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53" activeTab="2"/>
  </bookViews>
  <sheets>
    <sheet name="Kryci list" sheetId="1" r:id="rId1"/>
    <sheet name="Rekapitulacia" sheetId="2" r:id="rId2"/>
    <sheet name="Prehlad" sheetId="3" r:id="rId3"/>
  </sheets>
  <definedNames>
    <definedName name="Excel_BuiltIn__FilterDatabase">"$#REF!.$#REF!$#REF!:$#REF!$#REF!"</definedName>
    <definedName name="Excel_BuiltIn_Print_Area_2">#REF!</definedName>
    <definedName name="Excel_BuiltIn_Print_Area_3">'Kryci list'!$A:$M</definedName>
    <definedName name="Excel_BuiltIn_Print_Area_4">'Rekapitulacia'!$A:$F</definedName>
    <definedName name="fakt1R">"$#REF!.$B$34"</definedName>
    <definedName name="fakt1R_1">#N/A</definedName>
    <definedName name="fakt1R_2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list'!$A$1:$M$28</definedName>
    <definedName name="_xlnm.Print_Area" localSheetId="2">'Prehlad'!$A:$J</definedName>
    <definedName name="_xlnm.Print_Area" localSheetId="1">'Rekapitulacia'!$A:$G</definedName>
  </definedNames>
  <calcPr fullCalcOnLoad="1"/>
</workbook>
</file>

<file path=xl/sharedStrings.xml><?xml version="1.0" encoding="utf-8"?>
<sst xmlns="http://schemas.openxmlformats.org/spreadsheetml/2006/main" count="476" uniqueCount="322">
  <si>
    <t>Danken s. r. o.</t>
  </si>
  <si>
    <t>V module</t>
  </si>
  <si>
    <t>Hlavička1</t>
  </si>
  <si>
    <t>Mena</t>
  </si>
  <si>
    <t>Hlavička2</t>
  </si>
  <si>
    <t>Obdobie</t>
  </si>
  <si>
    <t xml:space="preserve"> Stavba : Skatepark Karloveská</t>
  </si>
  <si>
    <t>Miesto: Bratislava</t>
  </si>
  <si>
    <t xml:space="preserve">Rozpočet: </t>
  </si>
  <si>
    <t>Rozpočet</t>
  </si>
  <si>
    <t>Krycí list rozpočtu v</t>
  </si>
  <si>
    <t>EUR</t>
  </si>
  <si>
    <t xml:space="preserve"> </t>
  </si>
  <si>
    <t xml:space="preserve">JKSO : </t>
  </si>
  <si>
    <t>Spracoval: Ing.Dana Urbanová</t>
  </si>
  <si>
    <t>Čerpanie</t>
  </si>
  <si>
    <t>Krycí list splátky v</t>
  </si>
  <si>
    <t>za obdobie</t>
  </si>
  <si>
    <t>Mesiac 2015</t>
  </si>
  <si>
    <t>Dňa: 17.09.2020</t>
  </si>
  <si>
    <t xml:space="preserve">Zmluva č.: </t>
  </si>
  <si>
    <t>VK</t>
  </si>
  <si>
    <t>Krycí list výrobnej kalkulácie v</t>
  </si>
  <si>
    <t xml:space="preserve"> Odberateľ:</t>
  </si>
  <si>
    <t xml:space="preserve">Bratislava Hl.mesto - Oddelenie tvorby mestskej zelene </t>
  </si>
  <si>
    <t>81102</t>
  </si>
  <si>
    <t>Bratislava</t>
  </si>
  <si>
    <t>IČO:</t>
  </si>
  <si>
    <t xml:space="preserve">DIČ: </t>
  </si>
  <si>
    <t xml:space="preserve">IČ DPH: </t>
  </si>
  <si>
    <t>VF</t>
  </si>
  <si>
    <t xml:space="preserve"> Dodávateľ:</t>
  </si>
  <si>
    <t>DIČ:</t>
  </si>
  <si>
    <t>IČ DPH:</t>
  </si>
  <si>
    <t>OP</t>
  </si>
  <si>
    <t>Krycí list OP v</t>
  </si>
  <si>
    <t xml:space="preserve"> Projektant:</t>
  </si>
  <si>
    <t xml:space="preserve">Ing.arch.Matej Honč 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</si>
  <si>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</si>
  <si>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</si>
  <si>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</si>
  <si>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</si>
  <si>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</si>
  <si>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</si>
  <si>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</si>
  <si>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</si>
  <si>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</si>
  <si>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</si>
  <si>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</si>
  <si>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</si>
  <si>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</si>
  <si>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</si>
  <si>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</si>
  <si>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</si>
  <si>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</si>
  <si>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</si>
  <si>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</si>
  <si>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</si>
  <si>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</si>
  <si>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</si>
  <si>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</si>
  <si>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</si>
  <si>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</si>
  <si>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</si>
  <si>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</si>
  <si>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</si>
  <si>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</si>
  <si>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</si>
  <si>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</si>
  <si>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</si>
  <si>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</si>
  <si>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</si>
  <si>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</si>
  <si>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</si>
  <si>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</si>
  <si>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</si>
  <si>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</si>
  <si>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</si>
  <si>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</si>
  <si>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</si>
  <si>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 xml:space="preserve">Odberateľ: Bratislava Hl.mesto - Oddelenie tvorby mestskej zelene </t>
  </si>
  <si>
    <t xml:space="preserve">Projektant: Ing.arch.Matej Honč </t>
  </si>
  <si>
    <t>Rekapitulácia rozpočtu v</t>
  </si>
  <si>
    <t xml:space="preserve">Dodávateľ: </t>
  </si>
  <si>
    <t>Dátum: 17.09.2020</t>
  </si>
  <si>
    <t>Rekapitulácia splátky v</t>
  </si>
  <si>
    <t>Rekapitulácia výrobnej kalkulácie v</t>
  </si>
  <si>
    <t>Stavba : Skatepark Karloveská</t>
  </si>
  <si>
    <t>Rekapitulácia OP v</t>
  </si>
  <si>
    <t>Popis položky, stavebného dielu, remesla</t>
  </si>
  <si>
    <t>Špecifikovaný</t>
  </si>
  <si>
    <t>Spolu</t>
  </si>
  <si>
    <t>Hmotnosť v tonách</t>
  </si>
  <si>
    <t>Suť v tonách</t>
  </si>
  <si>
    <t>Nh</t>
  </si>
  <si>
    <t>materiál</t>
  </si>
  <si>
    <t>1 - ZEMNE PRÁCE</t>
  </si>
  <si>
    <t>2 - ZÁKLADY</t>
  </si>
  <si>
    <t>5 - KOMUNIKÁCIE</t>
  </si>
  <si>
    <t>6 - ÚPRAVY POVRCHOV, PODLAHY, VÝPLNE</t>
  </si>
  <si>
    <t>PRÁCE A DODÁVKY HSV</t>
  </si>
  <si>
    <t>Za rozpočet celkom:</t>
  </si>
  <si>
    <t>9 - OSTATNÉ KONŠTRUKCIE A PRÁCE</t>
  </si>
  <si>
    <t>Počet des.miest</t>
  </si>
  <si>
    <t>Formát</t>
  </si>
  <si>
    <t>Prehľad rozpočtových nákladov v</t>
  </si>
  <si>
    <t>Súpis vykonaných prác a dodávok v</t>
  </si>
  <si>
    <t>Prehľad kalkulovaných nákladov v</t>
  </si>
  <si>
    <t>Súpis plánovaných prác a dodávok v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</si>
  <si>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</si>
  <si>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</si>
  <si>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</si>
  <si>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</si>
  <si>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</si>
  <si>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</si>
  <si>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</si>
  <si>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</si>
  <si>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číslo</t>
  </si>
  <si>
    <t>cenníka</t>
  </si>
  <si>
    <t>výkaz-výmer</t>
  </si>
  <si>
    <t>výmera</t>
  </si>
  <si>
    <t>jednotka</t>
  </si>
  <si>
    <t xml:space="preserve">    1  </t>
  </si>
  <si>
    <t>272</t>
  </si>
  <si>
    <t>121101103</t>
  </si>
  <si>
    <t>Odstránenie ornice s premiestnením do 250 m</t>
  </si>
  <si>
    <t>m3</t>
  </si>
  <si>
    <t>265*0,2 =   53,000</t>
  </si>
  <si>
    <t xml:space="preserve">    2  </t>
  </si>
  <si>
    <t>001</t>
  </si>
  <si>
    <t>122201101</t>
  </si>
  <si>
    <t>Odkopávky a prekopávky nezapaž. v horn. tr. 3 do 100 m3</t>
  </si>
  <si>
    <t>265*0,2+2,9*4,25*0,65/2+2,9*5,75*1/2 =   65,343</t>
  </si>
  <si>
    <t>4,35*1,5*1+5,75*1*0,6 =   9,975</t>
  </si>
  <si>
    <t xml:space="preserve">    3  </t>
  </si>
  <si>
    <t>132201101</t>
  </si>
  <si>
    <t>Hĺbenie rýh šírka do 60 cm v horn. tr. 3 do 100 m3</t>
  </si>
  <si>
    <t>"Pr.1" (4,07+7,2)*0,4*0,15 =   0,676</t>
  </si>
  <si>
    <t>"Pr.2" (4,35+5,75)*0,4*0,15 =   0,606</t>
  </si>
  <si>
    <t>"Pr.3" 9,4*0,4*0,15 =   0,564</t>
  </si>
  <si>
    <t>"Pr.4" 18*0,4*0,15 =   1,080</t>
  </si>
  <si>
    <t xml:space="preserve">    4  </t>
  </si>
  <si>
    <t>162701105</t>
  </si>
  <si>
    <t>Vodorovné premiestnenie výkopu do 10000 m horn. tr. 1-4</t>
  </si>
  <si>
    <t>75,318+2,926-38,095 =   40,149</t>
  </si>
  <si>
    <t xml:space="preserve">    5  </t>
  </si>
  <si>
    <t>174101101</t>
  </si>
  <si>
    <t>Zásyp zhutnený jám, rýh, šachiet alebo okolo objektu</t>
  </si>
  <si>
    <t>"Pr.1" 7,2*1*0,5/2 =   1,800</t>
  </si>
  <si>
    <t>"Pr.2" 4,35*1,5*1+5,75*1*0,6 =   9,975</t>
  </si>
  <si>
    <t>"Pr.3" 9,4*1*0,6/2 =   2,820</t>
  </si>
  <si>
    <t>"Pr.4" 18*1,5*1/2 =   13,500</t>
  </si>
  <si>
    <t>"vyrovnanie terénu" 10 =   10,000</t>
  </si>
  <si>
    <t xml:space="preserve">    6  </t>
  </si>
  <si>
    <t>181301103</t>
  </si>
  <si>
    <t>Rozprestretie ornice, sklon do 1:5 do 500 m2 hr. do 20 cm</t>
  </si>
  <si>
    <t>m2</t>
  </si>
  <si>
    <t>53,000/0,25 =   212,000</t>
  </si>
  <si>
    <t xml:space="preserve">1 - ZEMNE PRÁCE  spolu: </t>
  </si>
  <si>
    <t xml:space="preserve">    7  </t>
  </si>
  <si>
    <t>002</t>
  </si>
  <si>
    <t>271571111</t>
  </si>
  <si>
    <t>Vankúš pod základy zo štrkopiesku triedeného</t>
  </si>
  <si>
    <t>"Pr.1" (4,07+7,2)*0,4*0,05 =   0,225</t>
  </si>
  <si>
    <t>"Pr.2" (4,35+5,75)*0,4*0,05 =   0,202</t>
  </si>
  <si>
    <t>"Pr.3" 9,4*0,4*0,05 =   0,188</t>
  </si>
  <si>
    <t>"Pr.4" 18*0,4*0,05 =   0,360</t>
  </si>
  <si>
    <t xml:space="preserve">    8  </t>
  </si>
  <si>
    <t>011</t>
  </si>
  <si>
    <t>274321312</t>
  </si>
  <si>
    <t>Základové pásy zo železobetónu tr. C25/30</t>
  </si>
  <si>
    <t>"Pr.1" (4,07+7,2)*0,4*0,45 =   2,029</t>
  </si>
  <si>
    <t>"Pr.2" (4,35+5,75)*0,4*0,45 =   1,818</t>
  </si>
  <si>
    <t>"Pr.3" 9,4*0,4*0,45 =   1,692</t>
  </si>
  <si>
    <t>"Pr.4" 18*0,4*0,45 =   3,240</t>
  </si>
  <si>
    <t xml:space="preserve">    9  </t>
  </si>
  <si>
    <t>274351217</t>
  </si>
  <si>
    <t>Debnenie základových pásov drevené tradičné, zhotovenie</t>
  </si>
  <si>
    <t>"Pr.1" (4,07+7,2)*2*0,45 =   10,143</t>
  </si>
  <si>
    <t>"Pr.2" (4,35+5,75)*2*0,45 =   9,090</t>
  </si>
  <si>
    <t>"Pr.3" 9,4*2*0,45 =   8,460</t>
  </si>
  <si>
    <t>"Pr.4" 18*2*0,45 =   16,200</t>
  </si>
  <si>
    <t xml:space="preserve">   10  </t>
  </si>
  <si>
    <t>274351218</t>
  </si>
  <si>
    <t>Debnenie základových pásov drevené tradičné, odstránenie</t>
  </si>
  <si>
    <t xml:space="preserve">   11  </t>
  </si>
  <si>
    <t>274361821</t>
  </si>
  <si>
    <t>Výstuž základových pásov BSt 500 (10505)</t>
  </si>
  <si>
    <t>t</t>
  </si>
  <si>
    <t>8,779*35/1000 =   0,307</t>
  </si>
  <si>
    <t xml:space="preserve">   12  </t>
  </si>
  <si>
    <t>279272201</t>
  </si>
  <si>
    <t>Murivo základové z betónových tvárnic PREMAC DT20 hr. 200mm s výplňou C16/20</t>
  </si>
  <si>
    <t>"Pr.1" (4,07*0,52+7,2*0,44)*0,2 =   1,057</t>
  </si>
  <si>
    <t>"Pr.2" (4,35*0,84+5,75*0,44)*0,2 =   1,237</t>
  </si>
  <si>
    <t>"Pr.3" 9,4*0,54*0,2 =   1,015</t>
  </si>
  <si>
    <t>"Pr.4" 18*0,94*0,2 =   3,384</t>
  </si>
  <si>
    <t xml:space="preserve">   13  </t>
  </si>
  <si>
    <t>279351103</t>
  </si>
  <si>
    <t>Debnenie zákl. múrov, stien mazanín jednostr. drevené tradičné, zhotovenie</t>
  </si>
  <si>
    <t>"Pr.1" 7,2*0,5+0,8*0,6/2*2 =   4,080</t>
  </si>
  <si>
    <t>"Pr.2" 3*1+3*0,6+(2*2+0,6*2)*0,35 =   6,620</t>
  </si>
  <si>
    <t>"Pr.3" 9,4*0,4+(2,5*2+1,15*2)*0,3 =   5,950</t>
  </si>
  <si>
    <t>"Pr.4" 18*0,35 =   6,300</t>
  </si>
  <si>
    <t xml:space="preserve">   14  </t>
  </si>
  <si>
    <t>279351104</t>
  </si>
  <si>
    <t>Debnenie zákl. múrov, stien mazanín jednostr. drevené tradičné, odstránenie</t>
  </si>
  <si>
    <t xml:space="preserve">   15  </t>
  </si>
  <si>
    <t>279361821</t>
  </si>
  <si>
    <t>Výstuž základových múrov BSt 500 (10505)</t>
  </si>
  <si>
    <t>6,693*85/1000 =   0,569</t>
  </si>
  <si>
    <t xml:space="preserve">2 - ZÁKLADY  spolu: </t>
  </si>
  <si>
    <t xml:space="preserve">   16  </t>
  </si>
  <si>
    <t>221</t>
  </si>
  <si>
    <t>564211111</t>
  </si>
  <si>
    <t>Podklad zo štrkopiesku 4-8 mm hr. 50 mm</t>
  </si>
  <si>
    <t xml:space="preserve">   17  </t>
  </si>
  <si>
    <t>564251111</t>
  </si>
  <si>
    <t>Podklad zo štrkopiesku 8-16 mm hr. 150 mm</t>
  </si>
  <si>
    <t xml:space="preserve">   18  </t>
  </si>
  <si>
    <t>564761111</t>
  </si>
  <si>
    <t>Podklad z kameniva hrub. drveného 32-63 mm hr. 200 mm</t>
  </si>
  <si>
    <t xml:space="preserve">5 - KOMUNIKÁCIE  spolu: </t>
  </si>
  <si>
    <t xml:space="preserve">   19  </t>
  </si>
  <si>
    <t>253</t>
  </si>
  <si>
    <t>631312071</t>
  </si>
  <si>
    <t>Podkladná vrstva z betónu prostého B štrkopies. tr. C8/10</t>
  </si>
  <si>
    <t>"Pr.1" 31,43*0,35 =   11,001</t>
  </si>
  <si>
    <t>"Pr.2" 29,46*0,6+2*0,6*0,35 =   18,096</t>
  </si>
  <si>
    <t>"Pr.3" 12,07*0,4+2,5*1,15*0,3 =   5,691</t>
  </si>
  <si>
    <t>"Pr.4" 33,23*0,35 =   11,631</t>
  </si>
  <si>
    <t xml:space="preserve">   20  </t>
  </si>
  <si>
    <t>631315651</t>
  </si>
  <si>
    <t>Mazanina z betónu prostého tr.C 20/25 hr. nad 120 do 240 mm</t>
  </si>
  <si>
    <t>(265-31,43-29,46-12,07-33,23)*0,15 =   23,822</t>
  </si>
  <si>
    <t>"Pr.1" 31,43*1,1*0,15 =   5,186</t>
  </si>
  <si>
    <t>"Pr.2" 29,46*1,1*0,15 =   4,861</t>
  </si>
  <si>
    <t>"Pr.3" 12,07*1,1*0,15 =   1,992</t>
  </si>
  <si>
    <t>"Pr.4" 33,23*1,1*0,15 =   5,483</t>
  </si>
  <si>
    <t xml:space="preserve">   21  </t>
  </si>
  <si>
    <t>631319102</t>
  </si>
  <si>
    <t>Prípl. k mazaninám za pridanie oceľových vlákien 4 kg/m3</t>
  </si>
  <si>
    <t xml:space="preserve">   22  </t>
  </si>
  <si>
    <t>631319155</t>
  </si>
  <si>
    <t>Príplatok za prehlad. povrchu mazaniny tr. C8/10 ocel. hlad. hr. do 24 cm</t>
  </si>
  <si>
    <t xml:space="preserve">   23  </t>
  </si>
  <si>
    <t>631319165</t>
  </si>
  <si>
    <t>Príplatok za konečnú úpravu mazaniny hr. do 24 cm</t>
  </si>
  <si>
    <t xml:space="preserve">   24  </t>
  </si>
  <si>
    <t>631319175</t>
  </si>
  <si>
    <t>Prípl. za stiahnutie povrchu mazaniny pred vlož. výstuže hr. do 24 cm</t>
  </si>
  <si>
    <t xml:space="preserve">   25  </t>
  </si>
  <si>
    <t>631319183</t>
  </si>
  <si>
    <t>Príplatok sklon povrchu mazaniny 15-35 st. hr. do 12 cm</t>
  </si>
  <si>
    <t xml:space="preserve">   26  </t>
  </si>
  <si>
    <t>631319185</t>
  </si>
  <si>
    <t>Príplatok sklon povrchu mazaniny 15-35 st. hr. do 24 cm</t>
  </si>
  <si>
    <t xml:space="preserve">   27  </t>
  </si>
  <si>
    <t>631319193</t>
  </si>
  <si>
    <t>Príplatok za ručnú úpravu mazaniny hr. do 24 cm</t>
  </si>
  <si>
    <t xml:space="preserve">   28  </t>
  </si>
  <si>
    <t>631362162</t>
  </si>
  <si>
    <t>Výstuž betónových mazanín zo zvarovaných sietí Kari d drôtu 6 mm, oko 15 cm</t>
  </si>
  <si>
    <t>(265-31,43-29,46-12,07-33,23) =   158,810</t>
  </si>
  <si>
    <t>"Pr.1" 31,43*1,1 =   34,573</t>
  </si>
  <si>
    <t>"Pr.2" 29,46*1,1 =   32,406</t>
  </si>
  <si>
    <t>"Pr.3" 12,07*1,1 =   13,277</t>
  </si>
  <si>
    <t>"Pr.4" 33,23*1,1 =   36,553</t>
  </si>
  <si>
    <t xml:space="preserve">   29  </t>
  </si>
  <si>
    <t>634661111</t>
  </si>
  <si>
    <t>Zaplnenie dilatačných škár š do 5 mm v mazaninách tvrale pružným tmelom</t>
  </si>
  <si>
    <t>m</t>
  </si>
  <si>
    <t xml:space="preserve">   30  </t>
  </si>
  <si>
    <t>634911114</t>
  </si>
  <si>
    <t>Orezanie dilatačných škár š 5 mm v čerstvej betónovej mazanine</t>
  </si>
  <si>
    <t>10*12+25*5 =   245,000</t>
  </si>
  <si>
    <t xml:space="preserve">6 - ÚPRAVY POVRCHOV, PODLAHY, VÝPLNE  spolu: </t>
  </si>
  <si>
    <t xml:space="preserve">   31  </t>
  </si>
  <si>
    <t>953943123</t>
  </si>
  <si>
    <t>Osadenie ostat. výrobkov do 15 kg do betónu bez dodávky</t>
  </si>
  <si>
    <t>kus</t>
  </si>
  <si>
    <t>"Pr.1" 1 =   1,000</t>
  </si>
  <si>
    <t xml:space="preserve">   32  </t>
  </si>
  <si>
    <t>953943124</t>
  </si>
  <si>
    <t>Osadenie ostat. výrobkov do 30 kg do betónu bez dodávky</t>
  </si>
  <si>
    <t>"Pr.2" 1 =   1,000</t>
  </si>
  <si>
    <t xml:space="preserve">   33  </t>
  </si>
  <si>
    <t>953943125</t>
  </si>
  <si>
    <t>Osadenie ostat. výrobkov do 120 kg do betónu bez dodávky</t>
  </si>
  <si>
    <t>"Pr.3" 1+1 =   2,000</t>
  </si>
  <si>
    <t>"Pr.4" 1 =   1,000</t>
  </si>
  <si>
    <t xml:space="preserve">   34  </t>
  </si>
  <si>
    <t>MAT</t>
  </si>
  <si>
    <t>553000010</t>
  </si>
  <si>
    <t>Oceľové konštrukcie - koping z oceľ.trubky DN 60 mm hr. 4 mm vrátane povrch.úpravy</t>
  </si>
  <si>
    <t>kg</t>
  </si>
  <si>
    <t>"Pr.1" (4,07+7,2+1,9)*5,56 =   73,225</t>
  </si>
  <si>
    <t>"Pr.2" 3*5,56 =   16,680</t>
  </si>
  <si>
    <t>"Pr.3" 9,4*5,56 =   52,264</t>
  </si>
  <si>
    <t>"Pr.4" 18*5,56 =   100,080</t>
  </si>
  <si>
    <t xml:space="preserve">   35  </t>
  </si>
  <si>
    <t>553000020</t>
  </si>
  <si>
    <t>Oceľové konštrukcie - hrana z uholníka 100x100x5 mm vrátane povrch.úpravy</t>
  </si>
  <si>
    <t>"Pr.2" (2*2+0,6*2)*14,4 =   74,880</t>
  </si>
  <si>
    <t>"Pr.3" (2,5+1,15*2)*14,4 =   69,120</t>
  </si>
  <si>
    <t xml:space="preserve">   36  </t>
  </si>
  <si>
    <t>979131415</t>
  </si>
  <si>
    <t>Poplatok za uloženie vykopanej zeminy</t>
  </si>
  <si>
    <t xml:space="preserve">   37  </t>
  </si>
  <si>
    <t>998224111</t>
  </si>
  <si>
    <t>Presun hmôt pre pozemné komunikácie, kryt betónový</t>
  </si>
  <si>
    <t xml:space="preserve">9 - OSTATNÉ KONŠTRUKCIE A PRÁCE  spolu: </t>
  </si>
  <si>
    <t xml:space="preserve">PRÁCE A DODÁVKY HSV  spolu: </t>
  </si>
  <si>
    <t>Celkom bez DPH</t>
  </si>
  <si>
    <t>DPH 20%</t>
  </si>
  <si>
    <t>Celkom s DPH</t>
  </si>
  <si>
    <t>Cena za 1 M.J. v EUR bez DPH</t>
  </si>
  <si>
    <t>Cena spolu v EUR bez DPH</t>
  </si>
  <si>
    <t>Celková cena v EUR bez DPH</t>
  </si>
  <si>
    <t>Celková cena v EUR s DPH</t>
  </si>
  <si>
    <t xml:space="preserve">Objednávateľ: Bratislava Hl.mesto - Oddelenie tvorby mestskej zelene </t>
  </si>
  <si>
    <t>VÝKAZ VÝMER - SKATEPARK KARLOVA VES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</si>
</sst>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&quot; Sk&quot;;[Red]\-#,##0&quot; Sk&quot;"/>
    <numFmt numFmtId="173" formatCode="\ #,##0&quot; Sk &quot;;\-#,##0&quot; Sk &quot;;&quot; - Sk &quot;;@\ "/>
    <numFmt numFmtId="174" formatCode="#,##0&quot;     &quot;"/>
    <numFmt numFmtId="175" formatCode="#,##0&quot; Sk&quot;"/>
    <numFmt numFmtId="176" formatCode="#,##0\ "/>
    <numFmt numFmtId="177" formatCode="#,##0.00000"/>
    <numFmt numFmtId="178" formatCode="#,##0.000"/>
    <numFmt numFmtId="179" formatCode="#,##0.0"/>
    <numFmt numFmtId="180" formatCode="#,##0.0000"/>
  </numFmts>
  <fonts count="41">
    <font>
      <sz val="10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sz val="8"/>
      <color indexed="18"/>
      <name val="Arial Narrow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color indexed="5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003366"/>
      <name val="Trebuchet MS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72" fontId="1" fillId="0" borderId="1">
      <alignment/>
      <protection/>
    </xf>
    <xf numFmtId="0" fontId="0" fillId="0" borderId="1" applyFill="0">
      <alignment/>
      <protection/>
    </xf>
    <xf numFmtId="173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34" borderId="2" applyNumberFormat="0" applyAlignment="0" applyProtection="0"/>
    <xf numFmtId="0" fontId="6" fillId="0" borderId="3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" fillId="0" borderId="0">
      <alignment/>
      <protection/>
    </xf>
    <xf numFmtId="0" fontId="31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6" borderId="7" applyNumberFormat="0" applyAlignment="0" applyProtection="0"/>
    <xf numFmtId="0" fontId="4" fillId="33" borderId="0" applyNumberFormat="0" applyBorder="0" applyAlignment="0" applyProtection="0"/>
    <xf numFmtId="0" fontId="14" fillId="13" borderId="2" applyNumberFormat="0" applyAlignment="0" applyProtection="0"/>
    <xf numFmtId="0" fontId="32" fillId="37" borderId="8" applyNumberFormat="0" applyAlignment="0" applyProtection="0"/>
    <xf numFmtId="0" fontId="13" fillId="36" borderId="7" applyNumberFormat="0" applyAlignment="0" applyProtection="0"/>
    <xf numFmtId="0" fontId="15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4" fillId="38" borderId="0" applyNumberFormat="0" applyBorder="0" applyAlignment="0" applyProtection="0"/>
    <xf numFmtId="0" fontId="17" fillId="1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4" borderId="10" applyNumberFormat="0" applyAlignment="0" applyProtection="0"/>
    <xf numFmtId="0" fontId="18" fillId="34" borderId="11" applyNumberFormat="0" applyAlignment="0" applyProtection="0"/>
    <xf numFmtId="9" fontId="0" fillId="0" borderId="0" applyFill="0" applyBorder="0" applyAlignment="0" applyProtection="0"/>
    <xf numFmtId="0" fontId="0" fillId="4" borderId="10" applyNumberFormat="0" applyAlignment="0" applyProtection="0"/>
    <xf numFmtId="0" fontId="35" fillId="0" borderId="12" applyNumberFormat="0" applyFill="0" applyAlignment="0" applyProtection="0"/>
    <xf numFmtId="0" fontId="15" fillId="0" borderId="9" applyNumberFormat="0" applyFill="0" applyAlignment="0" applyProtection="0"/>
    <xf numFmtId="0" fontId="36" fillId="0" borderId="13" applyNumberFormat="0" applyFill="0" applyAlignment="0" applyProtection="0"/>
    <xf numFmtId="0" fontId="9" fillId="6" borderId="0" applyNumberFormat="0" applyBorder="0" applyAlignment="0" applyProtection="0"/>
    <xf numFmtId="0" fontId="1" fillId="0" borderId="0" applyBorder="0">
      <alignment vertical="center"/>
      <protection/>
    </xf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14">
      <alignment vertical="center"/>
      <protection/>
    </xf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4" fillId="13" borderId="2" applyNumberFormat="0" applyAlignment="0" applyProtection="0"/>
    <xf numFmtId="0" fontId="5" fillId="34" borderId="2" applyNumberFormat="0" applyAlignment="0" applyProtection="0"/>
    <xf numFmtId="0" fontId="18" fillId="34" borderId="11" applyNumberFormat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9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9" fillId="0" borderId="0" xfId="111" applyFont="1">
      <alignment/>
      <protection/>
    </xf>
    <xf numFmtId="0" fontId="19" fillId="0" borderId="0" xfId="111" applyFont="1" applyAlignment="1">
      <alignment horizontal="left" vertical="center"/>
      <protection/>
    </xf>
    <xf numFmtId="0" fontId="20" fillId="0" borderId="0" xfId="111" applyFont="1" applyAlignment="1">
      <alignment horizontal="left" vertical="center"/>
      <protection/>
    </xf>
    <xf numFmtId="0" fontId="21" fillId="0" borderId="0" xfId="111" applyFont="1">
      <alignment/>
      <protection/>
    </xf>
    <xf numFmtId="0" fontId="19" fillId="0" borderId="15" xfId="111" applyFont="1" applyBorder="1" applyAlignment="1">
      <alignment horizontal="left" vertical="center"/>
      <protection/>
    </xf>
    <xf numFmtId="0" fontId="19" fillId="0" borderId="15" xfId="111" applyFont="1" applyBorder="1" applyAlignment="1">
      <alignment horizontal="right" vertical="center"/>
      <protection/>
    </xf>
    <xf numFmtId="0" fontId="22" fillId="0" borderId="0" xfId="111" applyFont="1">
      <alignment/>
      <protection/>
    </xf>
    <xf numFmtId="0" fontId="22" fillId="0" borderId="0" xfId="111" applyFont="1" applyProtection="1">
      <alignment/>
      <protection locked="0"/>
    </xf>
    <xf numFmtId="49" fontId="22" fillId="0" borderId="0" xfId="111" applyNumberFormat="1" applyFont="1">
      <alignment/>
      <protection/>
    </xf>
    <xf numFmtId="0" fontId="19" fillId="0" borderId="16" xfId="111" applyFont="1" applyBorder="1" applyAlignment="1">
      <alignment horizontal="left" vertical="center"/>
      <protection/>
    </xf>
    <xf numFmtId="0" fontId="19" fillId="0" borderId="16" xfId="111" applyFont="1" applyBorder="1" applyAlignment="1">
      <alignment horizontal="right" vertical="center"/>
      <protection/>
    </xf>
    <xf numFmtId="0" fontId="19" fillId="0" borderId="17" xfId="111" applyFont="1" applyBorder="1" applyAlignment="1">
      <alignment horizontal="left" vertical="center"/>
      <protection/>
    </xf>
    <xf numFmtId="0" fontId="19" fillId="0" borderId="17" xfId="111" applyFont="1" applyBorder="1" applyAlignment="1">
      <alignment horizontal="right" vertical="center"/>
      <protection/>
    </xf>
    <xf numFmtId="49" fontId="19" fillId="0" borderId="15" xfId="111" applyNumberFormat="1" applyFont="1" applyBorder="1" applyAlignment="1">
      <alignment horizontal="right" vertical="center"/>
      <protection/>
    </xf>
    <xf numFmtId="49" fontId="19" fillId="0" borderId="16" xfId="111" applyNumberFormat="1" applyFont="1" applyBorder="1" applyAlignment="1">
      <alignment horizontal="right" vertical="center"/>
      <protection/>
    </xf>
    <xf numFmtId="49" fontId="19" fillId="0" borderId="17" xfId="111" applyNumberFormat="1" applyFont="1" applyBorder="1" applyAlignment="1">
      <alignment horizontal="right" vertical="center"/>
      <protection/>
    </xf>
    <xf numFmtId="0" fontId="19" fillId="0" borderId="15" xfId="111" applyFont="1" applyBorder="1" applyAlignment="1">
      <alignment vertical="center"/>
      <protection/>
    </xf>
    <xf numFmtId="174" fontId="19" fillId="0" borderId="15" xfId="111" applyNumberFormat="1" applyFont="1" applyBorder="1" applyAlignment="1">
      <alignment horizontal="left" vertical="center"/>
      <protection/>
    </xf>
    <xf numFmtId="175" fontId="19" fillId="0" borderId="15" xfId="111" applyNumberFormat="1" applyFont="1" applyBorder="1" applyAlignment="1">
      <alignment horizontal="right" vertical="center"/>
      <protection/>
    </xf>
    <xf numFmtId="3" fontId="19" fillId="0" borderId="18" xfId="111" applyNumberFormat="1" applyFont="1" applyBorder="1" applyAlignment="1">
      <alignment horizontal="right" vertical="center"/>
      <protection/>
    </xf>
    <xf numFmtId="0" fontId="19" fillId="0" borderId="0" xfId="111" applyFont="1" applyBorder="1" applyAlignment="1">
      <alignment horizontal="right" vertical="center"/>
      <protection/>
    </xf>
    <xf numFmtId="0" fontId="19" fillId="0" borderId="0" xfId="111" applyFont="1" applyBorder="1" applyAlignment="1">
      <alignment vertical="center"/>
      <protection/>
    </xf>
    <xf numFmtId="174" fontId="19" fillId="0" borderId="0" xfId="111" applyNumberFormat="1" applyFont="1" applyBorder="1" applyAlignment="1">
      <alignment horizontal="left" vertical="center"/>
      <protection/>
    </xf>
    <xf numFmtId="175" fontId="19" fillId="0" borderId="0" xfId="111" applyNumberFormat="1" applyFont="1" applyBorder="1" applyAlignment="1">
      <alignment horizontal="right" vertical="center"/>
      <protection/>
    </xf>
    <xf numFmtId="3" fontId="19" fillId="0" borderId="19" xfId="111" applyNumberFormat="1" applyFont="1" applyBorder="1" applyAlignment="1">
      <alignment horizontal="right" vertical="center"/>
      <protection/>
    </xf>
    <xf numFmtId="0" fontId="19" fillId="0" borderId="20" xfId="111" applyFont="1" applyBorder="1" applyAlignment="1">
      <alignment horizontal="left" vertical="center"/>
      <protection/>
    </xf>
    <xf numFmtId="4" fontId="19" fillId="0" borderId="20" xfId="111" applyNumberFormat="1" applyFont="1" applyBorder="1" applyAlignment="1">
      <alignment horizontal="right" vertical="center"/>
      <protection/>
    </xf>
    <xf numFmtId="4" fontId="19" fillId="0" borderId="21" xfId="111" applyNumberFormat="1" applyFont="1" applyBorder="1" applyAlignment="1">
      <alignment horizontal="right" vertical="center"/>
      <protection/>
    </xf>
    <xf numFmtId="0" fontId="19" fillId="0" borderId="21" xfId="111" applyFont="1" applyBorder="1" applyAlignment="1">
      <alignment horizontal="left" vertical="center"/>
      <protection/>
    </xf>
    <xf numFmtId="10" fontId="19" fillId="0" borderId="18" xfId="111" applyNumberFormat="1" applyFont="1" applyBorder="1" applyAlignment="1">
      <alignment horizontal="right" vertical="center"/>
      <protection/>
    </xf>
    <xf numFmtId="0" fontId="19" fillId="0" borderId="14" xfId="111" applyFont="1" applyBorder="1" applyAlignment="1">
      <alignment horizontal="left" vertical="center"/>
      <protection/>
    </xf>
    <xf numFmtId="4" fontId="19" fillId="0" borderId="14" xfId="111" applyNumberFormat="1" applyFont="1" applyBorder="1" applyAlignment="1">
      <alignment horizontal="right" vertical="center"/>
      <protection/>
    </xf>
    <xf numFmtId="4" fontId="19" fillId="0" borderId="22" xfId="111" applyNumberFormat="1" applyFont="1" applyBorder="1" applyAlignment="1">
      <alignment horizontal="right" vertical="center"/>
      <protection/>
    </xf>
    <xf numFmtId="0" fontId="19" fillId="0" borderId="22" xfId="111" applyFont="1" applyBorder="1" applyAlignment="1">
      <alignment horizontal="left" vertical="center"/>
      <protection/>
    </xf>
    <xf numFmtId="10" fontId="19" fillId="0" borderId="23" xfId="111" applyNumberFormat="1" applyFont="1" applyBorder="1" applyAlignment="1">
      <alignment horizontal="right" vertical="center"/>
      <protection/>
    </xf>
    <xf numFmtId="4" fontId="19" fillId="0" borderId="24" xfId="111" applyNumberFormat="1" applyFont="1" applyBorder="1" applyAlignment="1">
      <alignment horizontal="right" vertical="center"/>
      <protection/>
    </xf>
    <xf numFmtId="0" fontId="19" fillId="0" borderId="24" xfId="111" applyFont="1" applyBorder="1" applyAlignment="1">
      <alignment horizontal="left" vertical="center"/>
      <protection/>
    </xf>
    <xf numFmtId="0" fontId="19" fillId="0" borderId="25" xfId="111" applyFont="1" applyBorder="1" applyAlignment="1">
      <alignment horizontal="right" vertical="center"/>
      <protection/>
    </xf>
    <xf numFmtId="0" fontId="19" fillId="0" borderId="0" xfId="111" applyFont="1" applyBorder="1" applyAlignment="1">
      <alignment horizontal="center" vertical="center"/>
      <protection/>
    </xf>
    <xf numFmtId="0" fontId="19" fillId="0" borderId="0" xfId="111" applyFont="1" applyBorder="1" applyAlignment="1">
      <alignment horizontal="left" vertical="center"/>
      <protection/>
    </xf>
    <xf numFmtId="0" fontId="19" fillId="0" borderId="23" xfId="111" applyFont="1" applyBorder="1" applyAlignment="1">
      <alignment horizontal="left" vertical="center"/>
      <protection/>
    </xf>
    <xf numFmtId="0" fontId="19" fillId="0" borderId="18" xfId="111" applyFont="1" applyBorder="1" applyAlignment="1">
      <alignment horizontal="right" vertical="center"/>
      <protection/>
    </xf>
    <xf numFmtId="4" fontId="19" fillId="0" borderId="23" xfId="111" applyNumberFormat="1" applyFont="1" applyBorder="1" applyAlignment="1">
      <alignment horizontal="right" vertical="center"/>
      <protection/>
    </xf>
    <xf numFmtId="49" fontId="19" fillId="0" borderId="0" xfId="0" applyNumberFormat="1" applyFont="1" applyAlignment="1" applyProtection="1">
      <alignment horizontal="left" vertical="top" wrapText="1"/>
      <protection/>
    </xf>
    <xf numFmtId="4" fontId="19" fillId="0" borderId="0" xfId="0" applyNumberFormat="1" applyFont="1" applyAlignment="1" applyProtection="1">
      <alignment/>
      <protection/>
    </xf>
    <xf numFmtId="177" fontId="19" fillId="0" borderId="0" xfId="0" applyNumberFormat="1" applyFont="1" applyAlignment="1" applyProtection="1">
      <alignment/>
      <protection/>
    </xf>
    <xf numFmtId="178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9" fillId="0" borderId="26" xfId="0" applyFont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19" fillId="0" borderId="28" xfId="0" applyFont="1" applyBorder="1" applyAlignment="1" applyProtection="1">
      <alignment horizontal="center"/>
      <protection/>
    </xf>
    <xf numFmtId="49" fontId="23" fillId="0" borderId="0" xfId="0" applyNumberFormat="1" applyFont="1" applyAlignment="1" applyProtection="1">
      <alignment horizontal="left" vertical="top" wrapText="1"/>
      <protection/>
    </xf>
    <xf numFmtId="4" fontId="23" fillId="0" borderId="0" xfId="0" applyNumberFormat="1" applyFont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8" fontId="23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 vertical="top"/>
      <protection/>
    </xf>
    <xf numFmtId="49" fontId="19" fillId="0" borderId="0" xfId="0" applyNumberFormat="1" applyFont="1" applyAlignment="1" applyProtection="1">
      <alignment horizontal="center" vertical="top"/>
      <protection/>
    </xf>
    <xf numFmtId="49" fontId="19" fillId="0" borderId="0" xfId="0" applyNumberFormat="1" applyFont="1" applyAlignment="1" applyProtection="1">
      <alignment vertical="top"/>
      <protection/>
    </xf>
    <xf numFmtId="178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vertical="top"/>
      <protection/>
    </xf>
    <xf numFmtId="4" fontId="19" fillId="0" borderId="0" xfId="0" applyNumberFormat="1" applyFont="1" applyAlignment="1" applyProtection="1">
      <alignment vertical="top"/>
      <protection/>
    </xf>
    <xf numFmtId="177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horizontal="center" vertical="top"/>
      <protection/>
    </xf>
    <xf numFmtId="0" fontId="19" fillId="0" borderId="0" xfId="0" applyFont="1" applyAlignment="1" applyProtection="1">
      <alignment wrapText="1"/>
      <protection/>
    </xf>
    <xf numFmtId="49" fontId="21" fillId="0" borderId="0" xfId="111" applyNumberFormat="1" applyFont="1">
      <alignment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right"/>
      <protection/>
    </xf>
    <xf numFmtId="49" fontId="19" fillId="0" borderId="0" xfId="0" applyNumberFormat="1" applyFont="1" applyAlignment="1" applyProtection="1">
      <alignment/>
      <protection/>
    </xf>
    <xf numFmtId="179" fontId="21" fillId="0" borderId="0" xfId="0" applyNumberFormat="1" applyFont="1" applyAlignment="1" applyProtection="1">
      <alignment horizontal="right"/>
      <protection/>
    </xf>
    <xf numFmtId="4" fontId="21" fillId="0" borderId="0" xfId="0" applyNumberFormat="1" applyFont="1" applyAlignment="1" applyProtection="1">
      <alignment horizontal="right"/>
      <protection/>
    </xf>
    <xf numFmtId="178" fontId="21" fillId="0" borderId="0" xfId="0" applyNumberFormat="1" applyFont="1" applyAlignment="1" applyProtection="1">
      <alignment horizontal="right"/>
      <protection/>
    </xf>
    <xf numFmtId="180" fontId="21" fillId="0" borderId="0" xfId="0" applyNumberFormat="1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 locked="0"/>
    </xf>
    <xf numFmtId="49" fontId="19" fillId="0" borderId="0" xfId="0" applyNumberFormat="1" applyFont="1" applyAlignment="1" applyProtection="1">
      <alignment horizontal="center"/>
      <protection/>
    </xf>
    <xf numFmtId="49" fontId="19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wrapText="1"/>
      <protection/>
    </xf>
    <xf numFmtId="0" fontId="19" fillId="0" borderId="26" xfId="0" applyFont="1" applyBorder="1" applyAlignment="1" applyProtection="1">
      <alignment horizontal="center" wrapText="1"/>
      <protection/>
    </xf>
    <xf numFmtId="0" fontId="19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0" fontId="19" fillId="0" borderId="28" xfId="0" applyFont="1" applyBorder="1" applyAlignment="1" applyProtection="1">
      <alignment horizontal="center" vertical="center"/>
      <protection/>
    </xf>
    <xf numFmtId="0" fontId="19" fillId="0" borderId="28" xfId="0" applyFont="1" applyBorder="1" applyAlignment="1" applyProtection="1">
      <alignment horizontal="center" wrapText="1"/>
      <protection/>
    </xf>
    <xf numFmtId="179" fontId="19" fillId="0" borderId="0" xfId="0" applyNumberFormat="1" applyFont="1" applyAlignment="1" applyProtection="1">
      <alignment vertical="top"/>
      <protection/>
    </xf>
    <xf numFmtId="49" fontId="23" fillId="0" borderId="0" xfId="0" applyNumberFormat="1" applyFont="1" applyAlignment="1" applyProtection="1">
      <alignment horizontal="left" vertical="top"/>
      <protection/>
    </xf>
    <xf numFmtId="49" fontId="19" fillId="0" borderId="0" xfId="0" applyNumberFormat="1" applyFont="1" applyAlignment="1" applyProtection="1">
      <alignment horizontal="left" vertical="top"/>
      <protection/>
    </xf>
    <xf numFmtId="49" fontId="25" fillId="0" borderId="0" xfId="0" applyNumberFormat="1" applyFont="1" applyAlignment="1" applyProtection="1">
      <alignment horizontal="center" vertical="top"/>
      <protection/>
    </xf>
    <xf numFmtId="49" fontId="25" fillId="0" borderId="0" xfId="0" applyNumberFormat="1" applyFont="1" applyAlignment="1" applyProtection="1">
      <alignment vertical="top"/>
      <protection/>
    </xf>
    <xf numFmtId="49" fontId="25" fillId="0" borderId="0" xfId="0" applyNumberFormat="1" applyFont="1" applyAlignment="1" applyProtection="1">
      <alignment horizontal="left" vertical="top" wrapText="1"/>
      <protection/>
    </xf>
    <xf numFmtId="178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4" fontId="25" fillId="0" borderId="0" xfId="0" applyNumberFormat="1" applyFont="1" applyAlignment="1" applyProtection="1">
      <alignment vertical="top"/>
      <protection/>
    </xf>
    <xf numFmtId="177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horizontal="center" vertical="top"/>
      <protection/>
    </xf>
    <xf numFmtId="49" fontId="19" fillId="0" borderId="0" xfId="0" applyNumberFormat="1" applyFont="1" applyAlignment="1" applyProtection="1">
      <alignment horizontal="right" vertical="top" wrapText="1"/>
      <protection/>
    </xf>
    <xf numFmtId="4" fontId="23" fillId="0" borderId="0" xfId="0" applyNumberFormat="1" applyFont="1" applyAlignment="1" applyProtection="1">
      <alignment vertical="top"/>
      <protection/>
    </xf>
    <xf numFmtId="177" fontId="23" fillId="0" borderId="0" xfId="0" applyNumberFormat="1" applyFont="1" applyAlignment="1" applyProtection="1">
      <alignment vertical="top"/>
      <protection/>
    </xf>
    <xf numFmtId="178" fontId="23" fillId="0" borderId="0" xfId="0" applyNumberFormat="1" applyFont="1" applyAlignment="1" applyProtection="1">
      <alignment vertical="top"/>
      <protection/>
    </xf>
    <xf numFmtId="49" fontId="23" fillId="0" borderId="0" xfId="0" applyNumberFormat="1" applyFont="1" applyAlignment="1" applyProtection="1">
      <alignment horizontal="right" vertical="top" wrapText="1"/>
      <protection/>
    </xf>
    <xf numFmtId="0" fontId="19" fillId="0" borderId="29" xfId="111" applyFont="1" applyBorder="1" applyAlignment="1">
      <alignment horizontal="left" vertical="center"/>
      <protection/>
    </xf>
    <xf numFmtId="0" fontId="19" fillId="0" borderId="30" xfId="111" applyFont="1" applyBorder="1" applyAlignment="1">
      <alignment horizontal="left" vertical="center"/>
      <protection/>
    </xf>
    <xf numFmtId="0" fontId="19" fillId="0" borderId="30" xfId="111" applyFont="1" applyBorder="1" applyAlignment="1">
      <alignment horizontal="right" vertical="center"/>
      <protection/>
    </xf>
    <xf numFmtId="0" fontId="19" fillId="0" borderId="31" xfId="111" applyFont="1" applyBorder="1" applyAlignment="1">
      <alignment horizontal="left" vertical="center"/>
      <protection/>
    </xf>
    <xf numFmtId="0" fontId="19" fillId="0" borderId="32" xfId="111" applyFont="1" applyBorder="1" applyAlignment="1">
      <alignment horizontal="left" vertical="center"/>
      <protection/>
    </xf>
    <xf numFmtId="0" fontId="19" fillId="0" borderId="33" xfId="111" applyFont="1" applyBorder="1" applyAlignment="1">
      <alignment horizontal="left" vertical="center"/>
      <protection/>
    </xf>
    <xf numFmtId="0" fontId="19" fillId="0" borderId="34" xfId="111" applyFont="1" applyBorder="1" applyAlignment="1">
      <alignment horizontal="left" vertical="center"/>
      <protection/>
    </xf>
    <xf numFmtId="0" fontId="19" fillId="0" borderId="35" xfId="111" applyFont="1" applyBorder="1" applyAlignment="1">
      <alignment horizontal="left" vertical="center"/>
      <protection/>
    </xf>
    <xf numFmtId="0" fontId="19" fillId="0" borderId="36" xfId="111" applyFont="1" applyBorder="1" applyAlignment="1">
      <alignment horizontal="left" vertical="center"/>
      <protection/>
    </xf>
    <xf numFmtId="0" fontId="19" fillId="0" borderId="37" xfId="111" applyFont="1" applyBorder="1" applyAlignment="1">
      <alignment horizontal="left" vertical="center"/>
      <protection/>
    </xf>
    <xf numFmtId="0" fontId="19" fillId="0" borderId="36" xfId="111" applyFont="1" applyBorder="1" applyAlignment="1">
      <alignment horizontal="right" vertical="center"/>
      <protection/>
    </xf>
    <xf numFmtId="3" fontId="19" fillId="0" borderId="37" xfId="111" applyNumberFormat="1" applyFont="1" applyBorder="1" applyAlignment="1">
      <alignment vertical="center"/>
      <protection/>
    </xf>
    <xf numFmtId="0" fontId="19" fillId="0" borderId="38" xfId="111" applyFont="1" applyBorder="1" applyAlignment="1">
      <alignment horizontal="right" vertical="center"/>
      <protection/>
    </xf>
    <xf numFmtId="3" fontId="19" fillId="0" borderId="39" xfId="111" applyNumberFormat="1" applyFont="1" applyBorder="1" applyAlignment="1">
      <alignment vertical="center"/>
      <protection/>
    </xf>
    <xf numFmtId="0" fontId="23" fillId="0" borderId="40" xfId="111" applyFont="1" applyBorder="1" applyAlignment="1">
      <alignment horizontal="center" vertical="center"/>
      <protection/>
    </xf>
    <xf numFmtId="0" fontId="19" fillId="0" borderId="41" xfId="111" applyFont="1" applyBorder="1" applyAlignment="1">
      <alignment horizontal="center" vertical="center"/>
      <protection/>
    </xf>
    <xf numFmtId="4" fontId="19" fillId="0" borderId="42" xfId="111" applyNumberFormat="1" applyFont="1" applyBorder="1" applyAlignment="1">
      <alignment horizontal="right" vertical="center"/>
      <protection/>
    </xf>
    <xf numFmtId="0" fontId="19" fillId="0" borderId="43" xfId="111" applyFont="1" applyBorder="1" applyAlignment="1">
      <alignment horizontal="center" vertical="center"/>
      <protection/>
    </xf>
    <xf numFmtId="4" fontId="19" fillId="0" borderId="44" xfId="111" applyNumberFormat="1" applyFont="1" applyBorder="1" applyAlignment="1">
      <alignment horizontal="right" vertical="center"/>
      <protection/>
    </xf>
    <xf numFmtId="0" fontId="19" fillId="0" borderId="45" xfId="111" applyFont="1" applyBorder="1" applyAlignment="1">
      <alignment horizontal="center" vertical="center"/>
      <protection/>
    </xf>
    <xf numFmtId="4" fontId="19" fillId="0" borderId="46" xfId="111" applyNumberFormat="1" applyFont="1" applyBorder="1" applyAlignment="1">
      <alignment horizontal="right" vertical="center"/>
      <protection/>
    </xf>
    <xf numFmtId="0" fontId="19" fillId="0" borderId="38" xfId="111" applyFont="1" applyBorder="1" applyAlignment="1">
      <alignment horizontal="left" vertical="center"/>
      <protection/>
    </xf>
    <xf numFmtId="0" fontId="19" fillId="0" borderId="47" xfId="111" applyFont="1" applyBorder="1" applyAlignment="1">
      <alignment horizontal="left" vertical="center"/>
      <protection/>
    </xf>
    <xf numFmtId="0" fontId="19" fillId="0" borderId="48" xfId="111" applyFont="1" applyBorder="1" applyAlignment="1">
      <alignment horizontal="left" vertical="center"/>
      <protection/>
    </xf>
    <xf numFmtId="0" fontId="19" fillId="0" borderId="49" xfId="111" applyFont="1" applyBorder="1" applyAlignment="1">
      <alignment horizontal="left" vertical="center"/>
      <protection/>
    </xf>
    <xf numFmtId="176" fontId="19" fillId="0" borderId="50" xfId="111" applyNumberFormat="1" applyFont="1" applyBorder="1" applyAlignment="1">
      <alignment horizontal="right" vertical="center"/>
      <protection/>
    </xf>
    <xf numFmtId="0" fontId="23" fillId="0" borderId="51" xfId="111" applyFont="1" applyBorder="1" applyAlignment="1">
      <alignment horizontal="center" vertical="center"/>
      <protection/>
    </xf>
    <xf numFmtId="0" fontId="19" fillId="0" borderId="52" xfId="111" applyFont="1" applyBorder="1" applyAlignment="1">
      <alignment horizontal="left" vertical="center"/>
      <protection/>
    </xf>
    <xf numFmtId="0" fontId="19" fillId="0" borderId="52" xfId="111" applyFont="1" applyBorder="1" applyAlignment="1">
      <alignment horizontal="center" vertical="center"/>
      <protection/>
    </xf>
    <xf numFmtId="0" fontId="19" fillId="0" borderId="53" xfId="111" applyFont="1" applyBorder="1" applyAlignment="1">
      <alignment horizontal="center" vertical="center"/>
      <protection/>
    </xf>
    <xf numFmtId="0" fontId="19" fillId="0" borderId="54" xfId="111" applyFont="1" applyBorder="1" applyAlignment="1">
      <alignment horizontal="center" vertical="center"/>
      <protection/>
    </xf>
    <xf numFmtId="0" fontId="19" fillId="0" borderId="55" xfId="111" applyFont="1" applyBorder="1" applyAlignment="1">
      <alignment horizontal="left" vertical="center"/>
      <protection/>
    </xf>
    <xf numFmtId="4" fontId="19" fillId="0" borderId="55" xfId="111" applyNumberFormat="1" applyFont="1" applyBorder="1" applyAlignment="1">
      <alignment horizontal="right" vertical="center"/>
      <protection/>
    </xf>
    <xf numFmtId="4" fontId="19" fillId="0" borderId="56" xfId="111" applyNumberFormat="1" applyFont="1" applyBorder="1" applyAlignment="1">
      <alignment horizontal="right" vertical="center"/>
      <protection/>
    </xf>
    <xf numFmtId="4" fontId="19" fillId="0" borderId="57" xfId="111" applyNumberFormat="1" applyFont="1" applyBorder="1" applyAlignment="1">
      <alignment horizontal="right" vertical="center"/>
      <protection/>
    </xf>
    <xf numFmtId="0" fontId="19" fillId="0" borderId="55" xfId="111" applyFont="1" applyBorder="1" applyAlignment="1">
      <alignment horizontal="right" vertical="center"/>
      <protection/>
    </xf>
    <xf numFmtId="0" fontId="19" fillId="0" borderId="56" xfId="111" applyFont="1" applyBorder="1" applyAlignment="1">
      <alignment horizontal="left" vertical="center"/>
      <protection/>
    </xf>
    <xf numFmtId="0" fontId="19" fillId="0" borderId="58" xfId="111" applyFont="1" applyBorder="1" applyAlignment="1">
      <alignment horizontal="right" vertical="center"/>
      <protection/>
    </xf>
    <xf numFmtId="4" fontId="19" fillId="0" borderId="59" xfId="111" applyNumberFormat="1" applyFont="1" applyBorder="1" applyAlignment="1">
      <alignment horizontal="right" vertical="center"/>
      <protection/>
    </xf>
    <xf numFmtId="0" fontId="23" fillId="0" borderId="60" xfId="111" applyFont="1" applyBorder="1" applyAlignment="1">
      <alignment horizontal="center" vertical="center"/>
      <protection/>
    </xf>
    <xf numFmtId="0" fontId="36" fillId="0" borderId="61" xfId="0" applyFont="1" applyBorder="1" applyAlignment="1">
      <alignment vertical="center"/>
    </xf>
    <xf numFmtId="0" fontId="36" fillId="0" borderId="61" xfId="0" applyFont="1" applyBorder="1" applyAlignment="1">
      <alignment/>
    </xf>
    <xf numFmtId="0" fontId="36" fillId="0" borderId="62" xfId="0" applyFont="1" applyBorder="1" applyAlignment="1">
      <alignment/>
    </xf>
    <xf numFmtId="178" fontId="40" fillId="0" borderId="62" xfId="0" applyNumberFormat="1" applyFont="1" applyBorder="1" applyAlignment="1">
      <alignment vertical="center"/>
    </xf>
    <xf numFmtId="0" fontId="19" fillId="46" borderId="63" xfId="0" applyFont="1" applyFill="1" applyBorder="1" applyAlignment="1" applyProtection="1">
      <alignment horizontal="center"/>
      <protection/>
    </xf>
    <xf numFmtId="0" fontId="19" fillId="46" borderId="64" xfId="0" applyFont="1" applyFill="1" applyBorder="1" applyAlignment="1" applyProtection="1">
      <alignment horizontal="center"/>
      <protection/>
    </xf>
    <xf numFmtId="0" fontId="19" fillId="0" borderId="65" xfId="0" applyFont="1" applyBorder="1" applyAlignment="1" applyProtection="1">
      <alignment/>
      <protection/>
    </xf>
    <xf numFmtId="0" fontId="19" fillId="46" borderId="66" xfId="0" applyFont="1" applyFill="1" applyBorder="1" applyAlignment="1" applyProtection="1">
      <alignment horizontal="center"/>
      <protection/>
    </xf>
    <xf numFmtId="0" fontId="19" fillId="46" borderId="67" xfId="0" applyFont="1" applyFill="1" applyBorder="1" applyAlignment="1" applyProtection="1">
      <alignment horizontal="center"/>
      <protection/>
    </xf>
    <xf numFmtId="0" fontId="19" fillId="0" borderId="65" xfId="0" applyFont="1" applyBorder="1" applyAlignment="1" applyProtection="1">
      <alignment horizontal="right" vertical="top"/>
      <protection/>
    </xf>
    <xf numFmtId="0" fontId="25" fillId="0" borderId="65" xfId="0" applyFont="1" applyBorder="1" applyAlignment="1" applyProtection="1">
      <alignment horizontal="right" vertical="top"/>
      <protection/>
    </xf>
    <xf numFmtId="0" fontId="36" fillId="0" borderId="68" xfId="0" applyFont="1" applyBorder="1" applyAlignment="1">
      <alignment/>
    </xf>
    <xf numFmtId="0" fontId="19" fillId="0" borderId="65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/>
      <protection/>
    </xf>
    <xf numFmtId="0" fontId="19" fillId="0" borderId="69" xfId="0" applyFont="1" applyBorder="1" applyAlignment="1" applyProtection="1">
      <alignment/>
      <protection/>
    </xf>
    <xf numFmtId="177" fontId="19" fillId="0" borderId="70" xfId="0" applyNumberFormat="1" applyFont="1" applyBorder="1" applyAlignment="1" applyProtection="1">
      <alignment vertical="top"/>
      <protection/>
    </xf>
    <xf numFmtId="177" fontId="25" fillId="0" borderId="70" xfId="0" applyNumberFormat="1" applyFont="1" applyBorder="1" applyAlignment="1" applyProtection="1">
      <alignment vertical="top"/>
      <protection/>
    </xf>
    <xf numFmtId="177" fontId="19" fillId="0" borderId="71" xfId="0" applyNumberFormat="1" applyFont="1" applyBorder="1" applyAlignment="1" applyProtection="1">
      <alignment vertical="top"/>
      <protection/>
    </xf>
    <xf numFmtId="177" fontId="19" fillId="0" borderId="72" xfId="0" applyNumberFormat="1" applyFont="1" applyBorder="1" applyAlignment="1" applyProtection="1">
      <alignment vertical="top"/>
      <protection/>
    </xf>
    <xf numFmtId="177" fontId="25" fillId="0" borderId="72" xfId="0" applyNumberFormat="1" applyFont="1" applyBorder="1" applyAlignment="1" applyProtection="1">
      <alignment vertical="top"/>
      <protection/>
    </xf>
    <xf numFmtId="177" fontId="23" fillId="0" borderId="72" xfId="0" applyNumberFormat="1" applyFont="1" applyBorder="1" applyAlignment="1" applyProtection="1">
      <alignment vertical="top"/>
      <protection/>
    </xf>
    <xf numFmtId="177" fontId="19" fillId="0" borderId="73" xfId="0" applyNumberFormat="1" applyFont="1" applyBorder="1" applyAlignment="1" applyProtection="1">
      <alignment vertical="top"/>
      <protection/>
    </xf>
    <xf numFmtId="178" fontId="19" fillId="0" borderId="70" xfId="0" applyNumberFormat="1" applyFont="1" applyBorder="1" applyAlignment="1" applyProtection="1">
      <alignment vertical="top"/>
      <protection/>
    </xf>
    <xf numFmtId="178" fontId="25" fillId="0" borderId="70" xfId="0" applyNumberFormat="1" applyFont="1" applyBorder="1" applyAlignment="1" applyProtection="1">
      <alignment vertical="top"/>
      <protection/>
    </xf>
    <xf numFmtId="178" fontId="19" fillId="0" borderId="71" xfId="0" applyNumberFormat="1" applyFont="1" applyBorder="1" applyAlignment="1" applyProtection="1">
      <alignment vertical="top"/>
      <protection/>
    </xf>
    <xf numFmtId="178" fontId="40" fillId="0" borderId="68" xfId="0" applyNumberFormat="1" applyFont="1" applyBorder="1" applyAlignment="1">
      <alignment/>
    </xf>
    <xf numFmtId="0" fontId="19" fillId="0" borderId="39" xfId="0" applyFont="1" applyBorder="1" applyAlignment="1" applyProtection="1">
      <alignment vertical="top"/>
      <protection/>
    </xf>
    <xf numFmtId="178" fontId="19" fillId="0" borderId="74" xfId="0" applyNumberFormat="1" applyFont="1" applyBorder="1" applyAlignment="1" applyProtection="1">
      <alignment vertical="top"/>
      <protection/>
    </xf>
    <xf numFmtId="178" fontId="19" fillId="0" borderId="0" xfId="0" applyNumberFormat="1" applyFont="1" applyBorder="1" applyAlignment="1" applyProtection="1">
      <alignment vertical="top"/>
      <protection/>
    </xf>
    <xf numFmtId="0" fontId="19" fillId="0" borderId="74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19" fillId="0" borderId="53" xfId="111" applyFont="1" applyBorder="1" applyAlignment="1">
      <alignment horizontal="center" vertical="center"/>
      <protection/>
    </xf>
    <xf numFmtId="0" fontId="19" fillId="0" borderId="75" xfId="111" applyFont="1" applyBorder="1" applyAlignment="1">
      <alignment horizontal="center" vertical="center"/>
      <protection/>
    </xf>
    <xf numFmtId="0" fontId="19" fillId="0" borderId="38" xfId="111" applyFont="1" applyBorder="1" applyAlignment="1">
      <alignment horizontal="center" vertical="center"/>
      <protection/>
    </xf>
    <xf numFmtId="0" fontId="19" fillId="0" borderId="0" xfId="111" applyFont="1" applyBorder="1" applyAlignment="1">
      <alignment horizontal="center" vertical="center"/>
      <protection/>
    </xf>
    <xf numFmtId="0" fontId="19" fillId="0" borderId="76" xfId="111" applyFont="1" applyBorder="1" applyAlignment="1">
      <alignment horizontal="center" vertical="center"/>
      <protection/>
    </xf>
    <xf numFmtId="0" fontId="19" fillId="0" borderId="77" xfId="111" applyFont="1" applyBorder="1" applyAlignment="1">
      <alignment horizontal="center" vertical="center"/>
      <protection/>
    </xf>
    <xf numFmtId="178" fontId="40" fillId="0" borderId="61" xfId="0" applyNumberFormat="1" applyFont="1" applyBorder="1" applyAlignment="1">
      <alignment/>
    </xf>
    <xf numFmtId="178" fontId="40" fillId="0" borderId="78" xfId="0" applyNumberFormat="1" applyFont="1" applyBorder="1" applyAlignment="1">
      <alignment vertical="center"/>
    </xf>
    <xf numFmtId="178" fontId="40" fillId="0" borderId="62" xfId="0" applyNumberFormat="1" applyFont="1" applyBorder="1" applyAlignment="1">
      <alignment vertical="center"/>
    </xf>
    <xf numFmtId="0" fontId="36" fillId="0" borderId="61" xfId="0" applyFont="1" applyBorder="1" applyAlignment="1">
      <alignment/>
    </xf>
    <xf numFmtId="0" fontId="0" fillId="0" borderId="78" xfId="0" applyBorder="1" applyAlignment="1">
      <alignment/>
    </xf>
    <xf numFmtId="0" fontId="0" fillId="0" borderId="62" xfId="0" applyBorder="1" applyAlignment="1">
      <alignment/>
    </xf>
    <xf numFmtId="0" fontId="19" fillId="0" borderId="26" xfId="0" applyFont="1" applyBorder="1" applyAlignment="1" applyProtection="1">
      <alignment horizontal="center"/>
      <protection/>
    </xf>
    <xf numFmtId="0" fontId="19" fillId="0" borderId="63" xfId="0" applyFont="1" applyBorder="1" applyAlignment="1" applyProtection="1">
      <alignment horizontal="center"/>
      <protection/>
    </xf>
    <xf numFmtId="0" fontId="19" fillId="46" borderId="79" xfId="0" applyFont="1" applyFill="1" applyBorder="1" applyAlignment="1" applyProtection="1">
      <alignment horizontal="center" wrapText="1"/>
      <protection/>
    </xf>
    <xf numFmtId="0" fontId="0" fillId="0" borderId="69" xfId="0" applyBorder="1" applyAlignment="1">
      <alignment horizontal="center" wrapText="1"/>
    </xf>
    <xf numFmtId="0" fontId="19" fillId="46" borderId="26" xfId="0" applyFont="1" applyFill="1" applyBorder="1" applyAlignment="1" applyProtection="1">
      <alignment horizontal="center" wrapText="1"/>
      <protection/>
    </xf>
    <xf numFmtId="0" fontId="0" fillId="0" borderId="28" xfId="0" applyBorder="1" applyAlignment="1">
      <alignment horizontal="center" wrapText="1"/>
    </xf>
    <xf numFmtId="0" fontId="36" fillId="0" borderId="61" xfId="0" applyFont="1" applyBorder="1" applyAlignment="1">
      <alignment vertical="center"/>
    </xf>
  </cellXfs>
  <cellStyles count="131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elkem" xfId="82"/>
    <cellStyle name="Comma" xfId="83"/>
    <cellStyle name="Comma [0]" xfId="84"/>
    <cellStyle name="data" xfId="85"/>
    <cellStyle name="Dobrá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Check Cell" xfId="93"/>
    <cellStyle name="Chybně" xfId="94"/>
    <cellStyle name="Input" xfId="95"/>
    <cellStyle name="Kontrolná bunka" xfId="96"/>
    <cellStyle name="Kontrolní buňka" xfId="97"/>
    <cellStyle name="Linked Cell" xfId="98"/>
    <cellStyle name="Currency" xfId="99"/>
    <cellStyle name="Currency [0]" xfId="100"/>
    <cellStyle name="Nadpis 1" xfId="101"/>
    <cellStyle name="Nadpis 2" xfId="102"/>
    <cellStyle name="Nadpis 3" xfId="103"/>
    <cellStyle name="Nadpis 4" xfId="104"/>
    <cellStyle name="Název" xfId="105"/>
    <cellStyle name="Názov" xfId="106"/>
    <cellStyle name="Neutral" xfId="107"/>
    <cellStyle name="Neutrálna" xfId="108"/>
    <cellStyle name="Neutrální" xfId="109"/>
    <cellStyle name="normálne_fakturuj99" xfId="110"/>
    <cellStyle name="normálne_KLs" xfId="111"/>
    <cellStyle name="Note" xfId="112"/>
    <cellStyle name="Output" xfId="113"/>
    <cellStyle name="Percent" xfId="114"/>
    <cellStyle name="Poznámka" xfId="115"/>
    <cellStyle name="Prepojená bunka" xfId="116"/>
    <cellStyle name="Propojená buňka" xfId="117"/>
    <cellStyle name="Spolu" xfId="118"/>
    <cellStyle name="Správně" xfId="119"/>
    <cellStyle name="TEXT" xfId="120"/>
    <cellStyle name="Text upozornění" xfId="121"/>
    <cellStyle name="Text upozornenia" xfId="122"/>
    <cellStyle name="TEXT1" xfId="123"/>
    <cellStyle name="Title" xfId="124"/>
    <cellStyle name="Total" xfId="125"/>
    <cellStyle name="Vstup" xfId="126"/>
    <cellStyle name="Výpočet" xfId="127"/>
    <cellStyle name="Výstup" xfId="128"/>
    <cellStyle name="Vysvětlující text" xfId="129"/>
    <cellStyle name="Vysvetľujúci text" xfId="130"/>
    <cellStyle name="Warning Text" xfId="131"/>
    <cellStyle name="Zlá" xfId="132"/>
    <cellStyle name="Zvýraznění 1" xfId="133"/>
    <cellStyle name="Zvýraznění 2" xfId="134"/>
    <cellStyle name="Zvýraznění 3" xfId="135"/>
    <cellStyle name="Zvýraznění 4" xfId="136"/>
    <cellStyle name="Zvýraznění 5" xfId="137"/>
    <cellStyle name="Zvýraznění 6" xfId="138"/>
    <cellStyle name="Zvýraznenie1" xfId="139"/>
    <cellStyle name="Zvýraznenie2" xfId="140"/>
    <cellStyle name="Zvýraznenie3" xfId="141"/>
    <cellStyle name="Zvýraznenie4" xfId="142"/>
    <cellStyle name="Zvýraznenie5" xfId="143"/>
    <cellStyle name="Zvýraznenie6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zoomScalePageLayoutView="0" workbookViewId="0" topLeftCell="A7">
      <selection activeCell="R15" sqref="R15"/>
    </sheetView>
  </sheetViews>
  <sheetFormatPr defaultColWidth="9.140625" defaultRowHeight="13.5" customHeight="1"/>
  <cols>
    <col min="1" max="1" width="0.71875" style="0" customWidth="1"/>
    <col min="2" max="2" width="3.7109375" style="0" customWidth="1"/>
    <col min="3" max="3" width="6.8515625" style="0" customWidth="1"/>
    <col min="4" max="6" width="14.00390625" style="0" customWidth="1"/>
    <col min="7" max="7" width="3.8515625" style="0" customWidth="1"/>
    <col min="8" max="8" width="22.7109375" style="0" customWidth="1"/>
    <col min="9" max="9" width="14.00390625" style="0" customWidth="1"/>
    <col min="10" max="10" width="4.28125" style="0" customWidth="1"/>
    <col min="11" max="11" width="17.421875" style="0" customWidth="1"/>
    <col min="12" max="12" width="11.421875" style="0" customWidth="1"/>
    <col min="13" max="13" width="14.57421875" style="0" customWidth="1"/>
    <col min="14" max="14" width="0.71875" style="0" customWidth="1"/>
    <col min="15" max="15" width="1.421875" style="0" customWidth="1"/>
    <col min="24" max="25" width="5.7109375" style="0" customWidth="1"/>
    <col min="26" max="26" width="6.57421875" style="0" customWidth="1"/>
    <col min="27" max="27" width="21.421875" style="0" customWidth="1"/>
    <col min="28" max="28" width="4.28125" style="0" customWidth="1"/>
    <col min="29" max="29" width="8.28125" style="0" customWidth="1"/>
    <col min="30" max="30" width="8.7109375" style="0" customWidth="1"/>
  </cols>
  <sheetData>
    <row r="1" spans="2:30" s="1" customFormat="1" ht="28.5" customHeight="1">
      <c r="B1" s="2" t="s">
        <v>0</v>
      </c>
      <c r="C1" s="2"/>
      <c r="D1" s="2"/>
      <c r="E1" s="2"/>
      <c r="F1" s="2"/>
      <c r="G1" s="2"/>
      <c r="H1" s="3" t="str">
        <f>CONCATENATE(AA2," ",AB2," ",AC2," ",AD2)</f>
        <v>Krycí list rozpočtu v EUR  </v>
      </c>
      <c r="I1" s="2"/>
      <c r="J1" s="2"/>
      <c r="K1" s="2"/>
      <c r="L1" s="2"/>
      <c r="M1" s="2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</row>
    <row r="2" spans="2:30" s="1" customFormat="1" ht="18" customHeight="1">
      <c r="B2" s="104" t="s">
        <v>6</v>
      </c>
      <c r="C2" s="105"/>
      <c r="D2" s="105"/>
      <c r="E2" s="105"/>
      <c r="F2" s="105"/>
      <c r="G2" s="106"/>
      <c r="H2" s="105"/>
      <c r="I2" s="105"/>
      <c r="J2" s="105" t="s">
        <v>7</v>
      </c>
      <c r="K2" s="105"/>
      <c r="L2" s="105" t="s">
        <v>8</v>
      </c>
      <c r="M2" s="107"/>
      <c r="Z2" s="4" t="s">
        <v>9</v>
      </c>
      <c r="AA2" s="7" t="s">
        <v>10</v>
      </c>
      <c r="AB2" s="8" t="s">
        <v>11</v>
      </c>
      <c r="AC2" s="7"/>
      <c r="AD2" s="9"/>
    </row>
    <row r="3" spans="2:30" s="1" customFormat="1" ht="18" customHeight="1">
      <c r="B3" s="108" t="s">
        <v>12</v>
      </c>
      <c r="C3" s="10"/>
      <c r="D3" s="10"/>
      <c r="E3" s="10"/>
      <c r="F3" s="10"/>
      <c r="G3" s="11"/>
      <c r="H3" s="10"/>
      <c r="I3" s="10"/>
      <c r="J3" s="10" t="s">
        <v>13</v>
      </c>
      <c r="K3" s="10"/>
      <c r="L3" s="10" t="s">
        <v>14</v>
      </c>
      <c r="M3" s="109"/>
      <c r="Z3" s="4" t="s">
        <v>15</v>
      </c>
      <c r="AA3" s="7" t="s">
        <v>16</v>
      </c>
      <c r="AB3" s="8" t="s">
        <v>11</v>
      </c>
      <c r="AC3" s="7" t="s">
        <v>17</v>
      </c>
      <c r="AD3" s="9" t="s">
        <v>18</v>
      </c>
    </row>
    <row r="4" spans="2:30" s="1" customFormat="1" ht="18" customHeight="1">
      <c r="B4" s="110" t="s">
        <v>12</v>
      </c>
      <c r="C4" s="12"/>
      <c r="D4" s="12"/>
      <c r="E4" s="12"/>
      <c r="F4" s="12"/>
      <c r="G4" s="13"/>
      <c r="H4" s="12"/>
      <c r="I4" s="12"/>
      <c r="J4" s="12" t="s">
        <v>19</v>
      </c>
      <c r="K4" s="12"/>
      <c r="L4" s="12" t="s">
        <v>20</v>
      </c>
      <c r="M4" s="111"/>
      <c r="Z4" s="4" t="s">
        <v>21</v>
      </c>
      <c r="AA4" s="7" t="s">
        <v>22</v>
      </c>
      <c r="AB4" s="8" t="s">
        <v>11</v>
      </c>
      <c r="AC4" s="7"/>
      <c r="AD4" s="9"/>
    </row>
    <row r="5" spans="2:30" s="1" customFormat="1" ht="18" customHeight="1">
      <c r="B5" s="112" t="s">
        <v>23</v>
      </c>
      <c r="C5" s="5"/>
      <c r="D5" s="5" t="s">
        <v>24</v>
      </c>
      <c r="E5" s="5"/>
      <c r="F5" s="5"/>
      <c r="G5" s="14" t="s">
        <v>25</v>
      </c>
      <c r="H5" s="5" t="s">
        <v>26</v>
      </c>
      <c r="I5" s="5"/>
      <c r="J5" s="5" t="s">
        <v>27</v>
      </c>
      <c r="K5" s="5"/>
      <c r="L5" s="5" t="s">
        <v>28</v>
      </c>
      <c r="M5" s="113" t="s">
        <v>29</v>
      </c>
      <c r="Z5" s="4" t="s">
        <v>30</v>
      </c>
      <c r="AA5" s="7" t="s">
        <v>16</v>
      </c>
      <c r="AB5" s="8" t="s">
        <v>11</v>
      </c>
      <c r="AC5" s="7" t="s">
        <v>17</v>
      </c>
      <c r="AD5" s="9" t="s">
        <v>18</v>
      </c>
    </row>
    <row r="6" spans="2:30" s="1" customFormat="1" ht="18" customHeight="1">
      <c r="B6" s="108" t="s">
        <v>31</v>
      </c>
      <c r="C6" s="10"/>
      <c r="D6" s="10"/>
      <c r="E6" s="10"/>
      <c r="F6" s="10"/>
      <c r="G6" s="15"/>
      <c r="H6" s="10"/>
      <c r="I6" s="10"/>
      <c r="J6" s="10" t="s">
        <v>27</v>
      </c>
      <c r="K6" s="10"/>
      <c r="L6" s="10" t="s">
        <v>32</v>
      </c>
      <c r="M6" s="109" t="s">
        <v>33</v>
      </c>
      <c r="Z6" s="4" t="s">
        <v>34</v>
      </c>
      <c r="AA6" s="7" t="s">
        <v>35</v>
      </c>
      <c r="AB6" s="8" t="s">
        <v>11</v>
      </c>
      <c r="AC6" s="7" t="s">
        <v>17</v>
      </c>
      <c r="AD6" s="9" t="s">
        <v>18</v>
      </c>
    </row>
    <row r="7" spans="2:13" s="1" customFormat="1" ht="18" customHeight="1">
      <c r="B7" s="110" t="s">
        <v>36</v>
      </c>
      <c r="C7" s="12"/>
      <c r="D7" s="12" t="s">
        <v>37</v>
      </c>
      <c r="E7" s="12"/>
      <c r="F7" s="12"/>
      <c r="G7" s="16"/>
      <c r="H7" s="12"/>
      <c r="I7" s="12"/>
      <c r="J7" s="12" t="s">
        <v>27</v>
      </c>
      <c r="K7" s="12"/>
      <c r="L7" s="12" t="s">
        <v>28</v>
      </c>
      <c r="M7" s="111" t="s">
        <v>29</v>
      </c>
    </row>
    <row r="8" spans="2:13" s="1" customFormat="1" ht="18" customHeight="1">
      <c r="B8" s="114"/>
      <c r="C8" s="17"/>
      <c r="D8" s="18"/>
      <c r="E8" s="19"/>
      <c r="F8" s="20">
        <f>IF(B8&lt;&gt;0,ROUND($M$26/B8,0),0)</f>
        <v>0</v>
      </c>
      <c r="G8" s="14"/>
      <c r="H8" s="17"/>
      <c r="I8" s="20">
        <f>IF(G8&lt;&gt;0,ROUND($M$26/G8,0),0)</f>
        <v>0</v>
      </c>
      <c r="J8" s="6"/>
      <c r="K8" s="17"/>
      <c r="L8" s="19"/>
      <c r="M8" s="115">
        <f>IF(J8&lt;&gt;0,ROUND($M$26/J8,0),0)</f>
        <v>0</v>
      </c>
    </row>
    <row r="9" spans="2:13" s="1" customFormat="1" ht="18" customHeight="1">
      <c r="B9" s="116"/>
      <c r="C9" s="22"/>
      <c r="D9" s="23"/>
      <c r="E9" s="24"/>
      <c r="F9" s="25">
        <f>IF(B9&lt;&gt;0,ROUND($M$26/B9,0),0)</f>
        <v>0</v>
      </c>
      <c r="G9" s="21"/>
      <c r="H9" s="22"/>
      <c r="I9" s="25">
        <f>IF(G9&lt;&gt;0,ROUND($M$26/G9,0),0)</f>
        <v>0</v>
      </c>
      <c r="J9" s="21"/>
      <c r="K9" s="22"/>
      <c r="L9" s="24"/>
      <c r="M9" s="117">
        <f>IF(J9&lt;&gt;0,ROUND($M$26/J9,0),0)</f>
        <v>0</v>
      </c>
    </row>
    <row r="10" spans="2:13" s="1" customFormat="1" ht="18" customHeight="1">
      <c r="B10" s="130" t="s">
        <v>38</v>
      </c>
      <c r="C10" s="131" t="s">
        <v>39</v>
      </c>
      <c r="D10" s="132" t="s">
        <v>40</v>
      </c>
      <c r="E10" s="132" t="s">
        <v>41</v>
      </c>
      <c r="F10" s="133" t="s">
        <v>42</v>
      </c>
      <c r="G10" s="130" t="s">
        <v>43</v>
      </c>
      <c r="H10" s="175" t="s">
        <v>44</v>
      </c>
      <c r="I10" s="175"/>
      <c r="J10" s="130" t="s">
        <v>45</v>
      </c>
      <c r="K10" s="175" t="s">
        <v>46</v>
      </c>
      <c r="L10" s="175"/>
      <c r="M10" s="176"/>
    </row>
    <row r="11" spans="2:13" s="1" customFormat="1" ht="18" customHeight="1">
      <c r="B11" s="119">
        <v>1</v>
      </c>
      <c r="C11" s="26" t="s">
        <v>47</v>
      </c>
      <c r="D11" s="27" t="e">
        <f>Prehlad!#REF!</f>
        <v>#REF!</v>
      </c>
      <c r="E11" s="27" t="e">
        <f>Prehlad!#REF!</f>
        <v>#REF!</v>
      </c>
      <c r="F11" s="28" t="e">
        <f>D11+E11</f>
        <v>#REF!</v>
      </c>
      <c r="G11" s="119">
        <v>6</v>
      </c>
      <c r="H11" s="26" t="s">
        <v>48</v>
      </c>
      <c r="I11" s="28">
        <v>0</v>
      </c>
      <c r="J11" s="119">
        <v>11</v>
      </c>
      <c r="K11" s="29" t="s">
        <v>49</v>
      </c>
      <c r="L11" s="30"/>
      <c r="M11" s="120" t="e">
        <f>ROUND(((D11+E11+D12+E12+D13)*L11),2)</f>
        <v>#REF!</v>
      </c>
    </row>
    <row r="12" spans="2:13" s="1" customFormat="1" ht="18" customHeight="1">
      <c r="B12" s="121">
        <v>2</v>
      </c>
      <c r="C12" s="31" t="s">
        <v>50</v>
      </c>
      <c r="D12" s="32"/>
      <c r="E12" s="32"/>
      <c r="F12" s="28">
        <f>D12+E12</f>
        <v>0</v>
      </c>
      <c r="G12" s="121">
        <v>7</v>
      </c>
      <c r="H12" s="31" t="s">
        <v>51</v>
      </c>
      <c r="I12" s="33">
        <v>0</v>
      </c>
      <c r="J12" s="121">
        <v>12</v>
      </c>
      <c r="K12" s="34" t="s">
        <v>52</v>
      </c>
      <c r="L12" s="35"/>
      <c r="M12" s="122" t="e">
        <f>ROUND(((D11+E11+D12+E12+D13)*L12),2)</f>
        <v>#REF!</v>
      </c>
    </row>
    <row r="13" spans="2:13" s="1" customFormat="1" ht="18" customHeight="1">
      <c r="B13" s="121">
        <v>3</v>
      </c>
      <c r="C13" s="31" t="s">
        <v>53</v>
      </c>
      <c r="D13" s="32"/>
      <c r="E13" s="32"/>
      <c r="F13" s="28">
        <f>D13+E13</f>
        <v>0</v>
      </c>
      <c r="G13" s="121">
        <v>8</v>
      </c>
      <c r="H13" s="31" t="s">
        <v>54</v>
      </c>
      <c r="I13" s="33">
        <v>0</v>
      </c>
      <c r="J13" s="121">
        <v>13</v>
      </c>
      <c r="K13" s="34" t="s">
        <v>55</v>
      </c>
      <c r="L13" s="35"/>
      <c r="M13" s="122" t="e">
        <f>ROUND(((D11+E11+D12+E12+D13)*L13),2)</f>
        <v>#REF!</v>
      </c>
    </row>
    <row r="14" spans="2:13" s="1" customFormat="1" ht="18" customHeight="1">
      <c r="B14" s="121">
        <v>4</v>
      </c>
      <c r="C14" s="31" t="s">
        <v>56</v>
      </c>
      <c r="D14" s="32"/>
      <c r="E14" s="32"/>
      <c r="F14" s="36">
        <f>D14+E14</f>
        <v>0</v>
      </c>
      <c r="G14" s="121">
        <v>9</v>
      </c>
      <c r="H14" s="31" t="s">
        <v>12</v>
      </c>
      <c r="I14" s="33">
        <v>0</v>
      </c>
      <c r="J14" s="121">
        <v>14</v>
      </c>
      <c r="K14" s="34" t="s">
        <v>12</v>
      </c>
      <c r="L14" s="35"/>
      <c r="M14" s="122" t="e">
        <f>ROUND(((D11+E11+D12+E12+D13+E13)*L14),2)</f>
        <v>#REF!</v>
      </c>
    </row>
    <row r="15" spans="2:13" s="1" customFormat="1" ht="18" customHeight="1">
      <c r="B15" s="134">
        <v>5</v>
      </c>
      <c r="C15" s="135" t="s">
        <v>57</v>
      </c>
      <c r="D15" s="136" t="e">
        <f>SUM(D11:D14)</f>
        <v>#REF!</v>
      </c>
      <c r="E15" s="137" t="e">
        <f>SUM(E11:E14)</f>
        <v>#REF!</v>
      </c>
      <c r="F15" s="138" t="e">
        <f>SUM(F11:F14)</f>
        <v>#REF!</v>
      </c>
      <c r="G15" s="134">
        <v>10</v>
      </c>
      <c r="H15" s="139" t="s">
        <v>58</v>
      </c>
      <c r="I15" s="138">
        <f>SUM(I11:I14)</f>
        <v>0</v>
      </c>
      <c r="J15" s="134">
        <v>15</v>
      </c>
      <c r="K15" s="140"/>
      <c r="L15" s="141" t="s">
        <v>59</v>
      </c>
      <c r="M15" s="142" t="e">
        <f>SUM(M11:M14)</f>
        <v>#REF!</v>
      </c>
    </row>
    <row r="16" spans="2:13" s="1" customFormat="1" ht="18" customHeight="1">
      <c r="B16" s="177" t="s">
        <v>60</v>
      </c>
      <c r="C16" s="178"/>
      <c r="D16" s="178"/>
      <c r="E16" s="178"/>
      <c r="F16" s="39"/>
      <c r="G16" s="178" t="s">
        <v>61</v>
      </c>
      <c r="H16" s="178"/>
      <c r="I16" s="178"/>
      <c r="J16" s="118" t="s">
        <v>62</v>
      </c>
      <c r="K16" s="179" t="s">
        <v>63</v>
      </c>
      <c r="L16" s="179"/>
      <c r="M16" s="180"/>
    </row>
    <row r="17" spans="2:13" s="1" customFormat="1" ht="18" customHeight="1">
      <c r="B17" s="125"/>
      <c r="C17" s="5" t="s">
        <v>64</v>
      </c>
      <c r="D17" s="5"/>
      <c r="E17" s="5" t="s">
        <v>65</v>
      </c>
      <c r="F17" s="5"/>
      <c r="G17" s="40"/>
      <c r="H17" s="40"/>
      <c r="I17" s="40"/>
      <c r="J17" s="121">
        <v>16</v>
      </c>
      <c r="K17" s="34" t="s">
        <v>66</v>
      </c>
      <c r="L17" s="41"/>
      <c r="M17" s="122">
        <v>0</v>
      </c>
    </row>
    <row r="18" spans="2:13" s="1" customFormat="1" ht="18" customHeight="1">
      <c r="B18" s="116"/>
      <c r="C18" s="40" t="s">
        <v>67</v>
      </c>
      <c r="D18" s="40"/>
      <c r="E18" s="40"/>
      <c r="F18" s="21"/>
      <c r="G18" s="21"/>
      <c r="H18" s="40" t="s">
        <v>64</v>
      </c>
      <c r="I18" s="40"/>
      <c r="J18" s="121">
        <v>17</v>
      </c>
      <c r="K18" s="34" t="s">
        <v>68</v>
      </c>
      <c r="L18" s="41"/>
      <c r="M18" s="122">
        <v>0</v>
      </c>
    </row>
    <row r="19" spans="2:13" s="1" customFormat="1" ht="18" customHeight="1">
      <c r="B19" s="116"/>
      <c r="C19" s="40"/>
      <c r="D19" s="40"/>
      <c r="E19" s="40"/>
      <c r="F19" s="21"/>
      <c r="G19" s="21"/>
      <c r="H19" s="12"/>
      <c r="I19" s="40"/>
      <c r="J19" s="121">
        <v>18</v>
      </c>
      <c r="K19" s="34" t="s">
        <v>69</v>
      </c>
      <c r="L19" s="41"/>
      <c r="M19" s="122">
        <v>0</v>
      </c>
    </row>
    <row r="20" spans="2:13" s="1" customFormat="1" ht="18" customHeight="1">
      <c r="B20" s="116"/>
      <c r="C20" s="40"/>
      <c r="D20" s="40"/>
      <c r="E20" s="40"/>
      <c r="F20" s="21"/>
      <c r="G20" s="21"/>
      <c r="H20" s="5" t="s">
        <v>65</v>
      </c>
      <c r="I20" s="40"/>
      <c r="J20" s="121">
        <v>19</v>
      </c>
      <c r="K20" s="34" t="s">
        <v>12</v>
      </c>
      <c r="L20" s="41"/>
      <c r="M20" s="122">
        <v>0</v>
      </c>
    </row>
    <row r="21" spans="2:13" s="1" customFormat="1" ht="18" customHeight="1">
      <c r="B21" s="125"/>
      <c r="C21" s="40"/>
      <c r="D21" s="40"/>
      <c r="E21" s="40"/>
      <c r="F21" s="40"/>
      <c r="G21" s="40"/>
      <c r="H21" s="40" t="s">
        <v>67</v>
      </c>
      <c r="I21" s="40"/>
      <c r="J21" s="123">
        <v>20</v>
      </c>
      <c r="K21" s="37"/>
      <c r="L21" s="38" t="s">
        <v>70</v>
      </c>
      <c r="M21" s="124">
        <f>SUM(M17:M20)</f>
        <v>0</v>
      </c>
    </row>
    <row r="22" spans="2:13" s="1" customFormat="1" ht="18" customHeight="1">
      <c r="B22" s="177" t="s">
        <v>71</v>
      </c>
      <c r="C22" s="178"/>
      <c r="D22" s="178"/>
      <c r="E22" s="178"/>
      <c r="F22" s="39"/>
      <c r="G22" s="40"/>
      <c r="H22" s="40"/>
      <c r="I22" s="40"/>
      <c r="J22" s="130" t="s">
        <v>72</v>
      </c>
      <c r="K22" s="175" t="s">
        <v>73</v>
      </c>
      <c r="L22" s="175"/>
      <c r="M22" s="176"/>
    </row>
    <row r="23" spans="2:13" s="1" customFormat="1" ht="18" customHeight="1">
      <c r="B23" s="125"/>
      <c r="C23" s="5" t="s">
        <v>64</v>
      </c>
      <c r="D23" s="5"/>
      <c r="E23" s="5" t="s">
        <v>65</v>
      </c>
      <c r="F23" s="5"/>
      <c r="G23" s="40"/>
      <c r="H23" s="40"/>
      <c r="I23" s="40"/>
      <c r="J23" s="119">
        <v>21</v>
      </c>
      <c r="K23" s="29"/>
      <c r="L23" s="42" t="s">
        <v>74</v>
      </c>
      <c r="M23" s="120" t="e">
        <f>ROUND(F15,2)+I15+M15+M21</f>
        <v>#REF!</v>
      </c>
    </row>
    <row r="24" spans="2:13" s="1" customFormat="1" ht="18" customHeight="1">
      <c r="B24" s="116"/>
      <c r="C24" s="40" t="s">
        <v>67</v>
      </c>
      <c r="D24" s="40"/>
      <c r="E24" s="40"/>
      <c r="F24" s="21"/>
      <c r="G24" s="40"/>
      <c r="H24" s="40"/>
      <c r="I24" s="40"/>
      <c r="J24" s="121">
        <v>22</v>
      </c>
      <c r="K24" s="34" t="s">
        <v>75</v>
      </c>
      <c r="L24" s="43" t="e">
        <f>M23-L25</f>
        <v>#REF!</v>
      </c>
      <c r="M24" s="122" t="e">
        <f>ROUND((L24*20)/100,2)</f>
        <v>#REF!</v>
      </c>
    </row>
    <row r="25" spans="2:13" s="1" customFormat="1" ht="18" customHeight="1">
      <c r="B25" s="116"/>
      <c r="C25" s="40"/>
      <c r="D25" s="40"/>
      <c r="E25" s="40"/>
      <c r="F25" s="21"/>
      <c r="G25" s="40"/>
      <c r="H25" s="40"/>
      <c r="I25" s="40"/>
      <c r="J25" s="121">
        <v>23</v>
      </c>
      <c r="K25" s="34" t="s">
        <v>76</v>
      </c>
      <c r="L25" s="43" t="e">
        <f>SUMIF(Prehlad!#REF!,0,Prehlad!#REF!)</f>
        <v>#REF!</v>
      </c>
      <c r="M25" s="122" t="e">
        <f>ROUND((L25*0)/100,2)</f>
        <v>#REF!</v>
      </c>
    </row>
    <row r="26" spans="2:13" s="1" customFormat="1" ht="18" customHeight="1">
      <c r="B26" s="116"/>
      <c r="C26" s="40"/>
      <c r="D26" s="40"/>
      <c r="E26" s="40"/>
      <c r="F26" s="21"/>
      <c r="G26" s="40"/>
      <c r="H26" s="40"/>
      <c r="I26" s="40"/>
      <c r="J26" s="134">
        <v>24</v>
      </c>
      <c r="K26" s="140"/>
      <c r="L26" s="141" t="s">
        <v>77</v>
      </c>
      <c r="M26" s="142" t="e">
        <f>M23+M24+M25</f>
        <v>#REF!</v>
      </c>
    </row>
    <row r="27" spans="2:13" s="1" customFormat="1" ht="16.5" customHeight="1">
      <c r="B27" s="126"/>
      <c r="C27" s="127"/>
      <c r="D27" s="127"/>
      <c r="E27" s="127"/>
      <c r="F27" s="127"/>
      <c r="G27" s="127"/>
      <c r="H27" s="127"/>
      <c r="I27" s="127"/>
      <c r="J27" s="143" t="s">
        <v>78</v>
      </c>
      <c r="K27" s="128" t="s">
        <v>79</v>
      </c>
      <c r="L27" s="127"/>
      <c r="M27" s="129">
        <v>0</v>
      </c>
    </row>
    <row r="28" s="1" customFormat="1" ht="14.25" customHeight="1"/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/>
  <pageMargins left="0.2361111111111111" right="0.2361111111111111" top="0.7479166666666667" bottom="0.23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8"/>
  <sheetViews>
    <sheetView showGridLines="0" zoomScalePageLayoutView="0" workbookViewId="0" topLeftCell="A1">
      <selection activeCell="D16" sqref="D16"/>
    </sheetView>
  </sheetViews>
  <sheetFormatPr defaultColWidth="9.140625" defaultRowHeight="13.5" customHeight="1"/>
  <cols>
    <col min="1" max="1" width="45.8515625" style="44" customWidth="1"/>
    <col min="2" max="2" width="14.28125" style="45" customWidth="1"/>
    <col min="3" max="3" width="13.57421875" style="45" customWidth="1"/>
    <col min="4" max="4" width="11.57421875" style="45" customWidth="1"/>
    <col min="5" max="5" width="12.140625" style="46" customWidth="1"/>
    <col min="6" max="6" width="10.140625" style="47" customWidth="1"/>
    <col min="7" max="7" width="9.140625" style="47" customWidth="1"/>
    <col min="8" max="23" width="9.140625" style="48" customWidth="1"/>
    <col min="24" max="25" width="5.7109375" style="48" customWidth="1"/>
    <col min="26" max="26" width="6.57421875" style="48" customWidth="1"/>
    <col min="27" max="27" width="24.28125" style="48" customWidth="1"/>
    <col min="28" max="28" width="4.28125" style="48" customWidth="1"/>
    <col min="29" max="29" width="8.28125" style="48" customWidth="1"/>
    <col min="30" max="30" width="8.7109375" style="48" customWidth="1"/>
    <col min="31" max="16384" width="9.140625" style="48" customWidth="1"/>
  </cols>
  <sheetData>
    <row r="1" spans="1:30" ht="12.75">
      <c r="A1" s="49" t="s">
        <v>80</v>
      </c>
      <c r="C1" s="48"/>
      <c r="E1" s="49" t="s">
        <v>14</v>
      </c>
      <c r="F1" s="48"/>
      <c r="G1" s="48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</row>
    <row r="2" spans="1:30" ht="12.75">
      <c r="A2" s="49" t="s">
        <v>81</v>
      </c>
      <c r="C2" s="48"/>
      <c r="E2" s="49" t="s">
        <v>13</v>
      </c>
      <c r="F2" s="48"/>
      <c r="G2" s="48"/>
      <c r="Z2" s="4" t="s">
        <v>9</v>
      </c>
      <c r="AA2" s="7" t="s">
        <v>82</v>
      </c>
      <c r="AB2" s="8" t="s">
        <v>11</v>
      </c>
      <c r="AC2" s="7"/>
      <c r="AD2" s="9"/>
    </row>
    <row r="3" spans="1:30" ht="12.75">
      <c r="A3" s="49" t="s">
        <v>83</v>
      </c>
      <c r="C3" s="48"/>
      <c r="E3" s="49" t="s">
        <v>84</v>
      </c>
      <c r="F3" s="48"/>
      <c r="G3" s="48"/>
      <c r="Z3" s="4" t="s">
        <v>15</v>
      </c>
      <c r="AA3" s="7" t="s">
        <v>85</v>
      </c>
      <c r="AB3" s="8" t="s">
        <v>11</v>
      </c>
      <c r="AC3" s="7" t="s">
        <v>17</v>
      </c>
      <c r="AD3" s="9" t="s">
        <v>18</v>
      </c>
    </row>
    <row r="4" spans="1:30" ht="12.75">
      <c r="A4" s="48"/>
      <c r="B4" s="48"/>
      <c r="C4" s="48"/>
      <c r="D4" s="48"/>
      <c r="E4" s="48"/>
      <c r="F4" s="48"/>
      <c r="G4" s="48"/>
      <c r="Z4" s="4" t="s">
        <v>21</v>
      </c>
      <c r="AA4" s="7" t="s">
        <v>86</v>
      </c>
      <c r="AB4" s="8" t="s">
        <v>11</v>
      </c>
      <c r="AC4" s="7"/>
      <c r="AD4" s="9"/>
    </row>
    <row r="5" spans="1:30" ht="12.75">
      <c r="A5" s="49" t="s">
        <v>87</v>
      </c>
      <c r="B5" s="48"/>
      <c r="C5" s="48"/>
      <c r="D5" s="48"/>
      <c r="E5" s="48"/>
      <c r="F5" s="48"/>
      <c r="G5" s="48"/>
      <c r="Z5" s="4" t="s">
        <v>30</v>
      </c>
      <c r="AA5" s="7" t="s">
        <v>85</v>
      </c>
      <c r="AB5" s="8" t="s">
        <v>11</v>
      </c>
      <c r="AC5" s="7" t="s">
        <v>17</v>
      </c>
      <c r="AD5" s="9" t="s">
        <v>18</v>
      </c>
    </row>
    <row r="6" spans="1:30" ht="12.75">
      <c r="A6" s="49"/>
      <c r="B6" s="48"/>
      <c r="C6" s="48"/>
      <c r="D6" s="48"/>
      <c r="E6" s="48"/>
      <c r="F6" s="48"/>
      <c r="G6" s="48"/>
      <c r="Z6" s="50" t="s">
        <v>34</v>
      </c>
      <c r="AA6" s="7" t="s">
        <v>88</v>
      </c>
      <c r="AB6" s="8" t="s">
        <v>11</v>
      </c>
      <c r="AC6" s="7" t="s">
        <v>17</v>
      </c>
      <c r="AD6" s="9" t="s">
        <v>18</v>
      </c>
    </row>
    <row r="7" spans="1:7" ht="12.75">
      <c r="A7" s="49"/>
      <c r="B7" s="48"/>
      <c r="C7" s="48"/>
      <c r="D7" s="48"/>
      <c r="E7" s="48"/>
      <c r="F7" s="48"/>
      <c r="G7" s="48"/>
    </row>
    <row r="8" spans="1:7" ht="13.5">
      <c r="A8" s="48" t="s">
        <v>0</v>
      </c>
      <c r="B8" s="51" t="str">
        <f>CONCATENATE(AA2," ",AB2," ",AC2," ",AD2)</f>
        <v>Rekapitulácia rozpočtu v EUR  </v>
      </c>
      <c r="G8" s="48"/>
    </row>
    <row r="9" spans="1:7" ht="12.75">
      <c r="A9" s="52" t="s">
        <v>89</v>
      </c>
      <c r="B9" s="52" t="s">
        <v>40</v>
      </c>
      <c r="C9" s="52" t="s">
        <v>90</v>
      </c>
      <c r="D9" s="52" t="s">
        <v>91</v>
      </c>
      <c r="E9" s="53" t="s">
        <v>92</v>
      </c>
      <c r="F9" s="53" t="s">
        <v>93</v>
      </c>
      <c r="G9" s="53" t="s">
        <v>94</v>
      </c>
    </row>
    <row r="10" spans="1:7" ht="12.75">
      <c r="A10" s="54"/>
      <c r="B10" s="54"/>
      <c r="C10" s="54" t="s">
        <v>95</v>
      </c>
      <c r="D10" s="54"/>
      <c r="E10" s="53" t="s">
        <v>91</v>
      </c>
      <c r="F10" s="53" t="s">
        <v>91</v>
      </c>
      <c r="G10" s="53" t="s">
        <v>91</v>
      </c>
    </row>
    <row r="13" spans="1:7" ht="13.5" customHeight="1">
      <c r="A13" s="44" t="s">
        <v>96</v>
      </c>
      <c r="B13" s="45" t="e">
        <f>Prehlad!#REF!</f>
        <v>#REF!</v>
      </c>
      <c r="C13" s="45" t="e">
        <f>Prehlad!#REF!</f>
        <v>#REF!</v>
      </c>
      <c r="D13" s="45" t="e">
        <f>Prehlad!#REF!</f>
        <v>#REF!</v>
      </c>
      <c r="E13" s="46">
        <f>Prehlad!I35</f>
        <v>0</v>
      </c>
      <c r="F13" s="47" t="e">
        <f>Prehlad!#REF!</f>
        <v>#REF!</v>
      </c>
      <c r="G13" s="47">
        <f>Prehlad!R35</f>
        <v>0</v>
      </c>
    </row>
    <row r="14" spans="1:7" ht="13.5" customHeight="1">
      <c r="A14" s="44" t="s">
        <v>97</v>
      </c>
      <c r="B14" s="45" t="e">
        <f>Prehlad!#REF!</f>
        <v>#REF!</v>
      </c>
      <c r="C14" s="45" t="e">
        <f>Prehlad!#REF!</f>
        <v>#REF!</v>
      </c>
      <c r="D14" s="45" t="e">
        <f>Prehlad!#REF!</f>
        <v>#REF!</v>
      </c>
      <c r="E14" s="46">
        <f>Prehlad!I69</f>
        <v>40.00677890000001</v>
      </c>
      <c r="F14" s="47" t="e">
        <f>Prehlad!#REF!</f>
        <v>#REF!</v>
      </c>
      <c r="G14" s="47">
        <f>Prehlad!R69</f>
        <v>0</v>
      </c>
    </row>
    <row r="15" spans="1:7" ht="13.5" customHeight="1">
      <c r="A15" s="44" t="s">
        <v>98</v>
      </c>
      <c r="B15" s="45" t="e">
        <f>Prehlad!#REF!</f>
        <v>#REF!</v>
      </c>
      <c r="C15" s="45" t="e">
        <f>Prehlad!#REF!</f>
        <v>#REF!</v>
      </c>
      <c r="D15" s="45" t="e">
        <f>Prehlad!#REF!</f>
        <v>#REF!</v>
      </c>
      <c r="E15" s="46">
        <f>Prehlad!I75</f>
        <v>209.6309</v>
      </c>
      <c r="F15" s="47" t="e">
        <f>Prehlad!#REF!</f>
        <v>#REF!</v>
      </c>
      <c r="G15" s="47">
        <f>Prehlad!R75</f>
        <v>0</v>
      </c>
    </row>
    <row r="16" spans="1:7" ht="13.5" customHeight="1">
      <c r="A16" s="44" t="s">
        <v>99</v>
      </c>
      <c r="B16" s="45" t="e">
        <f>Prehlad!#REF!</f>
        <v>#REF!</v>
      </c>
      <c r="C16" s="45" t="e">
        <f>Prehlad!#REF!</f>
        <v>#REF!</v>
      </c>
      <c r="D16" s="45" t="e">
        <f>Prehlad!#REF!</f>
        <v>#REF!</v>
      </c>
      <c r="E16" s="46">
        <f>Prehlad!I105</f>
        <v>215.24763761999998</v>
      </c>
      <c r="F16" s="47" t="e">
        <f>Prehlad!#REF!</f>
        <v>#REF!</v>
      </c>
      <c r="G16" s="47">
        <f>Prehlad!R105</f>
        <v>0</v>
      </c>
    </row>
    <row r="17" spans="1:7" ht="13.5" customHeight="1">
      <c r="A17" s="44" t="s">
        <v>100</v>
      </c>
      <c r="B17" s="45" t="e">
        <f>Prehlad!#REF!</f>
        <v>#REF!</v>
      </c>
      <c r="C17" s="45" t="e">
        <f>Prehlad!#REF!</f>
        <v>#REF!</v>
      </c>
      <c r="D17" s="45" t="e">
        <f>Prehlad!#REF!</f>
        <v>#REF!</v>
      </c>
      <c r="E17" s="46">
        <f>Prehlad!I130</f>
        <v>465.27357551999995</v>
      </c>
      <c r="F17" s="47" t="e">
        <f>Prehlad!#REF!</f>
        <v>#REF!</v>
      </c>
      <c r="G17" s="47">
        <f>Prehlad!R130</f>
        <v>0</v>
      </c>
    </row>
    <row r="20" spans="1:7" ht="13.5" customHeight="1">
      <c r="A20" s="55" t="s">
        <v>101</v>
      </c>
      <c r="B20" s="56" t="e">
        <f>Prehlad!#REF!</f>
        <v>#REF!</v>
      </c>
      <c r="C20" s="56" t="e">
        <f>Prehlad!#REF!</f>
        <v>#REF!</v>
      </c>
      <c r="D20" s="56" t="e">
        <f>Prehlad!#REF!</f>
        <v>#REF!</v>
      </c>
      <c r="E20" s="57">
        <f>Prehlad!I132</f>
        <v>465.27357551999995</v>
      </c>
      <c r="F20" s="58" t="e">
        <f>Prehlad!#REF!</f>
        <v>#REF!</v>
      </c>
      <c r="G20" s="58">
        <f>Prehlad!R132</f>
        <v>0</v>
      </c>
    </row>
    <row r="22" spans="1:7" ht="13.5" customHeight="1">
      <c r="A22" s="144" t="s">
        <v>313</v>
      </c>
      <c r="D22" s="181">
        <v>0</v>
      </c>
      <c r="E22" s="182"/>
      <c r="F22" s="182"/>
      <c r="G22" s="183"/>
    </row>
    <row r="23" spans="1:7" ht="13.5" customHeight="1">
      <c r="A23" s="145" t="s">
        <v>314</v>
      </c>
      <c r="D23" s="181"/>
      <c r="E23" s="182"/>
      <c r="F23" s="182"/>
      <c r="G23" s="183"/>
    </row>
    <row r="24" spans="1:7" ht="13.5" customHeight="1">
      <c r="A24" s="145" t="s">
        <v>315</v>
      </c>
      <c r="D24" s="181"/>
      <c r="E24" s="182"/>
      <c r="F24" s="182"/>
      <c r="G24" s="183"/>
    </row>
    <row r="128" ht="13.5" customHeight="1">
      <c r="A128" s="44" t="s">
        <v>102</v>
      </c>
    </row>
  </sheetData>
  <sheetProtection selectLockedCells="1" selectUnlockedCells="1"/>
  <mergeCells count="3">
    <mergeCell ref="D22:G22"/>
    <mergeCell ref="D23:G23"/>
    <mergeCell ref="D24:G24"/>
  </mergeCells>
  <printOptions horizontalCentered="1"/>
  <pageMargins left="0.2361111111111111" right="0.2361111111111111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54"/>
  <sheetViews>
    <sheetView showGridLines="0" tabSelected="1" zoomScalePageLayoutView="0" workbookViewId="0" topLeftCell="A1">
      <pane xSplit="4" ySplit="10" topLeftCell="E11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8" sqref="D8"/>
    </sheetView>
  </sheetViews>
  <sheetFormatPr defaultColWidth="9.140625" defaultRowHeight="12.75"/>
  <cols>
    <col min="1" max="1" width="6.140625" style="59" customWidth="1"/>
    <col min="2" max="2" width="5.28125" style="60" customWidth="1"/>
    <col min="3" max="3" width="13.57421875" style="61" customWidth="1"/>
    <col min="4" max="4" width="40.8515625" style="44" customWidth="1"/>
    <col min="5" max="5" width="10.140625" style="62" customWidth="1"/>
    <col min="6" max="6" width="5.8515625" style="156" customWidth="1"/>
    <col min="7" max="7" width="11.421875" style="64" customWidth="1"/>
    <col min="8" max="8" width="7.140625" style="65" customWidth="1"/>
    <col min="9" max="9" width="8.140625" style="65" customWidth="1"/>
    <col min="10" max="10" width="15.421875" style="62" customWidth="1"/>
    <col min="11" max="11" width="12.7109375" style="63" hidden="1" customWidth="1"/>
    <col min="12" max="14" width="0" style="62" hidden="1" customWidth="1"/>
    <col min="15" max="15" width="10.57421875" style="66" hidden="1" customWidth="1"/>
    <col min="16" max="16" width="10.28125" style="66" hidden="1" customWidth="1"/>
    <col min="17" max="17" width="5.7109375" style="66" hidden="1" customWidth="1"/>
    <col min="18" max="18" width="0" style="62" hidden="1" customWidth="1"/>
    <col min="19" max="19" width="13.57421875" style="63" hidden="1" customWidth="1"/>
    <col min="20" max="20" width="0" style="63" hidden="1" customWidth="1"/>
    <col min="21" max="21" width="7.57421875" style="61" hidden="1" customWidth="1"/>
    <col min="22" max="22" width="24.8515625" style="61" hidden="1" customWidth="1"/>
    <col min="23" max="23" width="4.28125" style="63" hidden="1" customWidth="1"/>
    <col min="24" max="24" width="8.28125" style="63" hidden="1" customWidth="1"/>
    <col min="25" max="25" width="8.7109375" style="63" hidden="1" customWidth="1"/>
    <col min="26" max="26" width="11.421875" style="63" hidden="1" customWidth="1"/>
    <col min="27" max="27" width="0" style="63" hidden="1" customWidth="1"/>
    <col min="28" max="16384" width="9.140625" style="63" customWidth="1"/>
  </cols>
  <sheetData>
    <row r="1" spans="1:27" s="48" customFormat="1" ht="12.75">
      <c r="A1" s="49" t="s">
        <v>320</v>
      </c>
      <c r="D1" s="67"/>
      <c r="E1" s="49" t="s">
        <v>14</v>
      </c>
      <c r="F1" s="150"/>
      <c r="G1" s="45"/>
      <c r="H1" s="46"/>
      <c r="L1" s="47"/>
      <c r="M1" s="47"/>
      <c r="N1" s="47"/>
      <c r="U1" s="68" t="s">
        <v>1</v>
      </c>
      <c r="V1" s="68" t="s">
        <v>2</v>
      </c>
      <c r="W1" s="4" t="s">
        <v>3</v>
      </c>
      <c r="X1" s="4" t="s">
        <v>4</v>
      </c>
      <c r="Y1" s="4" t="s">
        <v>5</v>
      </c>
      <c r="Z1" s="69" t="s">
        <v>103</v>
      </c>
      <c r="AA1" s="70" t="s">
        <v>104</v>
      </c>
    </row>
    <row r="2" spans="1:27" s="48" customFormat="1" ht="12.75">
      <c r="A2" s="49" t="s">
        <v>81</v>
      </c>
      <c r="D2" s="67"/>
      <c r="E2" s="49" t="s">
        <v>13</v>
      </c>
      <c r="F2" s="157"/>
      <c r="G2" s="45"/>
      <c r="H2" s="46"/>
      <c r="L2" s="47"/>
      <c r="M2" s="47"/>
      <c r="N2" s="47"/>
      <c r="U2" s="68" t="s">
        <v>9</v>
      </c>
      <c r="V2" s="9" t="s">
        <v>105</v>
      </c>
      <c r="W2" s="8" t="s">
        <v>11</v>
      </c>
      <c r="X2" s="7"/>
      <c r="Y2" s="9"/>
      <c r="Z2" s="69">
        <v>1</v>
      </c>
      <c r="AA2" s="72">
        <v>123.4567</v>
      </c>
    </row>
    <row r="3" spans="1:27" s="48" customFormat="1" ht="12.75">
      <c r="A3" s="49" t="s">
        <v>83</v>
      </c>
      <c r="D3" s="67"/>
      <c r="E3" s="49" t="s">
        <v>84</v>
      </c>
      <c r="F3" s="157"/>
      <c r="G3" s="45"/>
      <c r="H3" s="46"/>
      <c r="L3" s="47"/>
      <c r="M3" s="47"/>
      <c r="N3" s="47"/>
      <c r="U3" s="68" t="s">
        <v>15</v>
      </c>
      <c r="V3" s="9" t="s">
        <v>106</v>
      </c>
      <c r="W3" s="8" t="s">
        <v>11</v>
      </c>
      <c r="X3" s="7" t="s">
        <v>17</v>
      </c>
      <c r="Y3" s="9" t="s">
        <v>18</v>
      </c>
      <c r="Z3" s="69">
        <v>2</v>
      </c>
      <c r="AA3" s="73">
        <v>123.4567</v>
      </c>
    </row>
    <row r="4" spans="4:27" s="48" customFormat="1" ht="12.75">
      <c r="D4" s="67"/>
      <c r="F4" s="157"/>
      <c r="L4" s="47"/>
      <c r="M4" s="47"/>
      <c r="N4" s="47"/>
      <c r="U4" s="68" t="s">
        <v>21</v>
      </c>
      <c r="V4" s="9" t="s">
        <v>107</v>
      </c>
      <c r="W4" s="8" t="s">
        <v>11</v>
      </c>
      <c r="X4" s="7"/>
      <c r="Y4" s="9"/>
      <c r="Z4" s="69">
        <v>3</v>
      </c>
      <c r="AA4" s="74">
        <v>123.4567</v>
      </c>
    </row>
    <row r="5" spans="1:27" s="48" customFormat="1" ht="12.75">
      <c r="A5" s="49" t="s">
        <v>87</v>
      </c>
      <c r="D5" s="67"/>
      <c r="F5" s="157"/>
      <c r="L5" s="47"/>
      <c r="M5" s="47"/>
      <c r="N5" s="47"/>
      <c r="U5" s="68" t="s">
        <v>30</v>
      </c>
      <c r="V5" s="9" t="s">
        <v>106</v>
      </c>
      <c r="W5" s="8" t="s">
        <v>11</v>
      </c>
      <c r="X5" s="7" t="s">
        <v>17</v>
      </c>
      <c r="Y5" s="9" t="s">
        <v>18</v>
      </c>
      <c r="Z5" s="69">
        <v>4</v>
      </c>
      <c r="AA5" s="75">
        <v>123.4567</v>
      </c>
    </row>
    <row r="6" spans="1:27" s="48" customFormat="1" ht="12.75">
      <c r="A6" s="49"/>
      <c r="D6" s="67"/>
      <c r="F6" s="157"/>
      <c r="L6" s="47"/>
      <c r="M6" s="47"/>
      <c r="N6" s="47"/>
      <c r="U6" s="76" t="s">
        <v>34</v>
      </c>
      <c r="V6" s="9" t="s">
        <v>108</v>
      </c>
      <c r="W6" s="8" t="s">
        <v>11</v>
      </c>
      <c r="X6" s="7" t="s">
        <v>17</v>
      </c>
      <c r="Y6" s="9" t="s">
        <v>18</v>
      </c>
      <c r="Z6" s="69" t="s">
        <v>109</v>
      </c>
      <c r="AA6" s="70">
        <v>123.4567</v>
      </c>
    </row>
    <row r="7" spans="1:22" s="48" customFormat="1" ht="12.75">
      <c r="A7" s="49"/>
      <c r="D7" s="67"/>
      <c r="F7" s="157"/>
      <c r="L7" s="47"/>
      <c r="M7" s="47"/>
      <c r="N7" s="47"/>
      <c r="U7" s="71"/>
      <c r="V7" s="71"/>
    </row>
    <row r="8" spans="2:22" s="48" customFormat="1" ht="13.5">
      <c r="B8" s="77"/>
      <c r="C8" s="78"/>
      <c r="D8" s="79" t="s">
        <v>321</v>
      </c>
      <c r="E8" s="47"/>
      <c r="F8" s="158"/>
      <c r="G8" s="45"/>
      <c r="H8" s="46"/>
      <c r="I8" s="46"/>
      <c r="J8" s="47"/>
      <c r="L8" s="47"/>
      <c r="M8" s="47"/>
      <c r="N8" s="47"/>
      <c r="U8" s="71"/>
      <c r="V8" s="71"/>
    </row>
    <row r="9" spans="1:22" s="48" customFormat="1" ht="12.75" customHeight="1">
      <c r="A9" s="52" t="s">
        <v>110</v>
      </c>
      <c r="B9" s="52" t="s">
        <v>111</v>
      </c>
      <c r="C9" s="52" t="s">
        <v>112</v>
      </c>
      <c r="D9" s="80" t="s">
        <v>113</v>
      </c>
      <c r="E9" s="148" t="s">
        <v>114</v>
      </c>
      <c r="F9" s="151" t="s">
        <v>115</v>
      </c>
      <c r="G9" s="189" t="s">
        <v>316</v>
      </c>
      <c r="H9" s="187" t="s">
        <v>92</v>
      </c>
      <c r="I9" s="188"/>
      <c r="J9" s="191" t="s">
        <v>317</v>
      </c>
      <c r="K9" s="81"/>
      <c r="L9" s="81"/>
      <c r="M9" s="81"/>
      <c r="N9" s="81"/>
      <c r="O9" s="82"/>
      <c r="P9" s="82"/>
      <c r="Q9" s="82"/>
      <c r="R9" s="83"/>
      <c r="S9" s="84"/>
      <c r="T9" s="84"/>
      <c r="U9" s="85"/>
      <c r="V9" s="85"/>
    </row>
    <row r="10" spans="1:22" s="48" customFormat="1" ht="12.75" customHeight="1">
      <c r="A10" s="54" t="s">
        <v>117</v>
      </c>
      <c r="B10" s="54" t="s">
        <v>118</v>
      </c>
      <c r="C10" s="86"/>
      <c r="D10" s="87" t="s">
        <v>119</v>
      </c>
      <c r="E10" s="149" t="s">
        <v>120</v>
      </c>
      <c r="F10" s="152" t="s">
        <v>121</v>
      </c>
      <c r="G10" s="190"/>
      <c r="H10" s="53" t="s">
        <v>116</v>
      </c>
      <c r="I10" s="53" t="s">
        <v>91</v>
      </c>
      <c r="J10" s="192"/>
      <c r="K10" s="81"/>
      <c r="L10" s="81"/>
      <c r="M10" s="81"/>
      <c r="N10" s="81"/>
      <c r="O10" s="82"/>
      <c r="P10" s="82"/>
      <c r="Q10" s="82"/>
      <c r="R10" s="47"/>
      <c r="U10" s="85"/>
      <c r="V10" s="85"/>
    </row>
    <row r="11" spans="6:10" ht="13.5" customHeight="1">
      <c r="F11" s="153"/>
      <c r="G11" s="88"/>
      <c r="H11" s="159"/>
      <c r="J11" s="166"/>
    </row>
    <row r="12" spans="6:10" ht="12.75">
      <c r="F12" s="153"/>
      <c r="H12" s="159"/>
      <c r="J12" s="166"/>
    </row>
    <row r="13" spans="2:10" ht="12.75">
      <c r="B13" s="89" t="s">
        <v>100</v>
      </c>
      <c r="F13" s="153"/>
      <c r="H13" s="159"/>
      <c r="J13" s="166"/>
    </row>
    <row r="14" spans="2:10" ht="12.75">
      <c r="B14" s="90" t="s">
        <v>96</v>
      </c>
      <c r="F14" s="153"/>
      <c r="H14" s="159"/>
      <c r="J14" s="166"/>
    </row>
    <row r="15" spans="1:10" ht="12.75">
      <c r="A15" s="59" t="s">
        <v>122</v>
      </c>
      <c r="B15" s="60" t="s">
        <v>123</v>
      </c>
      <c r="C15" s="61" t="s">
        <v>124</v>
      </c>
      <c r="D15" s="44" t="s">
        <v>125</v>
      </c>
      <c r="E15" s="62">
        <v>53</v>
      </c>
      <c r="F15" s="153" t="s">
        <v>126</v>
      </c>
      <c r="H15" s="159"/>
      <c r="J15" s="166"/>
    </row>
    <row r="16" spans="2:26" ht="12.75">
      <c r="B16" s="91"/>
      <c r="C16" s="92"/>
      <c r="D16" s="93" t="s">
        <v>127</v>
      </c>
      <c r="E16" s="94"/>
      <c r="F16" s="154"/>
      <c r="G16" s="96"/>
      <c r="H16" s="160"/>
      <c r="I16" s="97"/>
      <c r="J16" s="167"/>
      <c r="K16" s="95"/>
      <c r="L16" s="94"/>
      <c r="M16" s="94"/>
      <c r="N16" s="94"/>
      <c r="O16" s="98"/>
      <c r="P16" s="98"/>
      <c r="Q16" s="98"/>
      <c r="R16" s="94"/>
      <c r="S16" s="95"/>
      <c r="T16" s="95"/>
      <c r="U16" s="92"/>
      <c r="V16" s="92"/>
      <c r="W16" s="95"/>
      <c r="X16" s="95"/>
      <c r="Y16" s="95"/>
      <c r="Z16" s="95"/>
    </row>
    <row r="17" spans="1:10" ht="12.75">
      <c r="A17" s="59" t="s">
        <v>128</v>
      </c>
      <c r="B17" s="60" t="s">
        <v>129</v>
      </c>
      <c r="C17" s="61" t="s">
        <v>130</v>
      </c>
      <c r="D17" s="44" t="s">
        <v>131</v>
      </c>
      <c r="E17" s="62">
        <v>75.318</v>
      </c>
      <c r="F17" s="153" t="s">
        <v>126</v>
      </c>
      <c r="H17" s="159"/>
      <c r="J17" s="166"/>
    </row>
    <row r="18" spans="2:26" ht="12.75">
      <c r="B18" s="91"/>
      <c r="C18" s="92"/>
      <c r="D18" s="93" t="s">
        <v>132</v>
      </c>
      <c r="E18" s="94"/>
      <c r="F18" s="154"/>
      <c r="G18" s="96"/>
      <c r="H18" s="160"/>
      <c r="I18" s="97"/>
      <c r="J18" s="167"/>
      <c r="K18" s="95"/>
      <c r="L18" s="94"/>
      <c r="M18" s="94"/>
      <c r="N18" s="94"/>
      <c r="O18" s="98"/>
      <c r="P18" s="98"/>
      <c r="Q18" s="98"/>
      <c r="R18" s="94"/>
      <c r="S18" s="95"/>
      <c r="T18" s="95"/>
      <c r="U18" s="92"/>
      <c r="V18" s="92"/>
      <c r="W18" s="95"/>
      <c r="X18" s="95"/>
      <c r="Y18" s="95"/>
      <c r="Z18" s="95"/>
    </row>
    <row r="19" spans="2:26" ht="12.75">
      <c r="B19" s="91"/>
      <c r="C19" s="92"/>
      <c r="D19" s="93" t="s">
        <v>133</v>
      </c>
      <c r="E19" s="94"/>
      <c r="F19" s="154"/>
      <c r="G19" s="96"/>
      <c r="H19" s="160"/>
      <c r="I19" s="97"/>
      <c r="J19" s="167"/>
      <c r="K19" s="95"/>
      <c r="L19" s="94"/>
      <c r="M19" s="94"/>
      <c r="N19" s="94"/>
      <c r="O19" s="98"/>
      <c r="P19" s="98"/>
      <c r="Q19" s="98"/>
      <c r="R19" s="94"/>
      <c r="S19" s="95"/>
      <c r="T19" s="95"/>
      <c r="U19" s="92"/>
      <c r="V19" s="92"/>
      <c r="W19" s="95"/>
      <c r="X19" s="95"/>
      <c r="Y19" s="95"/>
      <c r="Z19" s="95"/>
    </row>
    <row r="20" spans="1:10" ht="12.75">
      <c r="A20" s="59" t="s">
        <v>134</v>
      </c>
      <c r="B20" s="60" t="s">
        <v>123</v>
      </c>
      <c r="C20" s="61" t="s">
        <v>135</v>
      </c>
      <c r="D20" s="44" t="s">
        <v>136</v>
      </c>
      <c r="E20" s="62">
        <v>2.926</v>
      </c>
      <c r="F20" s="153" t="s">
        <v>126</v>
      </c>
      <c r="H20" s="159"/>
      <c r="J20" s="166"/>
    </row>
    <row r="21" spans="2:26" ht="12.75">
      <c r="B21" s="91"/>
      <c r="C21" s="92"/>
      <c r="D21" s="93" t="s">
        <v>137</v>
      </c>
      <c r="E21" s="94"/>
      <c r="F21" s="154"/>
      <c r="G21" s="96"/>
      <c r="H21" s="160"/>
      <c r="I21" s="97"/>
      <c r="J21" s="167"/>
      <c r="K21" s="95"/>
      <c r="L21" s="94"/>
      <c r="M21" s="94"/>
      <c r="N21" s="94"/>
      <c r="O21" s="98"/>
      <c r="P21" s="98"/>
      <c r="Q21" s="98"/>
      <c r="R21" s="94"/>
      <c r="S21" s="95"/>
      <c r="T21" s="95"/>
      <c r="U21" s="92"/>
      <c r="V21" s="92"/>
      <c r="W21" s="95"/>
      <c r="X21" s="95"/>
      <c r="Y21" s="95"/>
      <c r="Z21" s="95"/>
    </row>
    <row r="22" spans="2:26" ht="12.75">
      <c r="B22" s="91"/>
      <c r="C22" s="92"/>
      <c r="D22" s="93" t="s">
        <v>138</v>
      </c>
      <c r="E22" s="94"/>
      <c r="F22" s="154"/>
      <c r="G22" s="96"/>
      <c r="H22" s="160"/>
      <c r="I22" s="97"/>
      <c r="J22" s="167"/>
      <c r="K22" s="95"/>
      <c r="L22" s="94"/>
      <c r="M22" s="94"/>
      <c r="N22" s="94"/>
      <c r="O22" s="98"/>
      <c r="P22" s="98"/>
      <c r="Q22" s="98"/>
      <c r="R22" s="94"/>
      <c r="S22" s="95"/>
      <c r="T22" s="95"/>
      <c r="U22" s="92"/>
      <c r="V22" s="92"/>
      <c r="W22" s="95"/>
      <c r="X22" s="95"/>
      <c r="Y22" s="95"/>
      <c r="Z22" s="95"/>
    </row>
    <row r="23" spans="2:26" ht="12.75">
      <c r="B23" s="91"/>
      <c r="C23" s="92"/>
      <c r="D23" s="93" t="s">
        <v>139</v>
      </c>
      <c r="E23" s="94"/>
      <c r="F23" s="154"/>
      <c r="G23" s="96"/>
      <c r="H23" s="160"/>
      <c r="I23" s="97"/>
      <c r="J23" s="167"/>
      <c r="K23" s="95"/>
      <c r="L23" s="94"/>
      <c r="M23" s="94"/>
      <c r="N23" s="94"/>
      <c r="O23" s="98"/>
      <c r="P23" s="98"/>
      <c r="Q23" s="98"/>
      <c r="R23" s="94"/>
      <c r="S23" s="95"/>
      <c r="T23" s="95"/>
      <c r="U23" s="92"/>
      <c r="V23" s="92"/>
      <c r="W23" s="95"/>
      <c r="X23" s="95"/>
      <c r="Y23" s="95"/>
      <c r="Z23" s="95"/>
    </row>
    <row r="24" spans="2:26" ht="12.75">
      <c r="B24" s="91"/>
      <c r="C24" s="92"/>
      <c r="D24" s="93" t="s">
        <v>140</v>
      </c>
      <c r="E24" s="94"/>
      <c r="F24" s="154"/>
      <c r="G24" s="96"/>
      <c r="H24" s="160"/>
      <c r="I24" s="97"/>
      <c r="J24" s="167"/>
      <c r="K24" s="95"/>
      <c r="L24" s="94"/>
      <c r="M24" s="94"/>
      <c r="N24" s="94"/>
      <c r="O24" s="98"/>
      <c r="P24" s="98"/>
      <c r="Q24" s="98"/>
      <c r="R24" s="94"/>
      <c r="S24" s="95"/>
      <c r="T24" s="95"/>
      <c r="U24" s="92"/>
      <c r="V24" s="92"/>
      <c r="W24" s="95"/>
      <c r="X24" s="95"/>
      <c r="Y24" s="95"/>
      <c r="Z24" s="95"/>
    </row>
    <row r="25" spans="1:10" ht="12.75">
      <c r="A25" s="59" t="s">
        <v>141</v>
      </c>
      <c r="B25" s="60" t="s">
        <v>123</v>
      </c>
      <c r="C25" s="61" t="s">
        <v>142</v>
      </c>
      <c r="D25" s="44" t="s">
        <v>143</v>
      </c>
      <c r="E25" s="62">
        <v>40.149</v>
      </c>
      <c r="F25" s="153" t="s">
        <v>126</v>
      </c>
      <c r="H25" s="159"/>
      <c r="J25" s="166"/>
    </row>
    <row r="26" spans="2:26" ht="12.75">
      <c r="B26" s="91"/>
      <c r="C26" s="92"/>
      <c r="D26" s="93" t="s">
        <v>144</v>
      </c>
      <c r="E26" s="94"/>
      <c r="F26" s="154"/>
      <c r="G26" s="96"/>
      <c r="H26" s="160"/>
      <c r="I26" s="97"/>
      <c r="J26" s="167"/>
      <c r="K26" s="95"/>
      <c r="L26" s="94"/>
      <c r="M26" s="94"/>
      <c r="N26" s="94"/>
      <c r="O26" s="98"/>
      <c r="P26" s="98"/>
      <c r="Q26" s="98"/>
      <c r="R26" s="94"/>
      <c r="S26" s="95"/>
      <c r="T26" s="95"/>
      <c r="U26" s="92"/>
      <c r="V26" s="92"/>
      <c r="W26" s="95"/>
      <c r="X26" s="95"/>
      <c r="Y26" s="95"/>
      <c r="Z26" s="95"/>
    </row>
    <row r="27" spans="1:10" ht="12.75">
      <c r="A27" s="59" t="s">
        <v>145</v>
      </c>
      <c r="B27" s="60" t="s">
        <v>123</v>
      </c>
      <c r="C27" s="61" t="s">
        <v>146</v>
      </c>
      <c r="D27" s="44" t="s">
        <v>147</v>
      </c>
      <c r="E27" s="62">
        <v>38.095</v>
      </c>
      <c r="F27" s="153" t="s">
        <v>126</v>
      </c>
      <c r="H27" s="159"/>
      <c r="J27" s="166"/>
    </row>
    <row r="28" spans="2:26" ht="12.75">
      <c r="B28" s="91"/>
      <c r="C28" s="92"/>
      <c r="D28" s="93" t="s">
        <v>148</v>
      </c>
      <c r="E28" s="94"/>
      <c r="F28" s="154"/>
      <c r="G28" s="96"/>
      <c r="H28" s="160"/>
      <c r="I28" s="97"/>
      <c r="J28" s="167"/>
      <c r="K28" s="95"/>
      <c r="L28" s="94"/>
      <c r="M28" s="94"/>
      <c r="N28" s="94"/>
      <c r="O28" s="98"/>
      <c r="P28" s="98"/>
      <c r="Q28" s="98"/>
      <c r="R28" s="94"/>
      <c r="S28" s="95"/>
      <c r="T28" s="95"/>
      <c r="U28" s="92"/>
      <c r="V28" s="92"/>
      <c r="W28" s="95"/>
      <c r="X28" s="95"/>
      <c r="Y28" s="95"/>
      <c r="Z28" s="95"/>
    </row>
    <row r="29" spans="2:26" ht="12.75">
      <c r="B29" s="91"/>
      <c r="C29" s="92"/>
      <c r="D29" s="93" t="s">
        <v>149</v>
      </c>
      <c r="E29" s="94"/>
      <c r="F29" s="154"/>
      <c r="G29" s="96"/>
      <c r="H29" s="160"/>
      <c r="I29" s="97"/>
      <c r="J29" s="167"/>
      <c r="K29" s="95"/>
      <c r="L29" s="94"/>
      <c r="M29" s="94"/>
      <c r="N29" s="94"/>
      <c r="O29" s="98"/>
      <c r="P29" s="98"/>
      <c r="Q29" s="98"/>
      <c r="R29" s="94"/>
      <c r="S29" s="95"/>
      <c r="T29" s="95"/>
      <c r="U29" s="92"/>
      <c r="V29" s="92"/>
      <c r="W29" s="95"/>
      <c r="X29" s="95"/>
      <c r="Y29" s="95"/>
      <c r="Z29" s="95"/>
    </row>
    <row r="30" spans="2:26" ht="12.75">
      <c r="B30" s="91"/>
      <c r="C30" s="92"/>
      <c r="D30" s="93" t="s">
        <v>150</v>
      </c>
      <c r="E30" s="94"/>
      <c r="F30" s="154"/>
      <c r="G30" s="96"/>
      <c r="H30" s="160"/>
      <c r="I30" s="97"/>
      <c r="J30" s="167"/>
      <c r="K30" s="95"/>
      <c r="L30" s="94"/>
      <c r="M30" s="94"/>
      <c r="N30" s="94"/>
      <c r="O30" s="98"/>
      <c r="P30" s="98"/>
      <c r="Q30" s="98"/>
      <c r="R30" s="94"/>
      <c r="S30" s="95"/>
      <c r="T30" s="95"/>
      <c r="U30" s="92"/>
      <c r="V30" s="92"/>
      <c r="W30" s="95"/>
      <c r="X30" s="95"/>
      <c r="Y30" s="95"/>
      <c r="Z30" s="95"/>
    </row>
    <row r="31" spans="2:26" ht="12.75">
      <c r="B31" s="91"/>
      <c r="C31" s="92"/>
      <c r="D31" s="93" t="s">
        <v>151</v>
      </c>
      <c r="E31" s="94"/>
      <c r="F31" s="154"/>
      <c r="G31" s="96"/>
      <c r="H31" s="160"/>
      <c r="I31" s="97"/>
      <c r="J31" s="167"/>
      <c r="K31" s="95"/>
      <c r="L31" s="94"/>
      <c r="M31" s="94"/>
      <c r="N31" s="94"/>
      <c r="O31" s="98"/>
      <c r="P31" s="98"/>
      <c r="Q31" s="98"/>
      <c r="R31" s="94"/>
      <c r="S31" s="95"/>
      <c r="T31" s="95"/>
      <c r="U31" s="92"/>
      <c r="V31" s="92"/>
      <c r="W31" s="95"/>
      <c r="X31" s="95"/>
      <c r="Y31" s="95"/>
      <c r="Z31" s="95"/>
    </row>
    <row r="32" spans="2:26" ht="12.75">
      <c r="B32" s="91"/>
      <c r="C32" s="92"/>
      <c r="D32" s="93" t="s">
        <v>152</v>
      </c>
      <c r="E32" s="94"/>
      <c r="F32" s="154"/>
      <c r="G32" s="96"/>
      <c r="H32" s="160"/>
      <c r="I32" s="97"/>
      <c r="J32" s="167"/>
      <c r="K32" s="95"/>
      <c r="L32" s="94"/>
      <c r="M32" s="94"/>
      <c r="N32" s="94"/>
      <c r="O32" s="98"/>
      <c r="P32" s="98"/>
      <c r="Q32" s="98"/>
      <c r="R32" s="94"/>
      <c r="S32" s="95"/>
      <c r="T32" s="95"/>
      <c r="U32" s="92"/>
      <c r="V32" s="92"/>
      <c r="W32" s="95"/>
      <c r="X32" s="95"/>
      <c r="Y32" s="95"/>
      <c r="Z32" s="95"/>
    </row>
    <row r="33" spans="1:10" ht="12.75">
      <c r="A33" s="59" t="s">
        <v>153</v>
      </c>
      <c r="B33" s="60" t="s">
        <v>129</v>
      </c>
      <c r="C33" s="61" t="s">
        <v>154</v>
      </c>
      <c r="D33" s="44" t="s">
        <v>155</v>
      </c>
      <c r="E33" s="62">
        <v>212</v>
      </c>
      <c r="F33" s="153" t="s">
        <v>156</v>
      </c>
      <c r="H33" s="159"/>
      <c r="J33" s="166"/>
    </row>
    <row r="34" spans="2:26" ht="12.75">
      <c r="B34" s="91"/>
      <c r="C34" s="92"/>
      <c r="D34" s="93" t="s">
        <v>157</v>
      </c>
      <c r="E34" s="94"/>
      <c r="F34" s="154"/>
      <c r="G34" s="96"/>
      <c r="H34" s="160"/>
      <c r="I34" s="97"/>
      <c r="J34" s="167"/>
      <c r="K34" s="95"/>
      <c r="L34" s="94"/>
      <c r="M34" s="94"/>
      <c r="N34" s="94"/>
      <c r="O34" s="98"/>
      <c r="P34" s="98"/>
      <c r="Q34" s="98"/>
      <c r="R34" s="94"/>
      <c r="S34" s="95"/>
      <c r="T34" s="95"/>
      <c r="U34" s="92"/>
      <c r="V34" s="92"/>
      <c r="W34" s="95"/>
      <c r="X34" s="95"/>
      <c r="Y34" s="95"/>
      <c r="Z34" s="95"/>
    </row>
    <row r="35" spans="4:18" ht="12.75">
      <c r="D35" s="99" t="s">
        <v>158</v>
      </c>
      <c r="E35" s="100"/>
      <c r="F35" s="153"/>
      <c r="H35" s="159"/>
      <c r="I35" s="101">
        <f>SUM(I12:I34)</f>
        <v>0</v>
      </c>
      <c r="J35" s="166"/>
      <c r="R35" s="102"/>
    </row>
    <row r="36" spans="6:10" ht="12.75">
      <c r="F36" s="153"/>
      <c r="H36" s="159"/>
      <c r="J36" s="166"/>
    </row>
    <row r="37" spans="2:10" ht="12.75">
      <c r="B37" s="90" t="s">
        <v>97</v>
      </c>
      <c r="F37" s="153"/>
      <c r="H37" s="159"/>
      <c r="J37" s="166"/>
    </row>
    <row r="38" spans="1:10" ht="12.75">
      <c r="A38" s="59" t="s">
        <v>159</v>
      </c>
      <c r="B38" s="60" t="s">
        <v>160</v>
      </c>
      <c r="C38" s="61" t="s">
        <v>161</v>
      </c>
      <c r="D38" s="44" t="s">
        <v>162</v>
      </c>
      <c r="E38" s="62">
        <v>0.975</v>
      </c>
      <c r="F38" s="153" t="s">
        <v>126</v>
      </c>
      <c r="H38" s="159">
        <v>1.93971</v>
      </c>
      <c r="I38" s="65">
        <f>E38*H38</f>
        <v>1.89121725</v>
      </c>
      <c r="J38" s="166"/>
    </row>
    <row r="39" spans="2:26" ht="12.75">
      <c r="B39" s="91"/>
      <c r="C39" s="92"/>
      <c r="D39" s="93" t="s">
        <v>163</v>
      </c>
      <c r="E39" s="94"/>
      <c r="F39" s="154"/>
      <c r="G39" s="96"/>
      <c r="H39" s="160"/>
      <c r="I39" s="97"/>
      <c r="J39" s="167"/>
      <c r="K39" s="95"/>
      <c r="L39" s="94"/>
      <c r="M39" s="94"/>
      <c r="N39" s="94"/>
      <c r="O39" s="98"/>
      <c r="P39" s="98"/>
      <c r="Q39" s="98"/>
      <c r="R39" s="94"/>
      <c r="S39" s="95"/>
      <c r="T39" s="95"/>
      <c r="U39" s="92"/>
      <c r="V39" s="92"/>
      <c r="W39" s="95"/>
      <c r="X39" s="95"/>
      <c r="Y39" s="95"/>
      <c r="Z39" s="95"/>
    </row>
    <row r="40" spans="2:26" ht="12.75">
      <c r="B40" s="91"/>
      <c r="C40" s="92"/>
      <c r="D40" s="93" t="s">
        <v>164</v>
      </c>
      <c r="E40" s="94"/>
      <c r="F40" s="154"/>
      <c r="G40" s="96"/>
      <c r="H40" s="160"/>
      <c r="I40" s="97"/>
      <c r="J40" s="167"/>
      <c r="K40" s="95"/>
      <c r="L40" s="94"/>
      <c r="M40" s="94"/>
      <c r="N40" s="94"/>
      <c r="O40" s="98"/>
      <c r="P40" s="98"/>
      <c r="Q40" s="98"/>
      <c r="R40" s="94"/>
      <c r="S40" s="95"/>
      <c r="T40" s="95"/>
      <c r="U40" s="92"/>
      <c r="V40" s="92"/>
      <c r="W40" s="95"/>
      <c r="X40" s="95"/>
      <c r="Y40" s="95"/>
      <c r="Z40" s="95"/>
    </row>
    <row r="41" spans="2:26" ht="12.75">
      <c r="B41" s="91"/>
      <c r="C41" s="92"/>
      <c r="D41" s="93" t="s">
        <v>165</v>
      </c>
      <c r="E41" s="94"/>
      <c r="F41" s="154"/>
      <c r="G41" s="96"/>
      <c r="H41" s="160"/>
      <c r="I41" s="97"/>
      <c r="J41" s="167"/>
      <c r="K41" s="95"/>
      <c r="L41" s="94"/>
      <c r="M41" s="94"/>
      <c r="N41" s="94"/>
      <c r="O41" s="98"/>
      <c r="P41" s="98"/>
      <c r="Q41" s="98"/>
      <c r="R41" s="94"/>
      <c r="S41" s="95"/>
      <c r="T41" s="95"/>
      <c r="U41" s="92"/>
      <c r="V41" s="92"/>
      <c r="W41" s="95"/>
      <c r="X41" s="95"/>
      <c r="Y41" s="95"/>
      <c r="Z41" s="95"/>
    </row>
    <row r="42" spans="2:26" ht="12.75">
      <c r="B42" s="91"/>
      <c r="C42" s="92"/>
      <c r="D42" s="93" t="s">
        <v>166</v>
      </c>
      <c r="E42" s="94"/>
      <c r="F42" s="154"/>
      <c r="G42" s="96"/>
      <c r="H42" s="160"/>
      <c r="I42" s="97"/>
      <c r="J42" s="167"/>
      <c r="K42" s="95"/>
      <c r="L42" s="94"/>
      <c r="M42" s="94"/>
      <c r="N42" s="94"/>
      <c r="O42" s="98"/>
      <c r="P42" s="98"/>
      <c r="Q42" s="98"/>
      <c r="R42" s="94"/>
      <c r="S42" s="95"/>
      <c r="T42" s="95"/>
      <c r="U42" s="92"/>
      <c r="V42" s="92"/>
      <c r="W42" s="95"/>
      <c r="X42" s="95"/>
      <c r="Y42" s="95"/>
      <c r="Z42" s="95"/>
    </row>
    <row r="43" spans="1:10" ht="12.75">
      <c r="A43" s="59" t="s">
        <v>167</v>
      </c>
      <c r="B43" s="60" t="s">
        <v>168</v>
      </c>
      <c r="C43" s="61" t="s">
        <v>169</v>
      </c>
      <c r="D43" s="44" t="s">
        <v>170</v>
      </c>
      <c r="E43" s="62">
        <v>8.779</v>
      </c>
      <c r="F43" s="153" t="s">
        <v>126</v>
      </c>
      <c r="H43" s="159">
        <v>2.44702</v>
      </c>
      <c r="I43" s="65">
        <f>E43*H43</f>
        <v>21.482388580000002</v>
      </c>
      <c r="J43" s="166"/>
    </row>
    <row r="44" spans="2:26" ht="12.75">
      <c r="B44" s="91"/>
      <c r="C44" s="92"/>
      <c r="D44" s="93" t="s">
        <v>171</v>
      </c>
      <c r="E44" s="94"/>
      <c r="F44" s="154"/>
      <c r="G44" s="96"/>
      <c r="H44" s="160"/>
      <c r="I44" s="97"/>
      <c r="J44" s="167"/>
      <c r="K44" s="95"/>
      <c r="L44" s="94"/>
      <c r="M44" s="94"/>
      <c r="N44" s="94"/>
      <c r="O44" s="98"/>
      <c r="P44" s="98"/>
      <c r="Q44" s="98"/>
      <c r="R44" s="94"/>
      <c r="S44" s="95"/>
      <c r="T44" s="95"/>
      <c r="U44" s="92"/>
      <c r="V44" s="92"/>
      <c r="W44" s="95"/>
      <c r="X44" s="95"/>
      <c r="Y44" s="95"/>
      <c r="Z44" s="95"/>
    </row>
    <row r="45" spans="2:26" ht="12.75">
      <c r="B45" s="91"/>
      <c r="C45" s="92"/>
      <c r="D45" s="93" t="s">
        <v>172</v>
      </c>
      <c r="E45" s="94"/>
      <c r="F45" s="154"/>
      <c r="G45" s="96"/>
      <c r="H45" s="160"/>
      <c r="I45" s="97"/>
      <c r="J45" s="167"/>
      <c r="K45" s="95"/>
      <c r="L45" s="94"/>
      <c r="M45" s="94"/>
      <c r="N45" s="94"/>
      <c r="O45" s="98"/>
      <c r="P45" s="98"/>
      <c r="Q45" s="98"/>
      <c r="R45" s="94"/>
      <c r="S45" s="95"/>
      <c r="T45" s="95"/>
      <c r="U45" s="92"/>
      <c r="V45" s="92"/>
      <c r="W45" s="95"/>
      <c r="X45" s="95"/>
      <c r="Y45" s="95"/>
      <c r="Z45" s="95"/>
    </row>
    <row r="46" spans="2:26" ht="12.75">
      <c r="B46" s="91"/>
      <c r="C46" s="92"/>
      <c r="D46" s="93" t="s">
        <v>173</v>
      </c>
      <c r="E46" s="94"/>
      <c r="F46" s="154"/>
      <c r="G46" s="96"/>
      <c r="H46" s="160"/>
      <c r="I46" s="97"/>
      <c r="J46" s="167"/>
      <c r="K46" s="95"/>
      <c r="L46" s="94"/>
      <c r="M46" s="94"/>
      <c r="N46" s="94"/>
      <c r="O46" s="98"/>
      <c r="P46" s="98"/>
      <c r="Q46" s="98"/>
      <c r="R46" s="94"/>
      <c r="S46" s="95"/>
      <c r="T46" s="95"/>
      <c r="U46" s="92"/>
      <c r="V46" s="92"/>
      <c r="W46" s="95"/>
      <c r="X46" s="95"/>
      <c r="Y46" s="95"/>
      <c r="Z46" s="95"/>
    </row>
    <row r="47" spans="2:26" ht="12.75">
      <c r="B47" s="91"/>
      <c r="C47" s="92"/>
      <c r="D47" s="93" t="s">
        <v>174</v>
      </c>
      <c r="E47" s="94"/>
      <c r="F47" s="154"/>
      <c r="G47" s="96"/>
      <c r="H47" s="160"/>
      <c r="I47" s="97"/>
      <c r="J47" s="167"/>
      <c r="K47" s="95"/>
      <c r="L47" s="94"/>
      <c r="M47" s="94"/>
      <c r="N47" s="94"/>
      <c r="O47" s="98"/>
      <c r="P47" s="98"/>
      <c r="Q47" s="98"/>
      <c r="R47" s="94"/>
      <c r="S47" s="95"/>
      <c r="T47" s="95"/>
      <c r="U47" s="92"/>
      <c r="V47" s="92"/>
      <c r="W47" s="95"/>
      <c r="X47" s="95"/>
      <c r="Y47" s="95"/>
      <c r="Z47" s="95"/>
    </row>
    <row r="48" spans="1:10" ht="12.75">
      <c r="A48" s="59" t="s">
        <v>175</v>
      </c>
      <c r="B48" s="60" t="s">
        <v>168</v>
      </c>
      <c r="C48" s="61" t="s">
        <v>176</v>
      </c>
      <c r="D48" s="44" t="s">
        <v>177</v>
      </c>
      <c r="E48" s="62">
        <v>43.893</v>
      </c>
      <c r="F48" s="153" t="s">
        <v>156</v>
      </c>
      <c r="H48" s="159">
        <v>0.00388</v>
      </c>
      <c r="I48" s="65">
        <f>E48*H48</f>
        <v>0.17030484</v>
      </c>
      <c r="J48" s="166"/>
    </row>
    <row r="49" spans="2:26" ht="12.75">
      <c r="B49" s="91"/>
      <c r="C49" s="92"/>
      <c r="D49" s="93" t="s">
        <v>178</v>
      </c>
      <c r="E49" s="94"/>
      <c r="F49" s="154"/>
      <c r="G49" s="96"/>
      <c r="H49" s="160"/>
      <c r="I49" s="97"/>
      <c r="J49" s="167"/>
      <c r="K49" s="95"/>
      <c r="L49" s="94"/>
      <c r="M49" s="94"/>
      <c r="N49" s="94"/>
      <c r="O49" s="98"/>
      <c r="P49" s="98"/>
      <c r="Q49" s="98"/>
      <c r="R49" s="94"/>
      <c r="S49" s="95"/>
      <c r="T49" s="95"/>
      <c r="U49" s="92"/>
      <c r="V49" s="92"/>
      <c r="W49" s="95"/>
      <c r="X49" s="95"/>
      <c r="Y49" s="95"/>
      <c r="Z49" s="95"/>
    </row>
    <row r="50" spans="2:26" ht="12.75">
      <c r="B50" s="91"/>
      <c r="C50" s="92"/>
      <c r="D50" s="93" t="s">
        <v>179</v>
      </c>
      <c r="E50" s="94"/>
      <c r="F50" s="154"/>
      <c r="G50" s="96"/>
      <c r="H50" s="160"/>
      <c r="I50" s="97"/>
      <c r="J50" s="167"/>
      <c r="K50" s="95"/>
      <c r="L50" s="94"/>
      <c r="M50" s="94"/>
      <c r="N50" s="94"/>
      <c r="O50" s="98"/>
      <c r="P50" s="98"/>
      <c r="Q50" s="98"/>
      <c r="R50" s="94"/>
      <c r="S50" s="95"/>
      <c r="T50" s="95"/>
      <c r="U50" s="92"/>
      <c r="V50" s="92"/>
      <c r="W50" s="95"/>
      <c r="X50" s="95"/>
      <c r="Y50" s="95"/>
      <c r="Z50" s="95"/>
    </row>
    <row r="51" spans="2:26" ht="12.75">
      <c r="B51" s="91"/>
      <c r="C51" s="92"/>
      <c r="D51" s="93" t="s">
        <v>180</v>
      </c>
      <c r="E51" s="94"/>
      <c r="F51" s="154"/>
      <c r="G51" s="96"/>
      <c r="H51" s="160"/>
      <c r="I51" s="97"/>
      <c r="J51" s="167"/>
      <c r="K51" s="95"/>
      <c r="L51" s="94"/>
      <c r="M51" s="94"/>
      <c r="N51" s="94"/>
      <c r="O51" s="98"/>
      <c r="P51" s="98"/>
      <c r="Q51" s="98"/>
      <c r="R51" s="94"/>
      <c r="S51" s="95"/>
      <c r="T51" s="95"/>
      <c r="U51" s="92"/>
      <c r="V51" s="92"/>
      <c r="W51" s="95"/>
      <c r="X51" s="95"/>
      <c r="Y51" s="95"/>
      <c r="Z51" s="95"/>
    </row>
    <row r="52" spans="2:26" ht="12.75">
      <c r="B52" s="91"/>
      <c r="C52" s="92"/>
      <c r="D52" s="93" t="s">
        <v>181</v>
      </c>
      <c r="E52" s="94"/>
      <c r="F52" s="154"/>
      <c r="G52" s="96"/>
      <c r="H52" s="160"/>
      <c r="I52" s="97"/>
      <c r="J52" s="167"/>
      <c r="K52" s="95"/>
      <c r="L52" s="94"/>
      <c r="M52" s="94"/>
      <c r="N52" s="94"/>
      <c r="O52" s="98"/>
      <c r="P52" s="98"/>
      <c r="Q52" s="98"/>
      <c r="R52" s="94"/>
      <c r="S52" s="95"/>
      <c r="T52" s="95"/>
      <c r="U52" s="92"/>
      <c r="V52" s="92"/>
      <c r="W52" s="95"/>
      <c r="X52" s="95"/>
      <c r="Y52" s="95"/>
      <c r="Z52" s="95"/>
    </row>
    <row r="53" spans="1:10" ht="12.75">
      <c r="A53" s="59" t="s">
        <v>182</v>
      </c>
      <c r="B53" s="60" t="s">
        <v>168</v>
      </c>
      <c r="C53" s="61" t="s">
        <v>183</v>
      </c>
      <c r="D53" s="44" t="s">
        <v>184</v>
      </c>
      <c r="E53" s="62">
        <v>43.893</v>
      </c>
      <c r="F53" s="153" t="s">
        <v>156</v>
      </c>
      <c r="H53" s="159"/>
      <c r="J53" s="166"/>
    </row>
    <row r="54" spans="1:10" ht="12.75">
      <c r="A54" s="59" t="s">
        <v>185</v>
      </c>
      <c r="B54" s="60" t="s">
        <v>168</v>
      </c>
      <c r="C54" s="61" t="s">
        <v>186</v>
      </c>
      <c r="D54" s="44" t="s">
        <v>187</v>
      </c>
      <c r="E54" s="62">
        <v>0.307</v>
      </c>
      <c r="F54" s="153" t="s">
        <v>188</v>
      </c>
      <c r="H54" s="159">
        <v>1.14997</v>
      </c>
      <c r="I54" s="65">
        <f>E54*H54</f>
        <v>0.35304079</v>
      </c>
      <c r="J54" s="166"/>
    </row>
    <row r="55" spans="2:26" ht="12.75">
      <c r="B55" s="91"/>
      <c r="C55" s="92"/>
      <c r="D55" s="93" t="s">
        <v>189</v>
      </c>
      <c r="E55" s="94"/>
      <c r="F55" s="154"/>
      <c r="G55" s="96"/>
      <c r="H55" s="160"/>
      <c r="I55" s="97"/>
      <c r="J55" s="167"/>
      <c r="K55" s="95"/>
      <c r="L55" s="94"/>
      <c r="M55" s="94"/>
      <c r="N55" s="94"/>
      <c r="O55" s="98"/>
      <c r="P55" s="98"/>
      <c r="Q55" s="98"/>
      <c r="R55" s="94"/>
      <c r="S55" s="95"/>
      <c r="T55" s="95"/>
      <c r="U55" s="92"/>
      <c r="V55" s="92"/>
      <c r="W55" s="95"/>
      <c r="X55" s="95"/>
      <c r="Y55" s="95"/>
      <c r="Z55" s="95"/>
    </row>
    <row r="56" spans="1:10" ht="25.5">
      <c r="A56" s="59" t="s">
        <v>190</v>
      </c>
      <c r="B56" s="60" t="s">
        <v>168</v>
      </c>
      <c r="C56" s="61" t="s">
        <v>191</v>
      </c>
      <c r="D56" s="44" t="s">
        <v>192</v>
      </c>
      <c r="E56" s="62">
        <v>6.693</v>
      </c>
      <c r="F56" s="153" t="s">
        <v>126</v>
      </c>
      <c r="H56" s="159">
        <v>2.29754</v>
      </c>
      <c r="I56" s="65">
        <f>E56*H56</f>
        <v>15.37743522</v>
      </c>
      <c r="J56" s="166"/>
    </row>
    <row r="57" spans="2:26" ht="12.75">
      <c r="B57" s="91"/>
      <c r="C57" s="92"/>
      <c r="D57" s="93" t="s">
        <v>193</v>
      </c>
      <c r="E57" s="94"/>
      <c r="F57" s="154"/>
      <c r="G57" s="96"/>
      <c r="H57" s="160"/>
      <c r="I57" s="97"/>
      <c r="J57" s="167"/>
      <c r="K57" s="95"/>
      <c r="L57" s="94"/>
      <c r="M57" s="94"/>
      <c r="N57" s="94"/>
      <c r="O57" s="98"/>
      <c r="P57" s="98"/>
      <c r="Q57" s="98"/>
      <c r="R57" s="94"/>
      <c r="S57" s="95"/>
      <c r="T57" s="95"/>
      <c r="U57" s="92"/>
      <c r="V57" s="92"/>
      <c r="W57" s="95"/>
      <c r="X57" s="95"/>
      <c r="Y57" s="95"/>
      <c r="Z57" s="95"/>
    </row>
    <row r="58" spans="2:26" ht="12.75">
      <c r="B58" s="91"/>
      <c r="C58" s="92"/>
      <c r="D58" s="93" t="s">
        <v>194</v>
      </c>
      <c r="E58" s="94"/>
      <c r="F58" s="154"/>
      <c r="G58" s="96"/>
      <c r="H58" s="160"/>
      <c r="I58" s="97"/>
      <c r="J58" s="167"/>
      <c r="K58" s="95"/>
      <c r="L58" s="94"/>
      <c r="M58" s="94"/>
      <c r="N58" s="94"/>
      <c r="O58" s="98"/>
      <c r="P58" s="98"/>
      <c r="Q58" s="98"/>
      <c r="R58" s="94"/>
      <c r="S58" s="95"/>
      <c r="T58" s="95"/>
      <c r="U58" s="92"/>
      <c r="V58" s="92"/>
      <c r="W58" s="95"/>
      <c r="X58" s="95"/>
      <c r="Y58" s="95"/>
      <c r="Z58" s="95"/>
    </row>
    <row r="59" spans="2:26" ht="12.75">
      <c r="B59" s="91"/>
      <c r="C59" s="92"/>
      <c r="D59" s="93" t="s">
        <v>195</v>
      </c>
      <c r="E59" s="94"/>
      <c r="F59" s="154"/>
      <c r="G59" s="96"/>
      <c r="H59" s="160"/>
      <c r="I59" s="97"/>
      <c r="J59" s="167"/>
      <c r="K59" s="95"/>
      <c r="L59" s="94"/>
      <c r="M59" s="94"/>
      <c r="N59" s="94"/>
      <c r="O59" s="98"/>
      <c r="P59" s="98"/>
      <c r="Q59" s="98"/>
      <c r="R59" s="94"/>
      <c r="S59" s="95"/>
      <c r="T59" s="95"/>
      <c r="U59" s="92"/>
      <c r="V59" s="92"/>
      <c r="W59" s="95"/>
      <c r="X59" s="95"/>
      <c r="Y59" s="95"/>
      <c r="Z59" s="95"/>
    </row>
    <row r="60" spans="2:26" ht="12.75">
      <c r="B60" s="91"/>
      <c r="C60" s="92"/>
      <c r="D60" s="93" t="s">
        <v>196</v>
      </c>
      <c r="E60" s="94"/>
      <c r="F60" s="154"/>
      <c r="G60" s="96"/>
      <c r="H60" s="160"/>
      <c r="I60" s="97"/>
      <c r="J60" s="167"/>
      <c r="K60" s="95"/>
      <c r="L60" s="94"/>
      <c r="M60" s="94"/>
      <c r="N60" s="94"/>
      <c r="O60" s="98"/>
      <c r="P60" s="98"/>
      <c r="Q60" s="98"/>
      <c r="R60" s="94"/>
      <c r="S60" s="95"/>
      <c r="T60" s="95"/>
      <c r="U60" s="92"/>
      <c r="V60" s="92"/>
      <c r="W60" s="95"/>
      <c r="X60" s="95"/>
      <c r="Y60" s="95"/>
      <c r="Z60" s="95"/>
    </row>
    <row r="61" spans="1:10" ht="25.5">
      <c r="A61" s="59" t="s">
        <v>197</v>
      </c>
      <c r="B61" s="60" t="s">
        <v>168</v>
      </c>
      <c r="C61" s="61" t="s">
        <v>198</v>
      </c>
      <c r="D61" s="44" t="s">
        <v>199</v>
      </c>
      <c r="E61" s="62">
        <v>22.95</v>
      </c>
      <c r="F61" s="153" t="s">
        <v>156</v>
      </c>
      <c r="H61" s="159">
        <v>0.00592</v>
      </c>
      <c r="I61" s="65">
        <f>E61*H61</f>
        <v>0.13586399999999998</v>
      </c>
      <c r="J61" s="166"/>
    </row>
    <row r="62" spans="2:26" ht="12.75">
      <c r="B62" s="91"/>
      <c r="C62" s="92"/>
      <c r="D62" s="93" t="s">
        <v>200</v>
      </c>
      <c r="E62" s="94"/>
      <c r="F62" s="154"/>
      <c r="G62" s="96"/>
      <c r="H62" s="160"/>
      <c r="I62" s="97"/>
      <c r="J62" s="167"/>
      <c r="K62" s="95"/>
      <c r="L62" s="94"/>
      <c r="M62" s="94"/>
      <c r="N62" s="94"/>
      <c r="O62" s="98"/>
      <c r="P62" s="98"/>
      <c r="Q62" s="98"/>
      <c r="R62" s="94"/>
      <c r="S62" s="95"/>
      <c r="T62" s="95"/>
      <c r="U62" s="92"/>
      <c r="V62" s="92"/>
      <c r="W62" s="95"/>
      <c r="X62" s="95"/>
      <c r="Y62" s="95"/>
      <c r="Z62" s="95"/>
    </row>
    <row r="63" spans="2:26" ht="12.75">
      <c r="B63" s="91"/>
      <c r="C63" s="92"/>
      <c r="D63" s="93" t="s">
        <v>201</v>
      </c>
      <c r="E63" s="94"/>
      <c r="F63" s="154"/>
      <c r="G63" s="96"/>
      <c r="H63" s="160"/>
      <c r="I63" s="97"/>
      <c r="J63" s="167"/>
      <c r="K63" s="95"/>
      <c r="L63" s="94"/>
      <c r="M63" s="94"/>
      <c r="N63" s="94"/>
      <c r="O63" s="98"/>
      <c r="P63" s="98"/>
      <c r="Q63" s="98"/>
      <c r="R63" s="94"/>
      <c r="S63" s="95"/>
      <c r="T63" s="95"/>
      <c r="U63" s="92"/>
      <c r="V63" s="92"/>
      <c r="W63" s="95"/>
      <c r="X63" s="95"/>
      <c r="Y63" s="95"/>
      <c r="Z63" s="95"/>
    </row>
    <row r="64" spans="2:26" ht="12.75">
      <c r="B64" s="91"/>
      <c r="C64" s="92"/>
      <c r="D64" s="93" t="s">
        <v>202</v>
      </c>
      <c r="E64" s="94"/>
      <c r="F64" s="154"/>
      <c r="G64" s="96"/>
      <c r="H64" s="160"/>
      <c r="I64" s="97"/>
      <c r="J64" s="167"/>
      <c r="K64" s="95"/>
      <c r="L64" s="94"/>
      <c r="M64" s="94"/>
      <c r="N64" s="94"/>
      <c r="O64" s="98"/>
      <c r="P64" s="98"/>
      <c r="Q64" s="98"/>
      <c r="R64" s="94"/>
      <c r="S64" s="95"/>
      <c r="T64" s="95"/>
      <c r="U64" s="92"/>
      <c r="V64" s="92"/>
      <c r="W64" s="95"/>
      <c r="X64" s="95"/>
      <c r="Y64" s="95"/>
      <c r="Z64" s="95"/>
    </row>
    <row r="65" spans="2:26" ht="12.75">
      <c r="B65" s="91"/>
      <c r="C65" s="92"/>
      <c r="D65" s="93" t="s">
        <v>203</v>
      </c>
      <c r="E65" s="94"/>
      <c r="F65" s="154"/>
      <c r="G65" s="96"/>
      <c r="H65" s="160"/>
      <c r="I65" s="97"/>
      <c r="J65" s="167"/>
      <c r="K65" s="95"/>
      <c r="L65" s="94"/>
      <c r="M65" s="94"/>
      <c r="N65" s="94"/>
      <c r="O65" s="98"/>
      <c r="P65" s="98"/>
      <c r="Q65" s="98"/>
      <c r="R65" s="94"/>
      <c r="S65" s="95"/>
      <c r="T65" s="95"/>
      <c r="U65" s="92"/>
      <c r="V65" s="92"/>
      <c r="W65" s="95"/>
      <c r="X65" s="95"/>
      <c r="Y65" s="95"/>
      <c r="Z65" s="95"/>
    </row>
    <row r="66" spans="1:10" ht="25.5">
      <c r="A66" s="59" t="s">
        <v>204</v>
      </c>
      <c r="B66" s="60" t="s">
        <v>168</v>
      </c>
      <c r="C66" s="61" t="s">
        <v>205</v>
      </c>
      <c r="D66" s="44" t="s">
        <v>206</v>
      </c>
      <c r="E66" s="62">
        <v>22.95</v>
      </c>
      <c r="F66" s="153" t="s">
        <v>156</v>
      </c>
      <c r="H66" s="159"/>
      <c r="J66" s="166"/>
    </row>
    <row r="67" spans="1:10" ht="12.75">
      <c r="A67" s="59" t="s">
        <v>207</v>
      </c>
      <c r="B67" s="60" t="s">
        <v>168</v>
      </c>
      <c r="C67" s="61" t="s">
        <v>208</v>
      </c>
      <c r="D67" s="44" t="s">
        <v>209</v>
      </c>
      <c r="E67" s="62">
        <v>0.569</v>
      </c>
      <c r="F67" s="153" t="s">
        <v>188</v>
      </c>
      <c r="H67" s="159">
        <v>1.04838</v>
      </c>
      <c r="I67" s="65">
        <f>E67*H67</f>
        <v>0.59652822</v>
      </c>
      <c r="J67" s="166"/>
    </row>
    <row r="68" spans="2:26" ht="12.75">
      <c r="B68" s="91"/>
      <c r="C68" s="92"/>
      <c r="D68" s="93" t="s">
        <v>210</v>
      </c>
      <c r="E68" s="94"/>
      <c r="F68" s="154"/>
      <c r="G68" s="96"/>
      <c r="H68" s="160"/>
      <c r="I68" s="97"/>
      <c r="J68" s="167"/>
      <c r="K68" s="95"/>
      <c r="L68" s="94"/>
      <c r="M68" s="94"/>
      <c r="N68" s="94"/>
      <c r="O68" s="98"/>
      <c r="P68" s="98"/>
      <c r="Q68" s="98"/>
      <c r="R68" s="94"/>
      <c r="S68" s="95"/>
      <c r="T68" s="95"/>
      <c r="U68" s="92"/>
      <c r="V68" s="92"/>
      <c r="W68" s="95"/>
      <c r="X68" s="95"/>
      <c r="Y68" s="95"/>
      <c r="Z68" s="95"/>
    </row>
    <row r="69" spans="4:18" ht="12.75">
      <c r="D69" s="99" t="s">
        <v>211</v>
      </c>
      <c r="E69" s="100"/>
      <c r="F69" s="153"/>
      <c r="H69" s="159"/>
      <c r="I69" s="101">
        <f>SUM(I36:I68)</f>
        <v>40.00677890000001</v>
      </c>
      <c r="J69" s="166"/>
      <c r="R69" s="102"/>
    </row>
    <row r="70" spans="6:10" ht="12.75">
      <c r="F70" s="153"/>
      <c r="H70" s="159"/>
      <c r="J70" s="166"/>
    </row>
    <row r="71" spans="2:10" ht="12.75">
      <c r="B71" s="90" t="s">
        <v>98</v>
      </c>
      <c r="F71" s="153"/>
      <c r="H71" s="159"/>
      <c r="J71" s="166"/>
    </row>
    <row r="72" spans="1:10" ht="12.75">
      <c r="A72" s="59" t="s">
        <v>212</v>
      </c>
      <c r="B72" s="60" t="s">
        <v>213</v>
      </c>
      <c r="C72" s="61" t="s">
        <v>214</v>
      </c>
      <c r="D72" s="44" t="s">
        <v>215</v>
      </c>
      <c r="E72" s="62">
        <v>265</v>
      </c>
      <c r="F72" s="153" t="s">
        <v>156</v>
      </c>
      <c r="H72" s="159">
        <v>0.1012</v>
      </c>
      <c r="I72" s="65">
        <f>E72*H72</f>
        <v>26.817999999999998</v>
      </c>
      <c r="J72" s="166"/>
    </row>
    <row r="73" spans="1:10" ht="12.75">
      <c r="A73" s="59" t="s">
        <v>216</v>
      </c>
      <c r="B73" s="60" t="s">
        <v>213</v>
      </c>
      <c r="C73" s="61" t="s">
        <v>217</v>
      </c>
      <c r="D73" s="44" t="s">
        <v>218</v>
      </c>
      <c r="E73" s="62">
        <v>265</v>
      </c>
      <c r="F73" s="153" t="s">
        <v>156</v>
      </c>
      <c r="H73" s="159">
        <v>0.30361</v>
      </c>
      <c r="I73" s="65">
        <f>E73*H73</f>
        <v>80.45665</v>
      </c>
      <c r="J73" s="166"/>
    </row>
    <row r="74" spans="1:10" ht="12.75">
      <c r="A74" s="59" t="s">
        <v>219</v>
      </c>
      <c r="B74" s="60" t="s">
        <v>213</v>
      </c>
      <c r="C74" s="61" t="s">
        <v>220</v>
      </c>
      <c r="D74" s="44" t="s">
        <v>221</v>
      </c>
      <c r="E74" s="62">
        <v>265</v>
      </c>
      <c r="F74" s="153" t="s">
        <v>156</v>
      </c>
      <c r="H74" s="159">
        <v>0.38625</v>
      </c>
      <c r="I74" s="65">
        <f>E74*H74</f>
        <v>102.35624999999999</v>
      </c>
      <c r="J74" s="166"/>
    </row>
    <row r="75" spans="4:18" ht="12.75">
      <c r="D75" s="99" t="s">
        <v>222</v>
      </c>
      <c r="E75" s="100"/>
      <c r="F75" s="153"/>
      <c r="H75" s="159"/>
      <c r="I75" s="101">
        <f>SUM(I70:I74)</f>
        <v>209.6309</v>
      </c>
      <c r="J75" s="166"/>
      <c r="R75" s="102"/>
    </row>
    <row r="76" spans="6:10" ht="12.75">
      <c r="F76" s="153"/>
      <c r="H76" s="159"/>
      <c r="J76" s="166"/>
    </row>
    <row r="77" spans="2:10" ht="12.75">
      <c r="B77" s="90" t="s">
        <v>99</v>
      </c>
      <c r="F77" s="153"/>
      <c r="H77" s="159"/>
      <c r="J77" s="166"/>
    </row>
    <row r="78" spans="1:10" ht="12.75">
      <c r="A78" s="59" t="s">
        <v>223</v>
      </c>
      <c r="B78" s="60" t="s">
        <v>224</v>
      </c>
      <c r="C78" s="61" t="s">
        <v>225</v>
      </c>
      <c r="D78" s="44" t="s">
        <v>226</v>
      </c>
      <c r="E78" s="62">
        <v>46.419</v>
      </c>
      <c r="F78" s="153" t="s">
        <v>126</v>
      </c>
      <c r="H78" s="159">
        <v>2.50598</v>
      </c>
      <c r="I78" s="65">
        <f>E78*H78</f>
        <v>116.32508562</v>
      </c>
      <c r="J78" s="166"/>
    </row>
    <row r="79" spans="2:26" ht="12.75">
      <c r="B79" s="91"/>
      <c r="C79" s="92"/>
      <c r="D79" s="93" t="s">
        <v>227</v>
      </c>
      <c r="E79" s="94"/>
      <c r="F79" s="154"/>
      <c r="G79" s="96"/>
      <c r="H79" s="160"/>
      <c r="I79" s="97"/>
      <c r="J79" s="167"/>
      <c r="K79" s="95"/>
      <c r="L79" s="94"/>
      <c r="M79" s="94"/>
      <c r="N79" s="94"/>
      <c r="O79" s="98"/>
      <c r="P79" s="98"/>
      <c r="Q79" s="98"/>
      <c r="R79" s="94"/>
      <c r="S79" s="95"/>
      <c r="T79" s="95"/>
      <c r="U79" s="92"/>
      <c r="V79" s="92"/>
      <c r="W79" s="95"/>
      <c r="X79" s="95"/>
      <c r="Y79" s="95"/>
      <c r="Z79" s="95"/>
    </row>
    <row r="80" spans="2:26" ht="12.75">
      <c r="B80" s="91"/>
      <c r="C80" s="92"/>
      <c r="D80" s="93" t="s">
        <v>228</v>
      </c>
      <c r="E80" s="94"/>
      <c r="F80" s="154"/>
      <c r="G80" s="96"/>
      <c r="H80" s="160"/>
      <c r="I80" s="97"/>
      <c r="J80" s="167"/>
      <c r="K80" s="95"/>
      <c r="L80" s="94"/>
      <c r="M80" s="94"/>
      <c r="N80" s="94"/>
      <c r="O80" s="98"/>
      <c r="P80" s="98"/>
      <c r="Q80" s="98"/>
      <c r="R80" s="94"/>
      <c r="S80" s="95"/>
      <c r="T80" s="95"/>
      <c r="U80" s="92"/>
      <c r="V80" s="92"/>
      <c r="W80" s="95"/>
      <c r="X80" s="95"/>
      <c r="Y80" s="95"/>
      <c r="Z80" s="95"/>
    </row>
    <row r="81" spans="2:26" ht="12.75">
      <c r="B81" s="91"/>
      <c r="C81" s="92"/>
      <c r="D81" s="93" t="s">
        <v>229</v>
      </c>
      <c r="E81" s="94"/>
      <c r="F81" s="154"/>
      <c r="G81" s="96"/>
      <c r="H81" s="160"/>
      <c r="I81" s="97"/>
      <c r="J81" s="167"/>
      <c r="K81" s="95"/>
      <c r="L81" s="94"/>
      <c r="M81" s="94"/>
      <c r="N81" s="94"/>
      <c r="O81" s="98"/>
      <c r="P81" s="98"/>
      <c r="Q81" s="98"/>
      <c r="R81" s="94"/>
      <c r="S81" s="95"/>
      <c r="T81" s="95"/>
      <c r="U81" s="92"/>
      <c r="V81" s="92"/>
      <c r="W81" s="95"/>
      <c r="X81" s="95"/>
      <c r="Y81" s="95"/>
      <c r="Z81" s="95"/>
    </row>
    <row r="82" spans="2:26" ht="12.75">
      <c r="B82" s="91"/>
      <c r="C82" s="92"/>
      <c r="D82" s="93" t="s">
        <v>230</v>
      </c>
      <c r="E82" s="94"/>
      <c r="F82" s="154"/>
      <c r="G82" s="96"/>
      <c r="H82" s="160"/>
      <c r="I82" s="97"/>
      <c r="J82" s="167"/>
      <c r="K82" s="95"/>
      <c r="L82" s="94"/>
      <c r="M82" s="94"/>
      <c r="N82" s="94"/>
      <c r="O82" s="98"/>
      <c r="P82" s="98"/>
      <c r="Q82" s="98"/>
      <c r="R82" s="94"/>
      <c r="S82" s="95"/>
      <c r="T82" s="95"/>
      <c r="U82" s="92"/>
      <c r="V82" s="92"/>
      <c r="W82" s="95"/>
      <c r="X82" s="95"/>
      <c r="Y82" s="95"/>
      <c r="Z82" s="95"/>
    </row>
    <row r="83" spans="1:10" ht="12.75">
      <c r="A83" s="59" t="s">
        <v>231</v>
      </c>
      <c r="B83" s="60" t="s">
        <v>168</v>
      </c>
      <c r="C83" s="61" t="s">
        <v>232</v>
      </c>
      <c r="D83" s="44" t="s">
        <v>233</v>
      </c>
      <c r="E83" s="62">
        <v>41.344</v>
      </c>
      <c r="F83" s="153" t="s">
        <v>126</v>
      </c>
      <c r="H83" s="159">
        <v>2.33873</v>
      </c>
      <c r="I83" s="65">
        <f>E83*H83</f>
        <v>96.69245312</v>
      </c>
      <c r="J83" s="166"/>
    </row>
    <row r="84" spans="2:26" ht="12.75">
      <c r="B84" s="91"/>
      <c r="C84" s="92"/>
      <c r="D84" s="93" t="s">
        <v>234</v>
      </c>
      <c r="E84" s="94"/>
      <c r="F84" s="154"/>
      <c r="G84" s="96"/>
      <c r="H84" s="160"/>
      <c r="I84" s="97"/>
      <c r="J84" s="167"/>
      <c r="K84" s="95"/>
      <c r="L84" s="94"/>
      <c r="M84" s="94"/>
      <c r="N84" s="94"/>
      <c r="O84" s="98"/>
      <c r="P84" s="98"/>
      <c r="Q84" s="98"/>
      <c r="R84" s="94"/>
      <c r="S84" s="95"/>
      <c r="T84" s="95"/>
      <c r="U84" s="92"/>
      <c r="V84" s="92"/>
      <c r="W84" s="95"/>
      <c r="X84" s="95"/>
      <c r="Y84" s="95"/>
      <c r="Z84" s="95"/>
    </row>
    <row r="85" spans="2:26" ht="12.75">
      <c r="B85" s="91"/>
      <c r="C85" s="92"/>
      <c r="D85" s="93" t="s">
        <v>235</v>
      </c>
      <c r="E85" s="94"/>
      <c r="F85" s="154"/>
      <c r="G85" s="96"/>
      <c r="H85" s="160"/>
      <c r="I85" s="97"/>
      <c r="J85" s="167"/>
      <c r="K85" s="95"/>
      <c r="L85" s="94"/>
      <c r="M85" s="94"/>
      <c r="N85" s="94"/>
      <c r="O85" s="98"/>
      <c r="P85" s="98"/>
      <c r="Q85" s="98"/>
      <c r="R85" s="94"/>
      <c r="S85" s="95"/>
      <c r="T85" s="95"/>
      <c r="U85" s="92"/>
      <c r="V85" s="92"/>
      <c r="W85" s="95"/>
      <c r="X85" s="95"/>
      <c r="Y85" s="95"/>
      <c r="Z85" s="95"/>
    </row>
    <row r="86" spans="2:26" ht="12.75">
      <c r="B86" s="91"/>
      <c r="C86" s="92"/>
      <c r="D86" s="93" t="s">
        <v>236</v>
      </c>
      <c r="E86" s="94"/>
      <c r="F86" s="154"/>
      <c r="G86" s="96"/>
      <c r="H86" s="160"/>
      <c r="I86" s="97"/>
      <c r="J86" s="167"/>
      <c r="K86" s="95"/>
      <c r="L86" s="94"/>
      <c r="M86" s="94"/>
      <c r="N86" s="94"/>
      <c r="O86" s="98"/>
      <c r="P86" s="98"/>
      <c r="Q86" s="98"/>
      <c r="R86" s="94"/>
      <c r="S86" s="95"/>
      <c r="T86" s="95"/>
      <c r="U86" s="92"/>
      <c r="V86" s="92"/>
      <c r="W86" s="95"/>
      <c r="X86" s="95"/>
      <c r="Y86" s="95"/>
      <c r="Z86" s="95"/>
    </row>
    <row r="87" spans="2:26" ht="12.75">
      <c r="B87" s="91"/>
      <c r="C87" s="92"/>
      <c r="D87" s="93" t="s">
        <v>237</v>
      </c>
      <c r="E87" s="94"/>
      <c r="F87" s="154"/>
      <c r="G87" s="96"/>
      <c r="H87" s="160"/>
      <c r="I87" s="97"/>
      <c r="J87" s="167"/>
      <c r="K87" s="95"/>
      <c r="L87" s="94"/>
      <c r="M87" s="94"/>
      <c r="N87" s="94"/>
      <c r="O87" s="98"/>
      <c r="P87" s="98"/>
      <c r="Q87" s="98"/>
      <c r="R87" s="94"/>
      <c r="S87" s="95"/>
      <c r="T87" s="95"/>
      <c r="U87" s="92"/>
      <c r="V87" s="92"/>
      <c r="W87" s="95"/>
      <c r="X87" s="95"/>
      <c r="Y87" s="95"/>
      <c r="Z87" s="95"/>
    </row>
    <row r="88" spans="2:26" ht="12.75">
      <c r="B88" s="91"/>
      <c r="C88" s="92"/>
      <c r="D88" s="93" t="s">
        <v>238</v>
      </c>
      <c r="E88" s="94"/>
      <c r="F88" s="154"/>
      <c r="G88" s="96"/>
      <c r="H88" s="160"/>
      <c r="I88" s="97"/>
      <c r="J88" s="167"/>
      <c r="K88" s="95"/>
      <c r="L88" s="94"/>
      <c r="M88" s="94"/>
      <c r="N88" s="94"/>
      <c r="O88" s="98"/>
      <c r="P88" s="98"/>
      <c r="Q88" s="98"/>
      <c r="R88" s="94"/>
      <c r="S88" s="95"/>
      <c r="T88" s="95"/>
      <c r="U88" s="92"/>
      <c r="V88" s="92"/>
      <c r="W88" s="95"/>
      <c r="X88" s="95"/>
      <c r="Y88" s="95"/>
      <c r="Z88" s="95"/>
    </row>
    <row r="89" spans="1:10" ht="12.75">
      <c r="A89" s="59" t="s">
        <v>239</v>
      </c>
      <c r="B89" s="60" t="s">
        <v>168</v>
      </c>
      <c r="C89" s="61" t="s">
        <v>240</v>
      </c>
      <c r="D89" s="44" t="s">
        <v>241</v>
      </c>
      <c r="E89" s="62">
        <v>41.344</v>
      </c>
      <c r="F89" s="153" t="s">
        <v>126</v>
      </c>
      <c r="H89" s="159">
        <v>0.02</v>
      </c>
      <c r="I89" s="65">
        <f>E89*H89</f>
        <v>0.8268800000000001</v>
      </c>
      <c r="J89" s="166"/>
    </row>
    <row r="90" spans="1:10" ht="25.5">
      <c r="A90" s="59" t="s">
        <v>242</v>
      </c>
      <c r="B90" s="60" t="s">
        <v>168</v>
      </c>
      <c r="C90" s="61" t="s">
        <v>243</v>
      </c>
      <c r="D90" s="44" t="s">
        <v>244</v>
      </c>
      <c r="E90" s="62">
        <v>41.344</v>
      </c>
      <c r="F90" s="153" t="s">
        <v>126</v>
      </c>
      <c r="H90" s="159"/>
      <c r="J90" s="166"/>
    </row>
    <row r="91" spans="1:10" ht="12.75">
      <c r="A91" s="59" t="s">
        <v>245</v>
      </c>
      <c r="B91" s="60" t="s">
        <v>168</v>
      </c>
      <c r="C91" s="61" t="s">
        <v>246</v>
      </c>
      <c r="D91" s="44" t="s">
        <v>247</v>
      </c>
      <c r="E91" s="62">
        <v>41.344</v>
      </c>
      <c r="F91" s="153" t="s">
        <v>126</v>
      </c>
      <c r="H91" s="159">
        <v>0.01</v>
      </c>
      <c r="I91" s="65">
        <f>E91*H91</f>
        <v>0.41344000000000003</v>
      </c>
      <c r="J91" s="166"/>
    </row>
    <row r="92" spans="1:10" ht="25.5">
      <c r="A92" s="59" t="s">
        <v>248</v>
      </c>
      <c r="B92" s="60" t="s">
        <v>168</v>
      </c>
      <c r="C92" s="61" t="s">
        <v>249</v>
      </c>
      <c r="D92" s="44" t="s">
        <v>250</v>
      </c>
      <c r="E92" s="62">
        <v>41.344</v>
      </c>
      <c r="F92" s="153" t="s">
        <v>126</v>
      </c>
      <c r="H92" s="159"/>
      <c r="J92" s="166"/>
    </row>
    <row r="93" spans="1:10" ht="12.75">
      <c r="A93" s="59" t="s">
        <v>251</v>
      </c>
      <c r="B93" s="60" t="s">
        <v>168</v>
      </c>
      <c r="C93" s="61" t="s">
        <v>252</v>
      </c>
      <c r="D93" s="44" t="s">
        <v>253</v>
      </c>
      <c r="E93" s="62">
        <v>46.419</v>
      </c>
      <c r="F93" s="153" t="s">
        <v>126</v>
      </c>
      <c r="H93" s="159"/>
      <c r="J93" s="166"/>
    </row>
    <row r="94" spans="1:10" ht="12.75">
      <c r="A94" s="59" t="s">
        <v>254</v>
      </c>
      <c r="B94" s="60" t="s">
        <v>168</v>
      </c>
      <c r="C94" s="61" t="s">
        <v>255</v>
      </c>
      <c r="D94" s="44" t="s">
        <v>256</v>
      </c>
      <c r="E94" s="62">
        <v>41.344</v>
      </c>
      <c r="F94" s="153" t="s">
        <v>126</v>
      </c>
      <c r="H94" s="159"/>
      <c r="J94" s="166"/>
    </row>
    <row r="95" spans="1:10" ht="12.75">
      <c r="A95" s="59" t="s">
        <v>257</v>
      </c>
      <c r="B95" s="60" t="s">
        <v>168</v>
      </c>
      <c r="C95" s="61" t="s">
        <v>258</v>
      </c>
      <c r="D95" s="44" t="s">
        <v>259</v>
      </c>
      <c r="E95" s="62">
        <v>41.344</v>
      </c>
      <c r="F95" s="153" t="s">
        <v>126</v>
      </c>
      <c r="H95" s="159"/>
      <c r="J95" s="166"/>
    </row>
    <row r="96" spans="1:10" ht="25.5">
      <c r="A96" s="59" t="s">
        <v>260</v>
      </c>
      <c r="B96" s="60" t="s">
        <v>168</v>
      </c>
      <c r="C96" s="61" t="s">
        <v>261</v>
      </c>
      <c r="D96" s="44" t="s">
        <v>262</v>
      </c>
      <c r="E96" s="62">
        <v>275.619</v>
      </c>
      <c r="F96" s="153" t="s">
        <v>156</v>
      </c>
      <c r="H96" s="159">
        <v>0.00352</v>
      </c>
      <c r="I96" s="65">
        <f>E96*H96</f>
        <v>0.9701788800000002</v>
      </c>
      <c r="J96" s="166"/>
    </row>
    <row r="97" spans="2:26" ht="12.75">
      <c r="B97" s="91"/>
      <c r="C97" s="92"/>
      <c r="D97" s="93" t="s">
        <v>263</v>
      </c>
      <c r="E97" s="94"/>
      <c r="F97" s="154"/>
      <c r="G97" s="96"/>
      <c r="H97" s="160"/>
      <c r="I97" s="97"/>
      <c r="J97" s="167"/>
      <c r="K97" s="95"/>
      <c r="L97" s="94"/>
      <c r="M97" s="94"/>
      <c r="N97" s="94"/>
      <c r="O97" s="98"/>
      <c r="P97" s="98"/>
      <c r="Q97" s="98"/>
      <c r="R97" s="94"/>
      <c r="S97" s="95"/>
      <c r="T97" s="95"/>
      <c r="U97" s="92"/>
      <c r="V97" s="92"/>
      <c r="W97" s="95"/>
      <c r="X97" s="95"/>
      <c r="Y97" s="95"/>
      <c r="Z97" s="95"/>
    </row>
    <row r="98" spans="2:26" ht="12.75">
      <c r="B98" s="91"/>
      <c r="C98" s="92"/>
      <c r="D98" s="93" t="s">
        <v>264</v>
      </c>
      <c r="E98" s="94"/>
      <c r="F98" s="154"/>
      <c r="G98" s="96"/>
      <c r="H98" s="160"/>
      <c r="I98" s="97"/>
      <c r="J98" s="167"/>
      <c r="K98" s="95"/>
      <c r="L98" s="94"/>
      <c r="M98" s="94"/>
      <c r="N98" s="94"/>
      <c r="O98" s="98"/>
      <c r="P98" s="98"/>
      <c r="Q98" s="98"/>
      <c r="R98" s="94"/>
      <c r="S98" s="95"/>
      <c r="T98" s="95"/>
      <c r="U98" s="92"/>
      <c r="V98" s="92"/>
      <c r="W98" s="95"/>
      <c r="X98" s="95"/>
      <c r="Y98" s="95"/>
      <c r="Z98" s="95"/>
    </row>
    <row r="99" spans="2:26" ht="12.75">
      <c r="B99" s="91"/>
      <c r="C99" s="92"/>
      <c r="D99" s="93" t="s">
        <v>265</v>
      </c>
      <c r="E99" s="94"/>
      <c r="F99" s="154"/>
      <c r="G99" s="96"/>
      <c r="H99" s="160"/>
      <c r="I99" s="97"/>
      <c r="J99" s="167"/>
      <c r="K99" s="95"/>
      <c r="L99" s="94"/>
      <c r="M99" s="94"/>
      <c r="N99" s="94"/>
      <c r="O99" s="98"/>
      <c r="P99" s="98"/>
      <c r="Q99" s="98"/>
      <c r="R99" s="94"/>
      <c r="S99" s="95"/>
      <c r="T99" s="95"/>
      <c r="U99" s="92"/>
      <c r="V99" s="92"/>
      <c r="W99" s="95"/>
      <c r="X99" s="95"/>
      <c r="Y99" s="95"/>
      <c r="Z99" s="95"/>
    </row>
    <row r="100" spans="2:26" ht="12.75">
      <c r="B100" s="91"/>
      <c r="C100" s="92"/>
      <c r="D100" s="93" t="s">
        <v>266</v>
      </c>
      <c r="E100" s="94"/>
      <c r="F100" s="154"/>
      <c r="G100" s="96"/>
      <c r="H100" s="160"/>
      <c r="I100" s="97"/>
      <c r="J100" s="167"/>
      <c r="K100" s="95"/>
      <c r="L100" s="94"/>
      <c r="M100" s="94"/>
      <c r="N100" s="94"/>
      <c r="O100" s="98"/>
      <c r="P100" s="98"/>
      <c r="Q100" s="98"/>
      <c r="R100" s="94"/>
      <c r="S100" s="95"/>
      <c r="T100" s="95"/>
      <c r="U100" s="92"/>
      <c r="V100" s="92"/>
      <c r="W100" s="95"/>
      <c r="X100" s="95"/>
      <c r="Y100" s="95"/>
      <c r="Z100" s="95"/>
    </row>
    <row r="101" spans="2:26" ht="12.75">
      <c r="B101" s="91"/>
      <c r="C101" s="92"/>
      <c r="D101" s="93" t="s">
        <v>267</v>
      </c>
      <c r="E101" s="94"/>
      <c r="F101" s="154"/>
      <c r="G101" s="96"/>
      <c r="H101" s="160"/>
      <c r="I101" s="97"/>
      <c r="J101" s="167"/>
      <c r="K101" s="95"/>
      <c r="L101" s="94"/>
      <c r="M101" s="94"/>
      <c r="N101" s="94"/>
      <c r="O101" s="98"/>
      <c r="P101" s="98"/>
      <c r="Q101" s="98"/>
      <c r="R101" s="94"/>
      <c r="S101" s="95"/>
      <c r="T101" s="95"/>
      <c r="U101" s="92"/>
      <c r="V101" s="92"/>
      <c r="W101" s="95"/>
      <c r="X101" s="95"/>
      <c r="Y101" s="95"/>
      <c r="Z101" s="95"/>
    </row>
    <row r="102" spans="1:10" ht="25.5">
      <c r="A102" s="59" t="s">
        <v>268</v>
      </c>
      <c r="B102" s="60" t="s">
        <v>168</v>
      </c>
      <c r="C102" s="61" t="s">
        <v>269</v>
      </c>
      <c r="D102" s="44" t="s">
        <v>270</v>
      </c>
      <c r="E102" s="62">
        <v>245</v>
      </c>
      <c r="F102" s="153" t="s">
        <v>271</v>
      </c>
      <c r="H102" s="159">
        <v>7E-05</v>
      </c>
      <c r="I102" s="65">
        <f>E102*H102</f>
        <v>0.01715</v>
      </c>
      <c r="J102" s="166"/>
    </row>
    <row r="103" spans="1:10" ht="25.5">
      <c r="A103" s="59" t="s">
        <v>272</v>
      </c>
      <c r="B103" s="60" t="s">
        <v>168</v>
      </c>
      <c r="C103" s="61" t="s">
        <v>273</v>
      </c>
      <c r="D103" s="44" t="s">
        <v>274</v>
      </c>
      <c r="E103" s="62">
        <v>245</v>
      </c>
      <c r="F103" s="153" t="s">
        <v>271</v>
      </c>
      <c r="H103" s="159">
        <v>1E-05</v>
      </c>
      <c r="I103" s="162">
        <f>E103*H103</f>
        <v>0.0024500000000000004</v>
      </c>
      <c r="J103" s="166"/>
    </row>
    <row r="104" spans="2:26" ht="12.75">
      <c r="B104" s="91"/>
      <c r="C104" s="92"/>
      <c r="D104" s="93" t="s">
        <v>275</v>
      </c>
      <c r="E104" s="94"/>
      <c r="F104" s="154"/>
      <c r="G104" s="96"/>
      <c r="H104" s="160"/>
      <c r="I104" s="163"/>
      <c r="J104" s="167"/>
      <c r="K104" s="95"/>
      <c r="L104" s="94"/>
      <c r="M104" s="94"/>
      <c r="N104" s="94"/>
      <c r="O104" s="98"/>
      <c r="P104" s="98"/>
      <c r="Q104" s="98"/>
      <c r="R104" s="94"/>
      <c r="S104" s="95"/>
      <c r="T104" s="95"/>
      <c r="U104" s="92"/>
      <c r="V104" s="92"/>
      <c r="W104" s="95"/>
      <c r="X104" s="95"/>
      <c r="Y104" s="95"/>
      <c r="Z104" s="95"/>
    </row>
    <row r="105" spans="4:18" ht="12.75">
      <c r="D105" s="99" t="s">
        <v>276</v>
      </c>
      <c r="E105" s="100"/>
      <c r="F105" s="153"/>
      <c r="H105" s="159"/>
      <c r="I105" s="164">
        <f>SUM(I76:I104)</f>
        <v>215.24763761999998</v>
      </c>
      <c r="J105" s="166"/>
      <c r="R105" s="102"/>
    </row>
    <row r="106" spans="6:10" ht="12.75">
      <c r="F106" s="153"/>
      <c r="H106" s="159"/>
      <c r="I106" s="162"/>
      <c r="J106" s="166"/>
    </row>
    <row r="107" spans="2:10" ht="12.75">
      <c r="B107" s="90" t="s">
        <v>102</v>
      </c>
      <c r="F107" s="153"/>
      <c r="H107" s="159"/>
      <c r="I107" s="162"/>
      <c r="J107" s="166"/>
    </row>
    <row r="108" spans="1:10" ht="12.75">
      <c r="A108" s="59" t="s">
        <v>277</v>
      </c>
      <c r="B108" s="60" t="s">
        <v>168</v>
      </c>
      <c r="C108" s="61" t="s">
        <v>278</v>
      </c>
      <c r="D108" s="44" t="s">
        <v>279</v>
      </c>
      <c r="E108" s="62">
        <v>1</v>
      </c>
      <c r="F108" s="153" t="s">
        <v>280</v>
      </c>
      <c r="H108" s="159">
        <v>0.00011</v>
      </c>
      <c r="I108" s="162">
        <f>E108*H108</f>
        <v>0.00011</v>
      </c>
      <c r="J108" s="166"/>
    </row>
    <row r="109" spans="2:26" ht="12.75">
      <c r="B109" s="91"/>
      <c r="C109" s="92"/>
      <c r="D109" s="93" t="s">
        <v>281</v>
      </c>
      <c r="E109" s="94"/>
      <c r="F109" s="154"/>
      <c r="G109" s="96"/>
      <c r="H109" s="160"/>
      <c r="I109" s="163"/>
      <c r="J109" s="167"/>
      <c r="K109" s="95"/>
      <c r="L109" s="94"/>
      <c r="M109" s="94"/>
      <c r="N109" s="94"/>
      <c r="O109" s="98"/>
      <c r="P109" s="98"/>
      <c r="Q109" s="98"/>
      <c r="R109" s="94"/>
      <c r="S109" s="95"/>
      <c r="T109" s="95"/>
      <c r="U109" s="92"/>
      <c r="V109" s="92"/>
      <c r="W109" s="95"/>
      <c r="X109" s="95"/>
      <c r="Y109" s="95"/>
      <c r="Z109" s="95"/>
    </row>
    <row r="110" spans="1:10" ht="12.75">
      <c r="A110" s="59" t="s">
        <v>282</v>
      </c>
      <c r="B110" s="60" t="s">
        <v>168</v>
      </c>
      <c r="C110" s="61" t="s">
        <v>283</v>
      </c>
      <c r="D110" s="44" t="s">
        <v>284</v>
      </c>
      <c r="E110" s="62">
        <v>2</v>
      </c>
      <c r="F110" s="153" t="s">
        <v>280</v>
      </c>
      <c r="H110" s="159">
        <v>0.0002</v>
      </c>
      <c r="I110" s="162">
        <f>E110*H110</f>
        <v>0.0004</v>
      </c>
      <c r="J110" s="166"/>
    </row>
    <row r="111" spans="2:26" ht="12.75">
      <c r="B111" s="91"/>
      <c r="C111" s="92"/>
      <c r="D111" s="93" t="s">
        <v>281</v>
      </c>
      <c r="E111" s="94"/>
      <c r="F111" s="154"/>
      <c r="G111" s="96"/>
      <c r="H111" s="160"/>
      <c r="I111" s="163"/>
      <c r="J111" s="167"/>
      <c r="K111" s="95"/>
      <c r="L111" s="94"/>
      <c r="M111" s="94"/>
      <c r="N111" s="94"/>
      <c r="O111" s="98"/>
      <c r="P111" s="98"/>
      <c r="Q111" s="98"/>
      <c r="R111" s="94"/>
      <c r="S111" s="95"/>
      <c r="T111" s="95"/>
      <c r="U111" s="92"/>
      <c r="V111" s="92"/>
      <c r="W111" s="95"/>
      <c r="X111" s="95"/>
      <c r="Y111" s="95"/>
      <c r="Z111" s="95"/>
    </row>
    <row r="112" spans="2:26" ht="12.75">
      <c r="B112" s="91"/>
      <c r="C112" s="92"/>
      <c r="D112" s="93" t="s">
        <v>285</v>
      </c>
      <c r="E112" s="94"/>
      <c r="F112" s="154"/>
      <c r="G112" s="96"/>
      <c r="H112" s="160"/>
      <c r="I112" s="163"/>
      <c r="J112" s="167"/>
      <c r="K112" s="95"/>
      <c r="L112" s="94"/>
      <c r="M112" s="94"/>
      <c r="N112" s="94"/>
      <c r="O112" s="98"/>
      <c r="P112" s="98"/>
      <c r="Q112" s="98"/>
      <c r="R112" s="94"/>
      <c r="S112" s="95"/>
      <c r="T112" s="95"/>
      <c r="U112" s="92"/>
      <c r="V112" s="92"/>
      <c r="W112" s="95"/>
      <c r="X112" s="95"/>
      <c r="Y112" s="95"/>
      <c r="Z112" s="95"/>
    </row>
    <row r="113" spans="1:10" ht="12.75">
      <c r="A113" s="59" t="s">
        <v>286</v>
      </c>
      <c r="B113" s="60" t="s">
        <v>168</v>
      </c>
      <c r="C113" s="61" t="s">
        <v>287</v>
      </c>
      <c r="D113" s="44" t="s">
        <v>288</v>
      </c>
      <c r="E113" s="62">
        <v>5</v>
      </c>
      <c r="F113" s="153" t="s">
        <v>280</v>
      </c>
      <c r="H113" s="159">
        <v>0.0003</v>
      </c>
      <c r="I113" s="162">
        <f>E113*H113</f>
        <v>0.0014999999999999998</v>
      </c>
      <c r="J113" s="166"/>
    </row>
    <row r="114" spans="2:26" ht="12.75">
      <c r="B114" s="91"/>
      <c r="C114" s="92"/>
      <c r="D114" s="93" t="s">
        <v>281</v>
      </c>
      <c r="E114" s="94"/>
      <c r="F114" s="154"/>
      <c r="G114" s="96"/>
      <c r="H114" s="160"/>
      <c r="I114" s="163"/>
      <c r="J114" s="167"/>
      <c r="K114" s="95"/>
      <c r="L114" s="94"/>
      <c r="M114" s="94"/>
      <c r="N114" s="94"/>
      <c r="O114" s="98"/>
      <c r="P114" s="98"/>
      <c r="Q114" s="98"/>
      <c r="R114" s="94"/>
      <c r="S114" s="95"/>
      <c r="T114" s="95"/>
      <c r="U114" s="92"/>
      <c r="V114" s="92"/>
      <c r="W114" s="95"/>
      <c r="X114" s="95"/>
      <c r="Y114" s="95"/>
      <c r="Z114" s="95"/>
    </row>
    <row r="115" spans="2:26" ht="12.75">
      <c r="B115" s="91"/>
      <c r="C115" s="92"/>
      <c r="D115" s="93" t="s">
        <v>285</v>
      </c>
      <c r="E115" s="94"/>
      <c r="F115" s="154"/>
      <c r="G115" s="96"/>
      <c r="H115" s="160"/>
      <c r="I115" s="163"/>
      <c r="J115" s="167"/>
      <c r="K115" s="95"/>
      <c r="L115" s="94"/>
      <c r="M115" s="94"/>
      <c r="N115" s="94"/>
      <c r="O115" s="98"/>
      <c r="P115" s="98"/>
      <c r="Q115" s="98"/>
      <c r="R115" s="94"/>
      <c r="S115" s="95"/>
      <c r="T115" s="95"/>
      <c r="U115" s="92"/>
      <c r="V115" s="92"/>
      <c r="W115" s="95"/>
      <c r="X115" s="95"/>
      <c r="Y115" s="95"/>
      <c r="Z115" s="95"/>
    </row>
    <row r="116" spans="2:26" ht="12.75">
      <c r="B116" s="91"/>
      <c r="C116" s="92"/>
      <c r="D116" s="93" t="s">
        <v>289</v>
      </c>
      <c r="E116" s="94"/>
      <c r="F116" s="154"/>
      <c r="G116" s="96"/>
      <c r="H116" s="160"/>
      <c r="I116" s="163"/>
      <c r="J116" s="167"/>
      <c r="K116" s="95"/>
      <c r="L116" s="94"/>
      <c r="M116" s="94"/>
      <c r="N116" s="94"/>
      <c r="O116" s="98"/>
      <c r="P116" s="98"/>
      <c r="Q116" s="98"/>
      <c r="R116" s="94"/>
      <c r="S116" s="95"/>
      <c r="T116" s="95"/>
      <c r="U116" s="92"/>
      <c r="V116" s="92"/>
      <c r="W116" s="95"/>
      <c r="X116" s="95"/>
      <c r="Y116" s="95"/>
      <c r="Z116" s="95"/>
    </row>
    <row r="117" spans="2:26" ht="12.75">
      <c r="B117" s="91"/>
      <c r="C117" s="92"/>
      <c r="D117" s="93" t="s">
        <v>290</v>
      </c>
      <c r="E117" s="94"/>
      <c r="F117" s="154"/>
      <c r="G117" s="96"/>
      <c r="H117" s="160"/>
      <c r="I117" s="163"/>
      <c r="J117" s="167"/>
      <c r="K117" s="95"/>
      <c r="L117" s="94"/>
      <c r="M117" s="94"/>
      <c r="N117" s="94"/>
      <c r="O117" s="98"/>
      <c r="P117" s="98"/>
      <c r="Q117" s="98"/>
      <c r="R117" s="94"/>
      <c r="S117" s="95"/>
      <c r="T117" s="95"/>
      <c r="U117" s="92"/>
      <c r="V117" s="92"/>
      <c r="W117" s="95"/>
      <c r="X117" s="95"/>
      <c r="Y117" s="95"/>
      <c r="Z117" s="95"/>
    </row>
    <row r="118" spans="1:10" ht="25.5">
      <c r="A118" s="59" t="s">
        <v>291</v>
      </c>
      <c r="B118" s="60" t="s">
        <v>292</v>
      </c>
      <c r="C118" s="61" t="s">
        <v>293</v>
      </c>
      <c r="D118" s="44" t="s">
        <v>294</v>
      </c>
      <c r="E118" s="62">
        <v>242.249</v>
      </c>
      <c r="F118" s="153" t="s">
        <v>295</v>
      </c>
      <c r="H118" s="159">
        <v>0.001</v>
      </c>
      <c r="I118" s="162">
        <f>E118*H118</f>
        <v>0.242249</v>
      </c>
      <c r="J118" s="166"/>
    </row>
    <row r="119" spans="2:26" ht="12.75">
      <c r="B119" s="91"/>
      <c r="C119" s="92"/>
      <c r="D119" s="93" t="s">
        <v>296</v>
      </c>
      <c r="E119" s="94"/>
      <c r="F119" s="154"/>
      <c r="G119" s="96"/>
      <c r="H119" s="160"/>
      <c r="I119" s="163"/>
      <c r="J119" s="167"/>
      <c r="K119" s="95"/>
      <c r="L119" s="94"/>
      <c r="M119" s="94"/>
      <c r="N119" s="94"/>
      <c r="O119" s="98"/>
      <c r="P119" s="98"/>
      <c r="Q119" s="98"/>
      <c r="R119" s="94"/>
      <c r="S119" s="95"/>
      <c r="T119" s="95"/>
      <c r="U119" s="92"/>
      <c r="V119" s="92"/>
      <c r="W119" s="95"/>
      <c r="X119" s="95"/>
      <c r="Y119" s="95"/>
      <c r="Z119" s="95"/>
    </row>
    <row r="120" spans="2:26" ht="12.75">
      <c r="B120" s="91"/>
      <c r="C120" s="92"/>
      <c r="D120" s="93" t="s">
        <v>297</v>
      </c>
      <c r="E120" s="94"/>
      <c r="F120" s="154"/>
      <c r="G120" s="96"/>
      <c r="H120" s="160"/>
      <c r="I120" s="163"/>
      <c r="J120" s="167"/>
      <c r="K120" s="95"/>
      <c r="L120" s="94"/>
      <c r="M120" s="94"/>
      <c r="N120" s="94"/>
      <c r="O120" s="98"/>
      <c r="P120" s="98"/>
      <c r="Q120" s="98"/>
      <c r="R120" s="94"/>
      <c r="S120" s="95"/>
      <c r="T120" s="95"/>
      <c r="U120" s="92"/>
      <c r="V120" s="92"/>
      <c r="W120" s="95"/>
      <c r="X120" s="95"/>
      <c r="Y120" s="95"/>
      <c r="Z120" s="95"/>
    </row>
    <row r="121" spans="2:26" ht="12.75">
      <c r="B121" s="91"/>
      <c r="C121" s="92"/>
      <c r="D121" s="93" t="s">
        <v>298</v>
      </c>
      <c r="E121" s="94"/>
      <c r="F121" s="154"/>
      <c r="G121" s="96"/>
      <c r="H121" s="160"/>
      <c r="I121" s="163"/>
      <c r="J121" s="167"/>
      <c r="K121" s="95"/>
      <c r="L121" s="94"/>
      <c r="M121" s="94"/>
      <c r="N121" s="94"/>
      <c r="O121" s="98"/>
      <c r="P121" s="98"/>
      <c r="Q121" s="98"/>
      <c r="R121" s="94"/>
      <c r="S121" s="95"/>
      <c r="T121" s="95"/>
      <c r="U121" s="92"/>
      <c r="V121" s="92"/>
      <c r="W121" s="95"/>
      <c r="X121" s="95"/>
      <c r="Y121" s="95"/>
      <c r="Z121" s="95"/>
    </row>
    <row r="122" spans="2:26" ht="12.75">
      <c r="B122" s="91"/>
      <c r="C122" s="92"/>
      <c r="D122" s="93" t="s">
        <v>299</v>
      </c>
      <c r="E122" s="94"/>
      <c r="F122" s="154"/>
      <c r="G122" s="96"/>
      <c r="H122" s="160"/>
      <c r="I122" s="163"/>
      <c r="J122" s="167"/>
      <c r="K122" s="95"/>
      <c r="L122" s="94"/>
      <c r="M122" s="94"/>
      <c r="N122" s="94"/>
      <c r="O122" s="98"/>
      <c r="P122" s="98"/>
      <c r="Q122" s="98"/>
      <c r="R122" s="94"/>
      <c r="S122" s="95"/>
      <c r="T122" s="95"/>
      <c r="U122" s="92"/>
      <c r="V122" s="92"/>
      <c r="W122" s="95"/>
      <c r="X122" s="95"/>
      <c r="Y122" s="95"/>
      <c r="Z122" s="95"/>
    </row>
    <row r="123" spans="1:10" ht="25.5">
      <c r="A123" s="59" t="s">
        <v>300</v>
      </c>
      <c r="B123" s="60" t="s">
        <v>292</v>
      </c>
      <c r="C123" s="61" t="s">
        <v>301</v>
      </c>
      <c r="D123" s="44" t="s">
        <v>302</v>
      </c>
      <c r="E123" s="62">
        <v>144</v>
      </c>
      <c r="F123" s="153" t="s">
        <v>295</v>
      </c>
      <c r="H123" s="159">
        <v>0.001</v>
      </c>
      <c r="I123" s="162">
        <f>E123*H123</f>
        <v>0.14400000000000002</v>
      </c>
      <c r="J123" s="166"/>
    </row>
    <row r="124" spans="2:26" ht="12.75">
      <c r="B124" s="91"/>
      <c r="C124" s="92"/>
      <c r="D124" s="93" t="s">
        <v>303</v>
      </c>
      <c r="E124" s="94"/>
      <c r="F124" s="154"/>
      <c r="G124" s="96"/>
      <c r="H124" s="160"/>
      <c r="I124" s="163"/>
      <c r="J124" s="167"/>
      <c r="K124" s="95"/>
      <c r="L124" s="94"/>
      <c r="M124" s="94"/>
      <c r="N124" s="94"/>
      <c r="O124" s="98"/>
      <c r="P124" s="98"/>
      <c r="Q124" s="98"/>
      <c r="R124" s="94"/>
      <c r="S124" s="95"/>
      <c r="T124" s="95"/>
      <c r="U124" s="92"/>
      <c r="V124" s="92"/>
      <c r="W124" s="95"/>
      <c r="X124" s="95"/>
      <c r="Y124" s="95"/>
      <c r="Z124" s="95"/>
    </row>
    <row r="125" spans="2:26" ht="12.75">
      <c r="B125" s="91"/>
      <c r="C125" s="92"/>
      <c r="D125" s="93" t="s">
        <v>304</v>
      </c>
      <c r="E125" s="94"/>
      <c r="F125" s="154"/>
      <c r="G125" s="96"/>
      <c r="H125" s="160"/>
      <c r="I125" s="163"/>
      <c r="J125" s="167"/>
      <c r="K125" s="95"/>
      <c r="L125" s="94"/>
      <c r="M125" s="94"/>
      <c r="N125" s="94"/>
      <c r="O125" s="98"/>
      <c r="P125" s="98"/>
      <c r="Q125" s="98"/>
      <c r="R125" s="94"/>
      <c r="S125" s="95"/>
      <c r="T125" s="95"/>
      <c r="U125" s="92"/>
      <c r="V125" s="92"/>
      <c r="W125" s="95"/>
      <c r="X125" s="95"/>
      <c r="Y125" s="95"/>
      <c r="Z125" s="95"/>
    </row>
    <row r="126" spans="1:10" ht="12.75">
      <c r="A126" s="59" t="s">
        <v>305</v>
      </c>
      <c r="B126" s="60" t="s">
        <v>123</v>
      </c>
      <c r="C126" s="61" t="s">
        <v>306</v>
      </c>
      <c r="D126" s="44" t="s">
        <v>307</v>
      </c>
      <c r="E126" s="62">
        <v>40.149</v>
      </c>
      <c r="F126" s="153" t="s">
        <v>126</v>
      </c>
      <c r="H126" s="159"/>
      <c r="I126" s="162"/>
      <c r="J126" s="166"/>
    </row>
    <row r="127" spans="1:10" ht="12.75">
      <c r="A127" s="59" t="s">
        <v>308</v>
      </c>
      <c r="B127" s="60" t="s">
        <v>213</v>
      </c>
      <c r="C127" s="61" t="s">
        <v>309</v>
      </c>
      <c r="D127" s="44" t="s">
        <v>310</v>
      </c>
      <c r="E127" s="62">
        <v>465.274</v>
      </c>
      <c r="F127" s="153" t="s">
        <v>188</v>
      </c>
      <c r="H127" s="159"/>
      <c r="I127" s="162"/>
      <c r="J127" s="166"/>
    </row>
    <row r="128" spans="4:18" ht="12.75">
      <c r="D128" s="99" t="s">
        <v>311</v>
      </c>
      <c r="E128" s="100"/>
      <c r="F128" s="153"/>
      <c r="H128" s="159"/>
      <c r="I128" s="164">
        <f>SUM(I106:I127)</f>
        <v>0.388259</v>
      </c>
      <c r="J128" s="166"/>
      <c r="R128" s="102"/>
    </row>
    <row r="129" spans="6:10" ht="12.75">
      <c r="F129" s="153"/>
      <c r="H129" s="159"/>
      <c r="I129" s="162"/>
      <c r="J129" s="166"/>
    </row>
    <row r="130" spans="4:18" ht="12.75">
      <c r="D130" s="99" t="s">
        <v>312</v>
      </c>
      <c r="E130" s="100"/>
      <c r="F130" s="153"/>
      <c r="H130" s="159"/>
      <c r="I130" s="164">
        <f>I35+I69+I75+I105+I128</f>
        <v>465.27357551999995</v>
      </c>
      <c r="J130" s="166"/>
      <c r="R130" s="102"/>
    </row>
    <row r="131" spans="6:10" ht="12.75">
      <c r="F131" s="153"/>
      <c r="H131" s="159"/>
      <c r="I131" s="162"/>
      <c r="J131" s="166"/>
    </row>
    <row r="132" spans="4:18" ht="12.75">
      <c r="D132" s="103" t="s">
        <v>101</v>
      </c>
      <c r="E132" s="100"/>
      <c r="F132" s="153"/>
      <c r="H132" s="159"/>
      <c r="I132" s="164">
        <f>I130</f>
        <v>465.27357551999995</v>
      </c>
      <c r="J132" s="166"/>
      <c r="R132" s="102">
        <f>R130</f>
        <v>0</v>
      </c>
    </row>
    <row r="133" spans="6:10" ht="12.75">
      <c r="F133" s="153"/>
      <c r="H133" s="161"/>
      <c r="I133" s="165"/>
      <c r="J133" s="168"/>
    </row>
    <row r="134" spans="1:11" ht="18">
      <c r="A134" s="193" t="s">
        <v>318</v>
      </c>
      <c r="B134" s="185"/>
      <c r="C134" s="185"/>
      <c r="D134" s="185"/>
      <c r="E134" s="185"/>
      <c r="F134" s="185"/>
      <c r="G134" s="185"/>
      <c r="H134" s="185"/>
      <c r="I134" s="186"/>
      <c r="J134" s="169"/>
      <c r="K134" s="147"/>
    </row>
    <row r="135" spans="1:11" ht="15">
      <c r="A135" s="184" t="s">
        <v>314</v>
      </c>
      <c r="B135" s="185"/>
      <c r="C135" s="185"/>
      <c r="D135" s="185"/>
      <c r="E135" s="185"/>
      <c r="F135" s="185"/>
      <c r="G135" s="185"/>
      <c r="H135" s="185"/>
      <c r="I135" s="186"/>
      <c r="J135" s="155"/>
      <c r="K135" s="146"/>
    </row>
    <row r="136" spans="1:11" ht="15">
      <c r="A136" s="184" t="s">
        <v>319</v>
      </c>
      <c r="B136" s="185"/>
      <c r="C136" s="185"/>
      <c r="D136" s="185"/>
      <c r="E136" s="185"/>
      <c r="F136" s="185"/>
      <c r="G136" s="185"/>
      <c r="H136" s="185"/>
      <c r="I136" s="186"/>
      <c r="J136" s="155"/>
      <c r="K136" s="146"/>
    </row>
    <row r="137" spans="5:6" ht="12.75">
      <c r="E137" s="171"/>
      <c r="F137" s="173"/>
    </row>
    <row r="138" spans="5:6" ht="12.75">
      <c r="E138" s="172"/>
      <c r="F138" s="174"/>
    </row>
    <row r="139" spans="5:6" ht="12.75">
      <c r="E139" s="172"/>
      <c r="F139" s="174"/>
    </row>
    <row r="140" spans="5:6" ht="12.75">
      <c r="E140" s="172"/>
      <c r="F140" s="174"/>
    </row>
    <row r="141" spans="5:6" ht="12.75">
      <c r="E141" s="172"/>
      <c r="F141" s="174"/>
    </row>
    <row r="142" spans="5:6" ht="12.75">
      <c r="E142" s="172"/>
      <c r="F142" s="174"/>
    </row>
    <row r="143" spans="5:6" ht="12.75">
      <c r="E143" s="172"/>
      <c r="F143" s="174"/>
    </row>
    <row r="144" spans="5:6" ht="12.75">
      <c r="E144" s="172"/>
      <c r="F144" s="174"/>
    </row>
    <row r="145" spans="5:6" ht="12.75">
      <c r="E145" s="172"/>
      <c r="F145" s="174"/>
    </row>
    <row r="146" spans="5:6" ht="12.75">
      <c r="E146" s="172"/>
      <c r="F146" s="174"/>
    </row>
    <row r="147" spans="5:6" ht="12.75">
      <c r="E147" s="172"/>
      <c r="F147" s="174"/>
    </row>
    <row r="148" spans="5:6" ht="12.75">
      <c r="E148" s="172"/>
      <c r="F148" s="174"/>
    </row>
    <row r="149" spans="5:6" ht="12.75">
      <c r="E149" s="172"/>
      <c r="F149" s="174"/>
    </row>
    <row r="150" spans="5:6" ht="12.75">
      <c r="E150" s="172"/>
      <c r="F150" s="174"/>
    </row>
    <row r="151" spans="5:6" ht="12.75">
      <c r="E151" s="172"/>
      <c r="F151" s="174"/>
    </row>
    <row r="152" spans="5:6" ht="12.75">
      <c r="E152" s="172"/>
      <c r="F152" s="174"/>
    </row>
    <row r="153" spans="5:6" ht="12.75">
      <c r="E153" s="172"/>
      <c r="F153" s="174"/>
    </row>
    <row r="154" spans="5:6" ht="12.75">
      <c r="E154" s="172"/>
      <c r="F154" s="170"/>
    </row>
  </sheetData>
  <sheetProtection selectLockedCells="1" selectUnlockedCells="1"/>
  <mergeCells count="6">
    <mergeCell ref="A135:I135"/>
    <mergeCell ref="A136:I136"/>
    <mergeCell ref="H9:I9"/>
    <mergeCell ref="G9:G10"/>
    <mergeCell ref="J9:J10"/>
    <mergeCell ref="A134:I134"/>
  </mergeCells>
  <printOptions horizontalCentered="1"/>
  <pageMargins left="0.17222222222222222" right="0.11944444444444445" top="0.3541666666666667" bottom="0.4458333333333333" header="0.5118055555555555" footer="0.2361111111111111"/>
  <pageSetup firstPageNumber="1" useFirstPageNumber="1" horizontalDpi="300" verticalDpi="300" orientation="landscape" paperSize="9" r:id="rId1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Danka</dc:creator>
  <cp:keywords/>
  <dc:description/>
  <cp:lastModifiedBy>Šimo Juraj, Ing.</cp:lastModifiedBy>
  <dcterms:created xsi:type="dcterms:W3CDTF">2020-09-17T23:06:55Z</dcterms:created>
  <dcterms:modified xsi:type="dcterms:W3CDTF">2020-12-14T10:45:44Z</dcterms:modified>
  <cp:category/>
  <cp:version/>
  <cp:contentType/>
  <cp:contentStatus/>
</cp:coreProperties>
</file>