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philnovak/Documents/Monitoring dotacii/Vodozadrzne opatrenia/VO stavba/package-HADCAT369SWBB2NC/"/>
    </mc:Choice>
  </mc:AlternateContent>
  <xr:revisionPtr revIDLastSave="0" documentId="13_ncr:1_{B8A82951-9B70-194B-9CE6-A87AE83AF1E7}" xr6:coauthVersionLast="36" xr6:coauthVersionMax="46" xr10:uidLastSave="{00000000-0000-0000-0000-000000000000}"/>
  <bookViews>
    <workbookView xWindow="0" yWindow="460" windowWidth="28800" windowHeight="16300" xr2:uid="{00000000-000D-0000-FFFF-FFFF00000000}"/>
  </bookViews>
  <sheets>
    <sheet name="Rekapitulácia stavby" sheetId="1" r:id="rId1"/>
    <sheet name="1. - Opatrenie" sheetId="2" r:id="rId2"/>
    <sheet name="2. - Opatrenie" sheetId="3" r:id="rId3"/>
    <sheet name="3. - Opatrenie" sheetId="4" r:id="rId4"/>
  </sheets>
  <definedNames>
    <definedName name="_xlnm._FilterDatabase" localSheetId="1" hidden="1">'1. - Opatrenie'!$C$123:$L$165</definedName>
    <definedName name="_xlnm._FilterDatabase" localSheetId="2" hidden="1">'2. - Opatrenie'!$C$140:$L$415</definedName>
    <definedName name="_xlnm._FilterDatabase" localSheetId="3" hidden="1">'3. - Opatrenie'!$C$116:$L$119</definedName>
    <definedName name="_xlnm.Print_Titles" localSheetId="1">'1. - Opatrenie'!$123:$123</definedName>
    <definedName name="_xlnm.Print_Titles" localSheetId="2">'2. - Opatrenie'!$140:$140</definedName>
    <definedName name="_xlnm.Print_Titles" localSheetId="3">'3. - Opatrenie'!$116:$116</definedName>
    <definedName name="_xlnm.Print_Titles" localSheetId="0">'Rekapitulácia stavby'!$92:$92</definedName>
    <definedName name="_xlnm.Print_Area" localSheetId="1">'1. - Opatrenie'!$C$4:$K$76,'1. - Opatrenie'!$C$111:$K$165</definedName>
    <definedName name="_xlnm.Print_Area" localSheetId="2">'2. - Opatrenie'!$C$4:$K$76,'2. - Opatrenie'!$C$128:$K$415</definedName>
    <definedName name="_xlnm.Print_Area" localSheetId="3">'3. - Opatrenie'!$C$4:$K$76,'3. - Opatrenie'!$C$104:$K$119</definedName>
    <definedName name="_xlnm.Print_Area" localSheetId="0">'Rekapitulácia stavby'!$D$4:$AO$76,'Rekapitulácia stavby'!$C$82:$AQ$98</definedName>
  </definedNames>
  <calcPr calcId="191029"/>
</workbook>
</file>

<file path=xl/calcChain.xml><?xml version="1.0" encoding="utf-8"?>
<calcChain xmlns="http://schemas.openxmlformats.org/spreadsheetml/2006/main">
  <c r="K37" i="4" l="1"/>
  <c r="K36" i="4"/>
  <c r="AY97" i="1"/>
  <c r="K35" i="4"/>
  <c r="AX97" i="1" s="1"/>
  <c r="BJ119" i="4"/>
  <c r="BI119" i="4"/>
  <c r="F36" i="4" s="1"/>
  <c r="BH119" i="4"/>
  <c r="F35" i="4" s="1"/>
  <c r="BF119" i="4"/>
  <c r="K33" i="4" s="1"/>
  <c r="AV97" i="1" s="1"/>
  <c r="U119" i="4"/>
  <c r="U118" i="4" s="1"/>
  <c r="U117" i="4" s="1"/>
  <c r="S119" i="4"/>
  <c r="S118" i="4" s="1"/>
  <c r="S117" i="4" s="1"/>
  <c r="Q119" i="4"/>
  <c r="Q118" i="4" s="1"/>
  <c r="Q117" i="4" s="1"/>
  <c r="AU97" i="1" s="1"/>
  <c r="F111" i="4"/>
  <c r="E109" i="4"/>
  <c r="F89" i="4"/>
  <c r="E87" i="4"/>
  <c r="K24" i="4"/>
  <c r="E24" i="4"/>
  <c r="K114" i="4" s="1"/>
  <c r="K23" i="4"/>
  <c r="K21" i="4"/>
  <c r="E21" i="4"/>
  <c r="K113" i="4" s="1"/>
  <c r="K20" i="4"/>
  <c r="K18" i="4"/>
  <c r="E18" i="4"/>
  <c r="F114" i="4" s="1"/>
  <c r="K17" i="4"/>
  <c r="K15" i="4"/>
  <c r="E15" i="4"/>
  <c r="F113" i="4" s="1"/>
  <c r="K14" i="4"/>
  <c r="K12" i="4"/>
  <c r="K111" i="4" s="1"/>
  <c r="E7" i="4"/>
  <c r="E107" i="4" s="1"/>
  <c r="K340" i="3"/>
  <c r="K115" i="3" s="1"/>
  <c r="K37" i="3"/>
  <c r="K36" i="3"/>
  <c r="AY96" i="1" s="1"/>
  <c r="K35" i="3"/>
  <c r="AX96" i="1" s="1"/>
  <c r="BJ415" i="3"/>
  <c r="BI415" i="3"/>
  <c r="BH415" i="3"/>
  <c r="BF415" i="3"/>
  <c r="U415" i="3"/>
  <c r="S415" i="3"/>
  <c r="Q415" i="3"/>
  <c r="BJ414" i="3"/>
  <c r="BI414" i="3"/>
  <c r="BH414" i="3"/>
  <c r="BF414" i="3"/>
  <c r="U414" i="3"/>
  <c r="S414" i="3"/>
  <c r="Q414" i="3"/>
  <c r="BJ413" i="3"/>
  <c r="BI413" i="3"/>
  <c r="BH413" i="3"/>
  <c r="BF413" i="3"/>
  <c r="U413" i="3"/>
  <c r="S413" i="3"/>
  <c r="Q413" i="3"/>
  <c r="BJ412" i="3"/>
  <c r="BI412" i="3"/>
  <c r="BH412" i="3"/>
  <c r="BF412" i="3"/>
  <c r="U412" i="3"/>
  <c r="S412" i="3"/>
  <c r="Q412" i="3"/>
  <c r="BJ411" i="3"/>
  <c r="BI411" i="3"/>
  <c r="BH411" i="3"/>
  <c r="BF411" i="3"/>
  <c r="U411" i="3"/>
  <c r="S411" i="3"/>
  <c r="Q411" i="3"/>
  <c r="BJ409" i="3"/>
  <c r="BI409" i="3"/>
  <c r="BH409" i="3"/>
  <c r="BF409" i="3"/>
  <c r="U409" i="3"/>
  <c r="S409" i="3"/>
  <c r="Q409" i="3"/>
  <c r="BJ408" i="3"/>
  <c r="BI408" i="3"/>
  <c r="BH408" i="3"/>
  <c r="BF408" i="3"/>
  <c r="U408" i="3"/>
  <c r="S408" i="3"/>
  <c r="Q408" i="3"/>
  <c r="BJ407" i="3"/>
  <c r="BI407" i="3"/>
  <c r="BH407" i="3"/>
  <c r="BF407" i="3"/>
  <c r="U407" i="3"/>
  <c r="S407" i="3"/>
  <c r="Q407" i="3"/>
  <c r="BJ405" i="3"/>
  <c r="BI405" i="3"/>
  <c r="BH405" i="3"/>
  <c r="BF405" i="3"/>
  <c r="U405" i="3"/>
  <c r="S405" i="3"/>
  <c r="Q405" i="3"/>
  <c r="BJ404" i="3"/>
  <c r="BI404" i="3"/>
  <c r="BH404" i="3"/>
  <c r="BF404" i="3"/>
  <c r="U404" i="3"/>
  <c r="S404" i="3"/>
  <c r="Q404" i="3"/>
  <c r="BJ403" i="3"/>
  <c r="BI403" i="3"/>
  <c r="BH403" i="3"/>
  <c r="BF403" i="3"/>
  <c r="U403" i="3"/>
  <c r="S403" i="3"/>
  <c r="Q403" i="3"/>
  <c r="BJ402" i="3"/>
  <c r="BI402" i="3"/>
  <c r="BH402" i="3"/>
  <c r="BF402" i="3"/>
  <c r="U402" i="3"/>
  <c r="S402" i="3"/>
  <c r="Q402" i="3"/>
  <c r="BJ401" i="3"/>
  <c r="BI401" i="3"/>
  <c r="BH401" i="3"/>
  <c r="BF401" i="3"/>
  <c r="U401" i="3"/>
  <c r="S401" i="3"/>
  <c r="Q401" i="3"/>
  <c r="BJ400" i="3"/>
  <c r="BI400" i="3"/>
  <c r="BH400" i="3"/>
  <c r="BF400" i="3"/>
  <c r="U400" i="3"/>
  <c r="S400" i="3"/>
  <c r="Q400" i="3"/>
  <c r="BJ399" i="3"/>
  <c r="BI399" i="3"/>
  <c r="BH399" i="3"/>
  <c r="BF399" i="3"/>
  <c r="U399" i="3"/>
  <c r="S399" i="3"/>
  <c r="Q399" i="3"/>
  <c r="BJ398" i="3"/>
  <c r="BI398" i="3"/>
  <c r="BH398" i="3"/>
  <c r="BF398" i="3"/>
  <c r="U398" i="3"/>
  <c r="S398" i="3"/>
  <c r="Q398" i="3"/>
  <c r="BJ396" i="3"/>
  <c r="BI396" i="3"/>
  <c r="BH396" i="3"/>
  <c r="BF396" i="3"/>
  <c r="U396" i="3"/>
  <c r="S396" i="3"/>
  <c r="Q396" i="3"/>
  <c r="BJ395" i="3"/>
  <c r="BI395" i="3"/>
  <c r="BH395" i="3"/>
  <c r="BF395" i="3"/>
  <c r="U395" i="3"/>
  <c r="S395" i="3"/>
  <c r="Q395" i="3"/>
  <c r="BJ393" i="3"/>
  <c r="BI393" i="3"/>
  <c r="BH393" i="3"/>
  <c r="BF393" i="3"/>
  <c r="U393" i="3"/>
  <c r="S393" i="3"/>
  <c r="Q393" i="3"/>
  <c r="BJ392" i="3"/>
  <c r="BI392" i="3"/>
  <c r="BH392" i="3"/>
  <c r="BF392" i="3"/>
  <c r="U392" i="3"/>
  <c r="S392" i="3"/>
  <c r="Q392" i="3"/>
  <c r="BJ391" i="3"/>
  <c r="BI391" i="3"/>
  <c r="BH391" i="3"/>
  <c r="BF391" i="3"/>
  <c r="U391" i="3"/>
  <c r="S391" i="3"/>
  <c r="Q391" i="3"/>
  <c r="BJ390" i="3"/>
  <c r="BI390" i="3"/>
  <c r="BH390" i="3"/>
  <c r="BF390" i="3"/>
  <c r="U390" i="3"/>
  <c r="S390" i="3"/>
  <c r="Q390" i="3"/>
  <c r="BJ389" i="3"/>
  <c r="BI389" i="3"/>
  <c r="BH389" i="3"/>
  <c r="BF389" i="3"/>
  <c r="U389" i="3"/>
  <c r="S389" i="3"/>
  <c r="Q389" i="3"/>
  <c r="BJ388" i="3"/>
  <c r="BI388" i="3"/>
  <c r="BH388" i="3"/>
  <c r="BF388" i="3"/>
  <c r="U388" i="3"/>
  <c r="S388" i="3"/>
  <c r="Q388" i="3"/>
  <c r="BJ387" i="3"/>
  <c r="BI387" i="3"/>
  <c r="BH387" i="3"/>
  <c r="BF387" i="3"/>
  <c r="U387" i="3"/>
  <c r="S387" i="3"/>
  <c r="Q387" i="3"/>
  <c r="BJ386" i="3"/>
  <c r="BI386" i="3"/>
  <c r="BH386" i="3"/>
  <c r="BF386" i="3"/>
  <c r="U386" i="3"/>
  <c r="S386" i="3"/>
  <c r="Q386" i="3"/>
  <c r="BJ385" i="3"/>
  <c r="BI385" i="3"/>
  <c r="BH385" i="3"/>
  <c r="BF385" i="3"/>
  <c r="U385" i="3"/>
  <c r="S385" i="3"/>
  <c r="Q385" i="3"/>
  <c r="BJ384" i="3"/>
  <c r="BI384" i="3"/>
  <c r="BH384" i="3"/>
  <c r="BF384" i="3"/>
  <c r="U384" i="3"/>
  <c r="S384" i="3"/>
  <c r="Q384" i="3"/>
  <c r="BJ383" i="3"/>
  <c r="BI383" i="3"/>
  <c r="BH383" i="3"/>
  <c r="BF383" i="3"/>
  <c r="U383" i="3"/>
  <c r="S383" i="3"/>
  <c r="Q383" i="3"/>
  <c r="BJ382" i="3"/>
  <c r="BI382" i="3"/>
  <c r="BH382" i="3"/>
  <c r="BF382" i="3"/>
  <c r="U382" i="3"/>
  <c r="S382" i="3"/>
  <c r="Q382" i="3"/>
  <c r="BJ381" i="3"/>
  <c r="BI381" i="3"/>
  <c r="BH381" i="3"/>
  <c r="BF381" i="3"/>
  <c r="U381" i="3"/>
  <c r="S381" i="3"/>
  <c r="Q381" i="3"/>
  <c r="BJ380" i="3"/>
  <c r="BI380" i="3"/>
  <c r="BH380" i="3"/>
  <c r="BF380" i="3"/>
  <c r="U380" i="3"/>
  <c r="S380" i="3"/>
  <c r="Q380" i="3"/>
  <c r="BJ379" i="3"/>
  <c r="BI379" i="3"/>
  <c r="BH379" i="3"/>
  <c r="BF379" i="3"/>
  <c r="U379" i="3"/>
  <c r="S379" i="3"/>
  <c r="Q379" i="3"/>
  <c r="BJ378" i="3"/>
  <c r="BI378" i="3"/>
  <c r="BH378" i="3"/>
  <c r="BF378" i="3"/>
  <c r="U378" i="3"/>
  <c r="S378" i="3"/>
  <c r="Q378" i="3"/>
  <c r="BJ377" i="3"/>
  <c r="BI377" i="3"/>
  <c r="BH377" i="3"/>
  <c r="BF377" i="3"/>
  <c r="U377" i="3"/>
  <c r="S377" i="3"/>
  <c r="Q377" i="3"/>
  <c r="BJ376" i="3"/>
  <c r="BI376" i="3"/>
  <c r="BH376" i="3"/>
  <c r="BF376" i="3"/>
  <c r="U376" i="3"/>
  <c r="S376" i="3"/>
  <c r="Q376" i="3"/>
  <c r="BJ375" i="3"/>
  <c r="BI375" i="3"/>
  <c r="BH375" i="3"/>
  <c r="BF375" i="3"/>
  <c r="U375" i="3"/>
  <c r="S375" i="3"/>
  <c r="Q375" i="3"/>
  <c r="BJ374" i="3"/>
  <c r="BI374" i="3"/>
  <c r="BH374" i="3"/>
  <c r="BF374" i="3"/>
  <c r="U374" i="3"/>
  <c r="S374" i="3"/>
  <c r="Q374" i="3"/>
  <c r="BJ373" i="3"/>
  <c r="BI373" i="3"/>
  <c r="BH373" i="3"/>
  <c r="BF373" i="3"/>
  <c r="U373" i="3"/>
  <c r="S373" i="3"/>
  <c r="Q373" i="3"/>
  <c r="BJ372" i="3"/>
  <c r="BI372" i="3"/>
  <c r="BH372" i="3"/>
  <c r="BF372" i="3"/>
  <c r="U372" i="3"/>
  <c r="S372" i="3"/>
  <c r="Q372" i="3"/>
  <c r="BJ371" i="3"/>
  <c r="BI371" i="3"/>
  <c r="BH371" i="3"/>
  <c r="BF371" i="3"/>
  <c r="U371" i="3"/>
  <c r="S371" i="3"/>
  <c r="Q371" i="3"/>
  <c r="BJ370" i="3"/>
  <c r="BI370" i="3"/>
  <c r="BH370" i="3"/>
  <c r="BF370" i="3"/>
  <c r="U370" i="3"/>
  <c r="S370" i="3"/>
  <c r="Q370" i="3"/>
  <c r="BJ369" i="3"/>
  <c r="BI369" i="3"/>
  <c r="BH369" i="3"/>
  <c r="BF369" i="3"/>
  <c r="U369" i="3"/>
  <c r="S369" i="3"/>
  <c r="Q369" i="3"/>
  <c r="BJ368" i="3"/>
  <c r="BI368" i="3"/>
  <c r="BH368" i="3"/>
  <c r="BF368" i="3"/>
  <c r="U368" i="3"/>
  <c r="S368" i="3"/>
  <c r="Q368" i="3"/>
  <c r="BJ367" i="3"/>
  <c r="BI367" i="3"/>
  <c r="BH367" i="3"/>
  <c r="BF367" i="3"/>
  <c r="U367" i="3"/>
  <c r="S367" i="3"/>
  <c r="Q367" i="3"/>
  <c r="BJ366" i="3"/>
  <c r="BI366" i="3"/>
  <c r="BH366" i="3"/>
  <c r="BF366" i="3"/>
  <c r="U366" i="3"/>
  <c r="S366" i="3"/>
  <c r="Q366" i="3"/>
  <c r="BJ365" i="3"/>
  <c r="BI365" i="3"/>
  <c r="BH365" i="3"/>
  <c r="BF365" i="3"/>
  <c r="U365" i="3"/>
  <c r="S365" i="3"/>
  <c r="Q365" i="3"/>
  <c r="BJ364" i="3"/>
  <c r="BI364" i="3"/>
  <c r="BH364" i="3"/>
  <c r="BF364" i="3"/>
  <c r="U364" i="3"/>
  <c r="S364" i="3"/>
  <c r="Q364" i="3"/>
  <c r="BJ363" i="3"/>
  <c r="BI363" i="3"/>
  <c r="BH363" i="3"/>
  <c r="BF363" i="3"/>
  <c r="U363" i="3"/>
  <c r="S363" i="3"/>
  <c r="Q363" i="3"/>
  <c r="BJ362" i="3"/>
  <c r="BI362" i="3"/>
  <c r="BH362" i="3"/>
  <c r="BF362" i="3"/>
  <c r="U362" i="3"/>
  <c r="S362" i="3"/>
  <c r="Q362" i="3"/>
  <c r="BJ361" i="3"/>
  <c r="BI361" i="3"/>
  <c r="BH361" i="3"/>
  <c r="BF361" i="3"/>
  <c r="U361" i="3"/>
  <c r="S361" i="3"/>
  <c r="Q361" i="3"/>
  <c r="BJ360" i="3"/>
  <c r="BI360" i="3"/>
  <c r="BH360" i="3"/>
  <c r="BF360" i="3"/>
  <c r="U360" i="3"/>
  <c r="S360" i="3"/>
  <c r="Q360" i="3"/>
  <c r="BJ359" i="3"/>
  <c r="BI359" i="3"/>
  <c r="BH359" i="3"/>
  <c r="BF359" i="3"/>
  <c r="U359" i="3"/>
  <c r="S359" i="3"/>
  <c r="Q359" i="3"/>
  <c r="BJ358" i="3"/>
  <c r="BI358" i="3"/>
  <c r="BH358" i="3"/>
  <c r="BF358" i="3"/>
  <c r="U358" i="3"/>
  <c r="S358" i="3"/>
  <c r="Q358" i="3"/>
  <c r="BJ357" i="3"/>
  <c r="BI357" i="3"/>
  <c r="BH357" i="3"/>
  <c r="BF357" i="3"/>
  <c r="U357" i="3"/>
  <c r="S357" i="3"/>
  <c r="Q357" i="3"/>
  <c r="BJ356" i="3"/>
  <c r="BI356" i="3"/>
  <c r="BH356" i="3"/>
  <c r="BF356" i="3"/>
  <c r="U356" i="3"/>
  <c r="S356" i="3"/>
  <c r="Q356" i="3"/>
  <c r="BJ355" i="3"/>
  <c r="BI355" i="3"/>
  <c r="BH355" i="3"/>
  <c r="BF355" i="3"/>
  <c r="U355" i="3"/>
  <c r="S355" i="3"/>
  <c r="Q355" i="3"/>
  <c r="BJ354" i="3"/>
  <c r="BI354" i="3"/>
  <c r="BH354" i="3"/>
  <c r="BF354" i="3"/>
  <c r="U354" i="3"/>
  <c r="S354" i="3"/>
  <c r="Q354" i="3"/>
  <c r="BJ353" i="3"/>
  <c r="BI353" i="3"/>
  <c r="BH353" i="3"/>
  <c r="BF353" i="3"/>
  <c r="U353" i="3"/>
  <c r="S353" i="3"/>
  <c r="Q353" i="3"/>
  <c r="BJ352" i="3"/>
  <c r="BI352" i="3"/>
  <c r="BH352" i="3"/>
  <c r="BF352" i="3"/>
  <c r="U352" i="3"/>
  <c r="S352" i="3"/>
  <c r="Q352" i="3"/>
  <c r="BJ351" i="3"/>
  <c r="BI351" i="3"/>
  <c r="BH351" i="3"/>
  <c r="BF351" i="3"/>
  <c r="U351" i="3"/>
  <c r="S351" i="3"/>
  <c r="Q351" i="3"/>
  <c r="BJ350" i="3"/>
  <c r="BI350" i="3"/>
  <c r="BH350" i="3"/>
  <c r="BF350" i="3"/>
  <c r="U350" i="3"/>
  <c r="S350" i="3"/>
  <c r="Q350" i="3"/>
  <c r="BJ349" i="3"/>
  <c r="BI349" i="3"/>
  <c r="BH349" i="3"/>
  <c r="BF349" i="3"/>
  <c r="U349" i="3"/>
  <c r="S349" i="3"/>
  <c r="Q349" i="3"/>
  <c r="BJ348" i="3"/>
  <c r="BI348" i="3"/>
  <c r="BH348" i="3"/>
  <c r="BF348" i="3"/>
  <c r="U348" i="3"/>
  <c r="S348" i="3"/>
  <c r="Q348" i="3"/>
  <c r="BJ347" i="3"/>
  <c r="BI347" i="3"/>
  <c r="BH347" i="3"/>
  <c r="BF347" i="3"/>
  <c r="U347" i="3"/>
  <c r="S347" i="3"/>
  <c r="Q347" i="3"/>
  <c r="BJ346" i="3"/>
  <c r="BI346" i="3"/>
  <c r="BH346" i="3"/>
  <c r="BF346" i="3"/>
  <c r="U346" i="3"/>
  <c r="S346" i="3"/>
  <c r="Q346" i="3"/>
  <c r="BJ345" i="3"/>
  <c r="BI345" i="3"/>
  <c r="BH345" i="3"/>
  <c r="BF345" i="3"/>
  <c r="U345" i="3"/>
  <c r="S345" i="3"/>
  <c r="Q345" i="3"/>
  <c r="BJ344" i="3"/>
  <c r="BI344" i="3"/>
  <c r="BH344" i="3"/>
  <c r="BF344" i="3"/>
  <c r="U344" i="3"/>
  <c r="S344" i="3"/>
  <c r="Q344" i="3"/>
  <c r="BJ343" i="3"/>
  <c r="BI343" i="3"/>
  <c r="BH343" i="3"/>
  <c r="BF343" i="3"/>
  <c r="U343" i="3"/>
  <c r="S343" i="3"/>
  <c r="Q343" i="3"/>
  <c r="BJ339" i="3"/>
  <c r="BI339" i="3"/>
  <c r="BH339" i="3"/>
  <c r="BF339" i="3"/>
  <c r="U339" i="3"/>
  <c r="S339" i="3"/>
  <c r="Q339" i="3"/>
  <c r="BJ338" i="3"/>
  <c r="BI338" i="3"/>
  <c r="BH338" i="3"/>
  <c r="BF338" i="3"/>
  <c r="U338" i="3"/>
  <c r="S338" i="3"/>
  <c r="Q338" i="3"/>
  <c r="BJ336" i="3"/>
  <c r="BI336" i="3"/>
  <c r="BH336" i="3"/>
  <c r="BF336" i="3"/>
  <c r="U336" i="3"/>
  <c r="S336" i="3"/>
  <c r="Q336" i="3"/>
  <c r="BJ335" i="3"/>
  <c r="BI335" i="3"/>
  <c r="BH335" i="3"/>
  <c r="BF335" i="3"/>
  <c r="U335" i="3"/>
  <c r="S335" i="3"/>
  <c r="Q335" i="3"/>
  <c r="BJ334" i="3"/>
  <c r="BI334" i="3"/>
  <c r="BH334" i="3"/>
  <c r="BF334" i="3"/>
  <c r="U334" i="3"/>
  <c r="S334" i="3"/>
  <c r="Q334" i="3"/>
  <c r="BJ333" i="3"/>
  <c r="BI333" i="3"/>
  <c r="BH333" i="3"/>
  <c r="BF333" i="3"/>
  <c r="U333" i="3"/>
  <c r="S333" i="3"/>
  <c r="Q333" i="3"/>
  <c r="BJ332" i="3"/>
  <c r="BI332" i="3"/>
  <c r="BH332" i="3"/>
  <c r="BF332" i="3"/>
  <c r="U332" i="3"/>
  <c r="S332" i="3"/>
  <c r="Q332" i="3"/>
  <c r="BJ331" i="3"/>
  <c r="BI331" i="3"/>
  <c r="BH331" i="3"/>
  <c r="BF331" i="3"/>
  <c r="U331" i="3"/>
  <c r="S331" i="3"/>
  <c r="Q331" i="3"/>
  <c r="BJ330" i="3"/>
  <c r="BI330" i="3"/>
  <c r="BH330" i="3"/>
  <c r="BF330" i="3"/>
  <c r="U330" i="3"/>
  <c r="S330" i="3"/>
  <c r="Q330" i="3"/>
  <c r="BJ329" i="3"/>
  <c r="BI329" i="3"/>
  <c r="BH329" i="3"/>
  <c r="BF329" i="3"/>
  <c r="U329" i="3"/>
  <c r="S329" i="3"/>
  <c r="Q329" i="3"/>
  <c r="BJ327" i="3"/>
  <c r="BI327" i="3"/>
  <c r="BH327" i="3"/>
  <c r="BF327" i="3"/>
  <c r="U327" i="3"/>
  <c r="S327" i="3"/>
  <c r="Q327" i="3"/>
  <c r="BJ326" i="3"/>
  <c r="BI326" i="3"/>
  <c r="BH326" i="3"/>
  <c r="BF326" i="3"/>
  <c r="U326" i="3"/>
  <c r="S326" i="3"/>
  <c r="Q326" i="3"/>
  <c r="BJ325" i="3"/>
  <c r="BI325" i="3"/>
  <c r="BH325" i="3"/>
  <c r="BF325" i="3"/>
  <c r="U325" i="3"/>
  <c r="S325" i="3"/>
  <c r="Q325" i="3"/>
  <c r="BJ322" i="3"/>
  <c r="BI322" i="3"/>
  <c r="BH322" i="3"/>
  <c r="BF322" i="3"/>
  <c r="U322" i="3"/>
  <c r="U321" i="3" s="1"/>
  <c r="S322" i="3"/>
  <c r="S321" i="3" s="1"/>
  <c r="Q322" i="3"/>
  <c r="Q321" i="3" s="1"/>
  <c r="BJ320" i="3"/>
  <c r="BI320" i="3"/>
  <c r="BH320" i="3"/>
  <c r="BF320" i="3"/>
  <c r="U320" i="3"/>
  <c r="S320" i="3"/>
  <c r="Q320" i="3"/>
  <c r="BJ319" i="3"/>
  <c r="BI319" i="3"/>
  <c r="BH319" i="3"/>
  <c r="BF319" i="3"/>
  <c r="U319" i="3"/>
  <c r="S319" i="3"/>
  <c r="Q319" i="3"/>
  <c r="BJ318" i="3"/>
  <c r="BI318" i="3"/>
  <c r="BH318" i="3"/>
  <c r="BF318" i="3"/>
  <c r="U318" i="3"/>
  <c r="S318" i="3"/>
  <c r="Q318" i="3"/>
  <c r="BJ317" i="3"/>
  <c r="BI317" i="3"/>
  <c r="BH317" i="3"/>
  <c r="BF317" i="3"/>
  <c r="U317" i="3"/>
  <c r="S317" i="3"/>
  <c r="Q317" i="3"/>
  <c r="BJ316" i="3"/>
  <c r="BI316" i="3"/>
  <c r="BH316" i="3"/>
  <c r="BF316" i="3"/>
  <c r="U316" i="3"/>
  <c r="S316" i="3"/>
  <c r="Q316" i="3"/>
  <c r="BJ314" i="3"/>
  <c r="BI314" i="3"/>
  <c r="BH314" i="3"/>
  <c r="BF314" i="3"/>
  <c r="U314" i="3"/>
  <c r="S314" i="3"/>
  <c r="Q314" i="3"/>
  <c r="BJ313" i="3"/>
  <c r="BI313" i="3"/>
  <c r="BH313" i="3"/>
  <c r="BF313" i="3"/>
  <c r="U313" i="3"/>
  <c r="S313" i="3"/>
  <c r="Q313" i="3"/>
  <c r="BJ312" i="3"/>
  <c r="BI312" i="3"/>
  <c r="BH312" i="3"/>
  <c r="BF312" i="3"/>
  <c r="U312" i="3"/>
  <c r="S312" i="3"/>
  <c r="Q312" i="3"/>
  <c r="BJ310" i="3"/>
  <c r="BI310" i="3"/>
  <c r="BH310" i="3"/>
  <c r="BF310" i="3"/>
  <c r="U310" i="3"/>
  <c r="S310" i="3"/>
  <c r="Q310" i="3"/>
  <c r="BJ309" i="3"/>
  <c r="BI309" i="3"/>
  <c r="BH309" i="3"/>
  <c r="BF309" i="3"/>
  <c r="U309" i="3"/>
  <c r="S309" i="3"/>
  <c r="Q309" i="3"/>
  <c r="BJ308" i="3"/>
  <c r="BI308" i="3"/>
  <c r="BH308" i="3"/>
  <c r="BF308" i="3"/>
  <c r="U308" i="3"/>
  <c r="S308" i="3"/>
  <c r="Q308" i="3"/>
  <c r="BJ307" i="3"/>
  <c r="BI307" i="3"/>
  <c r="BH307" i="3"/>
  <c r="BF307" i="3"/>
  <c r="U307" i="3"/>
  <c r="S307" i="3"/>
  <c r="Q307" i="3"/>
  <c r="BJ306" i="3"/>
  <c r="BI306" i="3"/>
  <c r="BH306" i="3"/>
  <c r="BF306" i="3"/>
  <c r="U306" i="3"/>
  <c r="S306" i="3"/>
  <c r="Q306" i="3"/>
  <c r="BJ305" i="3"/>
  <c r="BI305" i="3"/>
  <c r="BH305" i="3"/>
  <c r="BF305" i="3"/>
  <c r="U305" i="3"/>
  <c r="S305" i="3"/>
  <c r="Q305" i="3"/>
  <c r="BJ304" i="3"/>
  <c r="BI304" i="3"/>
  <c r="BH304" i="3"/>
  <c r="BF304" i="3"/>
  <c r="U304" i="3"/>
  <c r="S304" i="3"/>
  <c r="Q304" i="3"/>
  <c r="BJ302" i="3"/>
  <c r="BI302" i="3"/>
  <c r="BH302" i="3"/>
  <c r="BF302" i="3"/>
  <c r="U302" i="3"/>
  <c r="S302" i="3"/>
  <c r="Q302" i="3"/>
  <c r="BJ301" i="3"/>
  <c r="BI301" i="3"/>
  <c r="BH301" i="3"/>
  <c r="BF301" i="3"/>
  <c r="U301" i="3"/>
  <c r="S301" i="3"/>
  <c r="Q301" i="3"/>
  <c r="BJ300" i="3"/>
  <c r="BI300" i="3"/>
  <c r="BH300" i="3"/>
  <c r="BF300" i="3"/>
  <c r="U300" i="3"/>
  <c r="S300" i="3"/>
  <c r="Q300" i="3"/>
  <c r="BJ299" i="3"/>
  <c r="BI299" i="3"/>
  <c r="BH299" i="3"/>
  <c r="BF299" i="3"/>
  <c r="U299" i="3"/>
  <c r="S299" i="3"/>
  <c r="Q299" i="3"/>
  <c r="BJ298" i="3"/>
  <c r="BI298" i="3"/>
  <c r="BH298" i="3"/>
  <c r="BF298" i="3"/>
  <c r="U298" i="3"/>
  <c r="S298" i="3"/>
  <c r="Q298" i="3"/>
  <c r="BJ297" i="3"/>
  <c r="BI297" i="3"/>
  <c r="BH297" i="3"/>
  <c r="BF297" i="3"/>
  <c r="U297" i="3"/>
  <c r="S297" i="3"/>
  <c r="Q297" i="3"/>
  <c r="BJ296" i="3"/>
  <c r="BI296" i="3"/>
  <c r="BH296" i="3"/>
  <c r="BF296" i="3"/>
  <c r="U296" i="3"/>
  <c r="S296" i="3"/>
  <c r="Q296" i="3"/>
  <c r="BJ295" i="3"/>
  <c r="BI295" i="3"/>
  <c r="BH295" i="3"/>
  <c r="BF295" i="3"/>
  <c r="U295" i="3"/>
  <c r="S295" i="3"/>
  <c r="Q295" i="3"/>
  <c r="BJ294" i="3"/>
  <c r="BI294" i="3"/>
  <c r="BH294" i="3"/>
  <c r="BF294" i="3"/>
  <c r="U294" i="3"/>
  <c r="S294" i="3"/>
  <c r="Q294" i="3"/>
  <c r="BJ293" i="3"/>
  <c r="BI293" i="3"/>
  <c r="BH293" i="3"/>
  <c r="BF293" i="3"/>
  <c r="U293" i="3"/>
  <c r="S293" i="3"/>
  <c r="Q293" i="3"/>
  <c r="BJ292" i="3"/>
  <c r="BI292" i="3"/>
  <c r="BH292" i="3"/>
  <c r="BF292" i="3"/>
  <c r="U292" i="3"/>
  <c r="S292" i="3"/>
  <c r="Q292" i="3"/>
  <c r="BJ291" i="3"/>
  <c r="BI291" i="3"/>
  <c r="BH291" i="3"/>
  <c r="BF291" i="3"/>
  <c r="U291" i="3"/>
  <c r="S291" i="3"/>
  <c r="Q291" i="3"/>
  <c r="BJ290" i="3"/>
  <c r="BI290" i="3"/>
  <c r="BH290" i="3"/>
  <c r="BF290" i="3"/>
  <c r="U290" i="3"/>
  <c r="S290" i="3"/>
  <c r="Q290" i="3"/>
  <c r="BJ289" i="3"/>
  <c r="BI289" i="3"/>
  <c r="BH289" i="3"/>
  <c r="BF289" i="3"/>
  <c r="U289" i="3"/>
  <c r="S289" i="3"/>
  <c r="Q289" i="3"/>
  <c r="BJ288" i="3"/>
  <c r="BI288" i="3"/>
  <c r="BH288" i="3"/>
  <c r="BF288" i="3"/>
  <c r="U288" i="3"/>
  <c r="S288" i="3"/>
  <c r="Q288" i="3"/>
  <c r="BJ287" i="3"/>
  <c r="BI287" i="3"/>
  <c r="BH287" i="3"/>
  <c r="BF287" i="3"/>
  <c r="U287" i="3"/>
  <c r="S287" i="3"/>
  <c r="Q287" i="3"/>
  <c r="BJ286" i="3"/>
  <c r="BI286" i="3"/>
  <c r="BH286" i="3"/>
  <c r="BF286" i="3"/>
  <c r="U286" i="3"/>
  <c r="S286" i="3"/>
  <c r="Q286" i="3"/>
  <c r="BJ285" i="3"/>
  <c r="BI285" i="3"/>
  <c r="BH285" i="3"/>
  <c r="BF285" i="3"/>
  <c r="U285" i="3"/>
  <c r="S285" i="3"/>
  <c r="Q285" i="3"/>
  <c r="BJ284" i="3"/>
  <c r="BI284" i="3"/>
  <c r="BH284" i="3"/>
  <c r="BF284" i="3"/>
  <c r="U284" i="3"/>
  <c r="S284" i="3"/>
  <c r="Q284" i="3"/>
  <c r="BJ283" i="3"/>
  <c r="BI283" i="3"/>
  <c r="BH283" i="3"/>
  <c r="BF283" i="3"/>
  <c r="U283" i="3"/>
  <c r="S283" i="3"/>
  <c r="Q283" i="3"/>
  <c r="BJ282" i="3"/>
  <c r="BI282" i="3"/>
  <c r="BH282" i="3"/>
  <c r="BF282" i="3"/>
  <c r="U282" i="3"/>
  <c r="S282" i="3"/>
  <c r="Q282" i="3"/>
  <c r="BJ281" i="3"/>
  <c r="BI281" i="3"/>
  <c r="BH281" i="3"/>
  <c r="BF281" i="3"/>
  <c r="U281" i="3"/>
  <c r="S281" i="3"/>
  <c r="Q281" i="3"/>
  <c r="BJ280" i="3"/>
  <c r="BI280" i="3"/>
  <c r="BH280" i="3"/>
  <c r="BF280" i="3"/>
  <c r="U280" i="3"/>
  <c r="S280" i="3"/>
  <c r="Q280" i="3"/>
  <c r="BJ279" i="3"/>
  <c r="BI279" i="3"/>
  <c r="BH279" i="3"/>
  <c r="BF279" i="3"/>
  <c r="U279" i="3"/>
  <c r="S279" i="3"/>
  <c r="Q279" i="3"/>
  <c r="BJ278" i="3"/>
  <c r="BI278" i="3"/>
  <c r="BH278" i="3"/>
  <c r="BF278" i="3"/>
  <c r="U278" i="3"/>
  <c r="S278" i="3"/>
  <c r="Q278" i="3"/>
  <c r="BJ277" i="3"/>
  <c r="BI277" i="3"/>
  <c r="BH277" i="3"/>
  <c r="BF277" i="3"/>
  <c r="U277" i="3"/>
  <c r="S277" i="3"/>
  <c r="Q277" i="3"/>
  <c r="BJ276" i="3"/>
  <c r="BI276" i="3"/>
  <c r="BH276" i="3"/>
  <c r="BF276" i="3"/>
  <c r="U276" i="3"/>
  <c r="S276" i="3"/>
  <c r="Q276" i="3"/>
  <c r="BJ275" i="3"/>
  <c r="BI275" i="3"/>
  <c r="BH275" i="3"/>
  <c r="BF275" i="3"/>
  <c r="U275" i="3"/>
  <c r="S275" i="3"/>
  <c r="Q275" i="3"/>
  <c r="BJ274" i="3"/>
  <c r="BI274" i="3"/>
  <c r="BH274" i="3"/>
  <c r="BF274" i="3"/>
  <c r="U274" i="3"/>
  <c r="S274" i="3"/>
  <c r="Q274" i="3"/>
  <c r="BJ273" i="3"/>
  <c r="BI273" i="3"/>
  <c r="BH273" i="3"/>
  <c r="BF273" i="3"/>
  <c r="U273" i="3"/>
  <c r="S273" i="3"/>
  <c r="Q273" i="3"/>
  <c r="BJ272" i="3"/>
  <c r="BI272" i="3"/>
  <c r="BH272" i="3"/>
  <c r="BF272" i="3"/>
  <c r="U272" i="3"/>
  <c r="S272" i="3"/>
  <c r="Q272" i="3"/>
  <c r="BJ271" i="3"/>
  <c r="BI271" i="3"/>
  <c r="BH271" i="3"/>
  <c r="BF271" i="3"/>
  <c r="U271" i="3"/>
  <c r="S271" i="3"/>
  <c r="Q271" i="3"/>
  <c r="BJ270" i="3"/>
  <c r="BI270" i="3"/>
  <c r="BH270" i="3"/>
  <c r="BF270" i="3"/>
  <c r="U270" i="3"/>
  <c r="S270" i="3"/>
  <c r="Q270" i="3"/>
  <c r="BJ269" i="3"/>
  <c r="BI269" i="3"/>
  <c r="BH269" i="3"/>
  <c r="BF269" i="3"/>
  <c r="U269" i="3"/>
  <c r="S269" i="3"/>
  <c r="Q269" i="3"/>
  <c r="BJ268" i="3"/>
  <c r="BI268" i="3"/>
  <c r="BH268" i="3"/>
  <c r="BF268" i="3"/>
  <c r="U268" i="3"/>
  <c r="S268" i="3"/>
  <c r="Q268" i="3"/>
  <c r="BJ267" i="3"/>
  <c r="BI267" i="3"/>
  <c r="BH267" i="3"/>
  <c r="BF267" i="3"/>
  <c r="U267" i="3"/>
  <c r="S267" i="3"/>
  <c r="Q267" i="3"/>
  <c r="BJ266" i="3"/>
  <c r="BI266" i="3"/>
  <c r="BH266" i="3"/>
  <c r="BF266" i="3"/>
  <c r="U266" i="3"/>
  <c r="S266" i="3"/>
  <c r="Q266" i="3"/>
  <c r="BJ265" i="3"/>
  <c r="BI265" i="3"/>
  <c r="BH265" i="3"/>
  <c r="BF265" i="3"/>
  <c r="U265" i="3"/>
  <c r="S265" i="3"/>
  <c r="Q265" i="3"/>
  <c r="BJ264" i="3"/>
  <c r="BI264" i="3"/>
  <c r="BH264" i="3"/>
  <c r="BF264" i="3"/>
  <c r="U264" i="3"/>
  <c r="S264" i="3"/>
  <c r="Q264" i="3"/>
  <c r="BJ263" i="3"/>
  <c r="BI263" i="3"/>
  <c r="BH263" i="3"/>
  <c r="BF263" i="3"/>
  <c r="U263" i="3"/>
  <c r="S263" i="3"/>
  <c r="Q263" i="3"/>
  <c r="BJ262" i="3"/>
  <c r="BI262" i="3"/>
  <c r="BH262" i="3"/>
  <c r="BF262" i="3"/>
  <c r="U262" i="3"/>
  <c r="S262" i="3"/>
  <c r="Q262" i="3"/>
  <c r="BJ261" i="3"/>
  <c r="BI261" i="3"/>
  <c r="BH261" i="3"/>
  <c r="BF261" i="3"/>
  <c r="U261" i="3"/>
  <c r="S261" i="3"/>
  <c r="Q261" i="3"/>
  <c r="BJ260" i="3"/>
  <c r="BI260" i="3"/>
  <c r="BH260" i="3"/>
  <c r="BF260" i="3"/>
  <c r="U260" i="3"/>
  <c r="S260" i="3"/>
  <c r="Q260" i="3"/>
  <c r="BJ259" i="3"/>
  <c r="BI259" i="3"/>
  <c r="BH259" i="3"/>
  <c r="BF259" i="3"/>
  <c r="U259" i="3"/>
  <c r="S259" i="3"/>
  <c r="Q259" i="3"/>
  <c r="BJ258" i="3"/>
  <c r="BI258" i="3"/>
  <c r="BH258" i="3"/>
  <c r="BF258" i="3"/>
  <c r="U258" i="3"/>
  <c r="S258" i="3"/>
  <c r="Q258" i="3"/>
  <c r="BJ257" i="3"/>
  <c r="BI257" i="3"/>
  <c r="BH257" i="3"/>
  <c r="BF257" i="3"/>
  <c r="U257" i="3"/>
  <c r="S257" i="3"/>
  <c r="Q257" i="3"/>
  <c r="BJ255" i="3"/>
  <c r="BI255" i="3"/>
  <c r="BH255" i="3"/>
  <c r="BF255" i="3"/>
  <c r="U255" i="3"/>
  <c r="S255" i="3"/>
  <c r="Q255" i="3"/>
  <c r="BJ254" i="3"/>
  <c r="BI254" i="3"/>
  <c r="BH254" i="3"/>
  <c r="BF254" i="3"/>
  <c r="U254" i="3"/>
  <c r="S254" i="3"/>
  <c r="Q254" i="3"/>
  <c r="BJ253" i="3"/>
  <c r="BI253" i="3"/>
  <c r="BH253" i="3"/>
  <c r="BF253" i="3"/>
  <c r="U253" i="3"/>
  <c r="S253" i="3"/>
  <c r="Q253" i="3"/>
  <c r="BJ252" i="3"/>
  <c r="BI252" i="3"/>
  <c r="BH252" i="3"/>
  <c r="BF252" i="3"/>
  <c r="U252" i="3"/>
  <c r="S252" i="3"/>
  <c r="Q252" i="3"/>
  <c r="BJ251" i="3"/>
  <c r="BI251" i="3"/>
  <c r="BH251" i="3"/>
  <c r="BF251" i="3"/>
  <c r="U251" i="3"/>
  <c r="S251" i="3"/>
  <c r="Q251" i="3"/>
  <c r="BJ250" i="3"/>
  <c r="BI250" i="3"/>
  <c r="BH250" i="3"/>
  <c r="BF250" i="3"/>
  <c r="U250" i="3"/>
  <c r="S250" i="3"/>
  <c r="Q250" i="3"/>
  <c r="BJ249" i="3"/>
  <c r="BI249" i="3"/>
  <c r="BH249" i="3"/>
  <c r="BF249" i="3"/>
  <c r="U249" i="3"/>
  <c r="S249" i="3"/>
  <c r="Q249" i="3"/>
  <c r="BJ248" i="3"/>
  <c r="BI248" i="3"/>
  <c r="BH248" i="3"/>
  <c r="BF248" i="3"/>
  <c r="U248" i="3"/>
  <c r="S248" i="3"/>
  <c r="Q248" i="3"/>
  <c r="BJ247" i="3"/>
  <c r="BI247" i="3"/>
  <c r="BH247" i="3"/>
  <c r="BF247" i="3"/>
  <c r="U247" i="3"/>
  <c r="S247" i="3"/>
  <c r="Q247" i="3"/>
  <c r="BJ246" i="3"/>
  <c r="BI246" i="3"/>
  <c r="BH246" i="3"/>
  <c r="BF246" i="3"/>
  <c r="U246" i="3"/>
  <c r="S246" i="3"/>
  <c r="Q246" i="3"/>
  <c r="BJ245" i="3"/>
  <c r="BI245" i="3"/>
  <c r="BH245" i="3"/>
  <c r="BF245" i="3"/>
  <c r="U245" i="3"/>
  <c r="S245" i="3"/>
  <c r="Q245" i="3"/>
  <c r="BJ244" i="3"/>
  <c r="BI244" i="3"/>
  <c r="BH244" i="3"/>
  <c r="BF244" i="3"/>
  <c r="U244" i="3"/>
  <c r="S244" i="3"/>
  <c r="Q244" i="3"/>
  <c r="BJ243" i="3"/>
  <c r="BI243" i="3"/>
  <c r="BH243" i="3"/>
  <c r="BF243" i="3"/>
  <c r="U243" i="3"/>
  <c r="S243" i="3"/>
  <c r="Q243" i="3"/>
  <c r="BJ242" i="3"/>
  <c r="BI242" i="3"/>
  <c r="BH242" i="3"/>
  <c r="BF242" i="3"/>
  <c r="U242" i="3"/>
  <c r="S242" i="3"/>
  <c r="Q242" i="3"/>
  <c r="BJ241" i="3"/>
  <c r="BI241" i="3"/>
  <c r="BH241" i="3"/>
  <c r="BF241" i="3"/>
  <c r="U241" i="3"/>
  <c r="S241" i="3"/>
  <c r="Q241" i="3"/>
  <c r="BJ240" i="3"/>
  <c r="BI240" i="3"/>
  <c r="BH240" i="3"/>
  <c r="BF240" i="3"/>
  <c r="U240" i="3"/>
  <c r="S240" i="3"/>
  <c r="Q240" i="3"/>
  <c r="BJ239" i="3"/>
  <c r="BI239" i="3"/>
  <c r="BH239" i="3"/>
  <c r="BF239" i="3"/>
  <c r="U239" i="3"/>
  <c r="S239" i="3"/>
  <c r="Q239" i="3"/>
  <c r="BJ238" i="3"/>
  <c r="BI238" i="3"/>
  <c r="BH238" i="3"/>
  <c r="BF238" i="3"/>
  <c r="U238" i="3"/>
  <c r="S238" i="3"/>
  <c r="Q238" i="3"/>
  <c r="BJ237" i="3"/>
  <c r="BI237" i="3"/>
  <c r="BH237" i="3"/>
  <c r="BF237" i="3"/>
  <c r="U237" i="3"/>
  <c r="S237" i="3"/>
  <c r="Q237" i="3"/>
  <c r="BJ236" i="3"/>
  <c r="BI236" i="3"/>
  <c r="BH236" i="3"/>
  <c r="BF236" i="3"/>
  <c r="U236" i="3"/>
  <c r="S236" i="3"/>
  <c r="Q236" i="3"/>
  <c r="BJ235" i="3"/>
  <c r="BI235" i="3"/>
  <c r="BH235" i="3"/>
  <c r="BF235" i="3"/>
  <c r="U235" i="3"/>
  <c r="S235" i="3"/>
  <c r="Q235" i="3"/>
  <c r="BJ234" i="3"/>
  <c r="BI234" i="3"/>
  <c r="BH234" i="3"/>
  <c r="BF234" i="3"/>
  <c r="U234" i="3"/>
  <c r="S234" i="3"/>
  <c r="Q234" i="3"/>
  <c r="BJ233" i="3"/>
  <c r="BI233" i="3"/>
  <c r="BH233" i="3"/>
  <c r="BF233" i="3"/>
  <c r="U233" i="3"/>
  <c r="S233" i="3"/>
  <c r="Q233" i="3"/>
  <c r="BJ231" i="3"/>
  <c r="BI231" i="3"/>
  <c r="BH231" i="3"/>
  <c r="BF231" i="3"/>
  <c r="U231" i="3"/>
  <c r="S231" i="3"/>
  <c r="Q231" i="3"/>
  <c r="BJ230" i="3"/>
  <c r="BI230" i="3"/>
  <c r="BH230" i="3"/>
  <c r="BF230" i="3"/>
  <c r="U230" i="3"/>
  <c r="S230" i="3"/>
  <c r="Q230" i="3"/>
  <c r="BJ229" i="3"/>
  <c r="BI229" i="3"/>
  <c r="BH229" i="3"/>
  <c r="BF229" i="3"/>
  <c r="U229" i="3"/>
  <c r="S229" i="3"/>
  <c r="Q229" i="3"/>
  <c r="BJ228" i="3"/>
  <c r="BI228" i="3"/>
  <c r="BH228" i="3"/>
  <c r="BF228" i="3"/>
  <c r="U228" i="3"/>
  <c r="S228" i="3"/>
  <c r="Q228" i="3"/>
  <c r="BJ227" i="3"/>
  <c r="BI227" i="3"/>
  <c r="BH227" i="3"/>
  <c r="BF227" i="3"/>
  <c r="U227" i="3"/>
  <c r="S227" i="3"/>
  <c r="Q227" i="3"/>
  <c r="BJ226" i="3"/>
  <c r="BI226" i="3"/>
  <c r="BH226" i="3"/>
  <c r="BF226" i="3"/>
  <c r="U226" i="3"/>
  <c r="S226" i="3"/>
  <c r="Q226" i="3"/>
  <c r="BJ224" i="3"/>
  <c r="BI224" i="3"/>
  <c r="BH224" i="3"/>
  <c r="BF224" i="3"/>
  <c r="U224" i="3"/>
  <c r="S224" i="3"/>
  <c r="Q224" i="3"/>
  <c r="BJ223" i="3"/>
  <c r="BI223" i="3"/>
  <c r="BH223" i="3"/>
  <c r="BF223" i="3"/>
  <c r="U223" i="3"/>
  <c r="S223" i="3"/>
  <c r="Q223" i="3"/>
  <c r="BJ222" i="3"/>
  <c r="BI222" i="3"/>
  <c r="BH222" i="3"/>
  <c r="BF222" i="3"/>
  <c r="U222" i="3"/>
  <c r="S222" i="3"/>
  <c r="Q222" i="3"/>
  <c r="BJ221" i="3"/>
  <c r="BI221" i="3"/>
  <c r="BH221" i="3"/>
  <c r="BF221" i="3"/>
  <c r="U221" i="3"/>
  <c r="S221" i="3"/>
  <c r="Q221" i="3"/>
  <c r="BJ220" i="3"/>
  <c r="BI220" i="3"/>
  <c r="BH220" i="3"/>
  <c r="BF220" i="3"/>
  <c r="U220" i="3"/>
  <c r="S220" i="3"/>
  <c r="Q220" i="3"/>
  <c r="BJ219" i="3"/>
  <c r="BI219" i="3"/>
  <c r="BH219" i="3"/>
  <c r="BF219" i="3"/>
  <c r="U219" i="3"/>
  <c r="S219" i="3"/>
  <c r="Q219" i="3"/>
  <c r="BJ218" i="3"/>
  <c r="BI218" i="3"/>
  <c r="BH218" i="3"/>
  <c r="BF218" i="3"/>
  <c r="U218" i="3"/>
  <c r="S218" i="3"/>
  <c r="Q218" i="3"/>
  <c r="BJ217" i="3"/>
  <c r="BI217" i="3"/>
  <c r="BH217" i="3"/>
  <c r="BF217" i="3"/>
  <c r="U217" i="3"/>
  <c r="S217" i="3"/>
  <c r="Q217" i="3"/>
  <c r="BJ216" i="3"/>
  <c r="BI216" i="3"/>
  <c r="BH216" i="3"/>
  <c r="BF216" i="3"/>
  <c r="U216" i="3"/>
  <c r="S216" i="3"/>
  <c r="Q216" i="3"/>
  <c r="BJ215" i="3"/>
  <c r="BI215" i="3"/>
  <c r="BH215" i="3"/>
  <c r="BF215" i="3"/>
  <c r="U215" i="3"/>
  <c r="S215" i="3"/>
  <c r="Q215" i="3"/>
  <c r="BJ214" i="3"/>
  <c r="BI214" i="3"/>
  <c r="BH214" i="3"/>
  <c r="BF214" i="3"/>
  <c r="U214" i="3"/>
  <c r="S214" i="3"/>
  <c r="Q214" i="3"/>
  <c r="BJ213" i="3"/>
  <c r="BI213" i="3"/>
  <c r="BH213" i="3"/>
  <c r="BF213" i="3"/>
  <c r="U213" i="3"/>
  <c r="S213" i="3"/>
  <c r="Q213" i="3"/>
  <c r="BJ212" i="3"/>
  <c r="BI212" i="3"/>
  <c r="BH212" i="3"/>
  <c r="BF212" i="3"/>
  <c r="U212" i="3"/>
  <c r="S212" i="3"/>
  <c r="Q212" i="3"/>
  <c r="BJ211" i="3"/>
  <c r="BI211" i="3"/>
  <c r="BH211" i="3"/>
  <c r="BF211" i="3"/>
  <c r="U211" i="3"/>
  <c r="S211" i="3"/>
  <c r="Q211" i="3"/>
  <c r="BJ210" i="3"/>
  <c r="BI210" i="3"/>
  <c r="BH210" i="3"/>
  <c r="BF210" i="3"/>
  <c r="U210" i="3"/>
  <c r="S210" i="3"/>
  <c r="Q210" i="3"/>
  <c r="BJ209" i="3"/>
  <c r="BI209" i="3"/>
  <c r="BH209" i="3"/>
  <c r="BF209" i="3"/>
  <c r="U209" i="3"/>
  <c r="S209" i="3"/>
  <c r="Q209" i="3"/>
  <c r="BJ208" i="3"/>
  <c r="BI208" i="3"/>
  <c r="BH208" i="3"/>
  <c r="BF208" i="3"/>
  <c r="U208" i="3"/>
  <c r="S208" i="3"/>
  <c r="Q208" i="3"/>
  <c r="BJ207" i="3"/>
  <c r="BI207" i="3"/>
  <c r="BH207" i="3"/>
  <c r="BF207" i="3"/>
  <c r="U207" i="3"/>
  <c r="S207" i="3"/>
  <c r="Q207" i="3"/>
  <c r="BJ206" i="3"/>
  <c r="BI206" i="3"/>
  <c r="BH206" i="3"/>
  <c r="BF206" i="3"/>
  <c r="U206" i="3"/>
  <c r="S206" i="3"/>
  <c r="Q206" i="3"/>
  <c r="BJ205" i="3"/>
  <c r="BI205" i="3"/>
  <c r="BH205" i="3"/>
  <c r="BF205" i="3"/>
  <c r="U205" i="3"/>
  <c r="S205" i="3"/>
  <c r="Q205" i="3"/>
  <c r="BJ204" i="3"/>
  <c r="BI204" i="3"/>
  <c r="BH204" i="3"/>
  <c r="BF204" i="3"/>
  <c r="U204" i="3"/>
  <c r="S204" i="3"/>
  <c r="Q204" i="3"/>
  <c r="BJ203" i="3"/>
  <c r="BI203" i="3"/>
  <c r="BH203" i="3"/>
  <c r="BF203" i="3"/>
  <c r="U203" i="3"/>
  <c r="S203" i="3"/>
  <c r="Q203" i="3"/>
  <c r="BJ201" i="3"/>
  <c r="BI201" i="3"/>
  <c r="BH201" i="3"/>
  <c r="BF201" i="3"/>
  <c r="U201" i="3"/>
  <c r="S201" i="3"/>
  <c r="Q201" i="3"/>
  <c r="BJ200" i="3"/>
  <c r="BI200" i="3"/>
  <c r="BH200" i="3"/>
  <c r="BF200" i="3"/>
  <c r="U200" i="3"/>
  <c r="S200" i="3"/>
  <c r="Q200" i="3"/>
  <c r="BJ198" i="3"/>
  <c r="BI198" i="3"/>
  <c r="BH198" i="3"/>
  <c r="BF198" i="3"/>
  <c r="U198" i="3"/>
  <c r="S198" i="3"/>
  <c r="Q198" i="3"/>
  <c r="BJ197" i="3"/>
  <c r="BI197" i="3"/>
  <c r="BH197" i="3"/>
  <c r="BF197" i="3"/>
  <c r="U197" i="3"/>
  <c r="S197" i="3"/>
  <c r="Q197" i="3"/>
  <c r="BJ196" i="3"/>
  <c r="BI196" i="3"/>
  <c r="BH196" i="3"/>
  <c r="BF196" i="3"/>
  <c r="U196" i="3"/>
  <c r="S196" i="3"/>
  <c r="Q196" i="3"/>
  <c r="BJ195" i="3"/>
  <c r="BI195" i="3"/>
  <c r="BH195" i="3"/>
  <c r="BF195" i="3"/>
  <c r="U195" i="3"/>
  <c r="S195" i="3"/>
  <c r="Q195" i="3"/>
  <c r="BJ193" i="3"/>
  <c r="BI193" i="3"/>
  <c r="BH193" i="3"/>
  <c r="BF193" i="3"/>
  <c r="U193" i="3"/>
  <c r="S193" i="3"/>
  <c r="Q193" i="3"/>
  <c r="BJ192" i="3"/>
  <c r="BI192" i="3"/>
  <c r="BH192" i="3"/>
  <c r="BF192" i="3"/>
  <c r="U192" i="3"/>
  <c r="S192" i="3"/>
  <c r="Q192" i="3"/>
  <c r="BJ191" i="3"/>
  <c r="BI191" i="3"/>
  <c r="BH191" i="3"/>
  <c r="BF191" i="3"/>
  <c r="U191" i="3"/>
  <c r="S191" i="3"/>
  <c r="Q191" i="3"/>
  <c r="BJ190" i="3"/>
  <c r="BI190" i="3"/>
  <c r="BH190" i="3"/>
  <c r="BF190" i="3"/>
  <c r="U190" i="3"/>
  <c r="S190" i="3"/>
  <c r="Q190" i="3"/>
  <c r="BJ189" i="3"/>
  <c r="BI189" i="3"/>
  <c r="BH189" i="3"/>
  <c r="BF189" i="3"/>
  <c r="U189" i="3"/>
  <c r="S189" i="3"/>
  <c r="Q189" i="3"/>
  <c r="BJ187" i="3"/>
  <c r="BI187" i="3"/>
  <c r="BH187" i="3"/>
  <c r="BF187" i="3"/>
  <c r="U187" i="3"/>
  <c r="S187" i="3"/>
  <c r="Q187" i="3"/>
  <c r="BJ186" i="3"/>
  <c r="BI186" i="3"/>
  <c r="BH186" i="3"/>
  <c r="BF186" i="3"/>
  <c r="U186" i="3"/>
  <c r="S186" i="3"/>
  <c r="Q186" i="3"/>
  <c r="BJ185" i="3"/>
  <c r="BI185" i="3"/>
  <c r="BH185" i="3"/>
  <c r="BF185" i="3"/>
  <c r="U185" i="3"/>
  <c r="S185" i="3"/>
  <c r="Q185" i="3"/>
  <c r="BJ184" i="3"/>
  <c r="BI184" i="3"/>
  <c r="BH184" i="3"/>
  <c r="BF184" i="3"/>
  <c r="U184" i="3"/>
  <c r="S184" i="3"/>
  <c r="Q184" i="3"/>
  <c r="BJ183" i="3"/>
  <c r="BI183" i="3"/>
  <c r="BH183" i="3"/>
  <c r="BF183" i="3"/>
  <c r="U183" i="3"/>
  <c r="S183" i="3"/>
  <c r="Q183" i="3"/>
  <c r="BJ181" i="3"/>
  <c r="BI181" i="3"/>
  <c r="BH181" i="3"/>
  <c r="BF181" i="3"/>
  <c r="U181" i="3"/>
  <c r="S181" i="3"/>
  <c r="Q181" i="3"/>
  <c r="BJ180" i="3"/>
  <c r="BI180" i="3"/>
  <c r="BH180" i="3"/>
  <c r="BF180" i="3"/>
  <c r="U180" i="3"/>
  <c r="S180" i="3"/>
  <c r="Q180" i="3"/>
  <c r="BJ179" i="3"/>
  <c r="BI179" i="3"/>
  <c r="BH179" i="3"/>
  <c r="BF179" i="3"/>
  <c r="U179" i="3"/>
  <c r="S179" i="3"/>
  <c r="Q179" i="3"/>
  <c r="BJ178" i="3"/>
  <c r="BI178" i="3"/>
  <c r="BH178" i="3"/>
  <c r="BF178" i="3"/>
  <c r="U178" i="3"/>
  <c r="S178" i="3"/>
  <c r="Q178" i="3"/>
  <c r="BJ177" i="3"/>
  <c r="BI177" i="3"/>
  <c r="BH177" i="3"/>
  <c r="BF177" i="3"/>
  <c r="U177" i="3"/>
  <c r="S177" i="3"/>
  <c r="Q177" i="3"/>
  <c r="BJ176" i="3"/>
  <c r="BI176" i="3"/>
  <c r="BH176" i="3"/>
  <c r="BF176" i="3"/>
  <c r="U176" i="3"/>
  <c r="S176" i="3"/>
  <c r="Q176" i="3"/>
  <c r="BJ175" i="3"/>
  <c r="BI175" i="3"/>
  <c r="BH175" i="3"/>
  <c r="BF175" i="3"/>
  <c r="U175" i="3"/>
  <c r="S175" i="3"/>
  <c r="Q175" i="3"/>
  <c r="BJ174" i="3"/>
  <c r="BI174" i="3"/>
  <c r="BH174" i="3"/>
  <c r="BF174" i="3"/>
  <c r="U174" i="3"/>
  <c r="S174" i="3"/>
  <c r="Q174" i="3"/>
  <c r="BJ173" i="3"/>
  <c r="BI173" i="3"/>
  <c r="BH173" i="3"/>
  <c r="BF173" i="3"/>
  <c r="U173" i="3"/>
  <c r="S173" i="3"/>
  <c r="Q173" i="3"/>
  <c r="BJ172" i="3"/>
  <c r="BI172" i="3"/>
  <c r="BH172" i="3"/>
  <c r="BF172" i="3"/>
  <c r="U172" i="3"/>
  <c r="S172" i="3"/>
  <c r="Q172" i="3"/>
  <c r="BJ171" i="3"/>
  <c r="BI171" i="3"/>
  <c r="BH171" i="3"/>
  <c r="BF171" i="3"/>
  <c r="U171" i="3"/>
  <c r="S171" i="3"/>
  <c r="Q171" i="3"/>
  <c r="BJ170" i="3"/>
  <c r="BI170" i="3"/>
  <c r="BH170" i="3"/>
  <c r="BF170" i="3"/>
  <c r="U170" i="3"/>
  <c r="S170" i="3"/>
  <c r="Q170" i="3"/>
  <c r="BJ169" i="3"/>
  <c r="BI169" i="3"/>
  <c r="BH169" i="3"/>
  <c r="BF169" i="3"/>
  <c r="U169" i="3"/>
  <c r="S169" i="3"/>
  <c r="Q169" i="3"/>
  <c r="BJ168" i="3"/>
  <c r="BI168" i="3"/>
  <c r="BH168" i="3"/>
  <c r="BF168" i="3"/>
  <c r="U168" i="3"/>
  <c r="S168" i="3"/>
  <c r="Q168" i="3"/>
  <c r="BJ167" i="3"/>
  <c r="BI167" i="3"/>
  <c r="BH167" i="3"/>
  <c r="BF167" i="3"/>
  <c r="U167" i="3"/>
  <c r="S167" i="3"/>
  <c r="Q167" i="3"/>
  <c r="BJ166" i="3"/>
  <c r="BI166" i="3"/>
  <c r="BH166" i="3"/>
  <c r="BF166" i="3"/>
  <c r="U166" i="3"/>
  <c r="S166" i="3"/>
  <c r="Q166" i="3"/>
  <c r="BJ165" i="3"/>
  <c r="BI165" i="3"/>
  <c r="BH165" i="3"/>
  <c r="BF165" i="3"/>
  <c r="U165" i="3"/>
  <c r="S165" i="3"/>
  <c r="Q165" i="3"/>
  <c r="BJ164" i="3"/>
  <c r="BI164" i="3"/>
  <c r="BH164" i="3"/>
  <c r="BF164" i="3"/>
  <c r="U164" i="3"/>
  <c r="S164" i="3"/>
  <c r="Q164" i="3"/>
  <c r="BJ163" i="3"/>
  <c r="BI163" i="3"/>
  <c r="BH163" i="3"/>
  <c r="BF163" i="3"/>
  <c r="U163" i="3"/>
  <c r="S163" i="3"/>
  <c r="Q163" i="3"/>
  <c r="BJ162" i="3"/>
  <c r="BI162" i="3"/>
  <c r="BH162" i="3"/>
  <c r="BF162" i="3"/>
  <c r="U162" i="3"/>
  <c r="S162" i="3"/>
  <c r="Q162" i="3"/>
  <c r="BJ161" i="3"/>
  <c r="BI161" i="3"/>
  <c r="BH161" i="3"/>
  <c r="BF161" i="3"/>
  <c r="U161" i="3"/>
  <c r="S161" i="3"/>
  <c r="Q161" i="3"/>
  <c r="BJ160" i="3"/>
  <c r="BI160" i="3"/>
  <c r="BH160" i="3"/>
  <c r="BF160" i="3"/>
  <c r="U160" i="3"/>
  <c r="S160" i="3"/>
  <c r="Q160" i="3"/>
  <c r="BJ159" i="3"/>
  <c r="BI159" i="3"/>
  <c r="BH159" i="3"/>
  <c r="BF159" i="3"/>
  <c r="U159" i="3"/>
  <c r="S159" i="3"/>
  <c r="Q159" i="3"/>
  <c r="BJ158" i="3"/>
  <c r="BI158" i="3"/>
  <c r="BH158" i="3"/>
  <c r="BF158" i="3"/>
  <c r="U158" i="3"/>
  <c r="S158" i="3"/>
  <c r="Q158" i="3"/>
  <c r="BJ157" i="3"/>
  <c r="BI157" i="3"/>
  <c r="BH157" i="3"/>
  <c r="BF157" i="3"/>
  <c r="U157" i="3"/>
  <c r="S157" i="3"/>
  <c r="Q157" i="3"/>
  <c r="BJ156" i="3"/>
  <c r="BI156" i="3"/>
  <c r="BH156" i="3"/>
  <c r="BF156" i="3"/>
  <c r="U156" i="3"/>
  <c r="S156" i="3"/>
  <c r="Q156" i="3"/>
  <c r="BJ155" i="3"/>
  <c r="BI155" i="3"/>
  <c r="BH155" i="3"/>
  <c r="BF155" i="3"/>
  <c r="U155" i="3"/>
  <c r="S155" i="3"/>
  <c r="Q155" i="3"/>
  <c r="BJ154" i="3"/>
  <c r="BI154" i="3"/>
  <c r="BH154" i="3"/>
  <c r="BF154" i="3"/>
  <c r="U154" i="3"/>
  <c r="S154" i="3"/>
  <c r="Q154" i="3"/>
  <c r="BJ153" i="3"/>
  <c r="BI153" i="3"/>
  <c r="BH153" i="3"/>
  <c r="BF153" i="3"/>
  <c r="U153" i="3"/>
  <c r="S153" i="3"/>
  <c r="Q153" i="3"/>
  <c r="BJ152" i="3"/>
  <c r="BI152" i="3"/>
  <c r="BH152" i="3"/>
  <c r="BF152" i="3"/>
  <c r="U152" i="3"/>
  <c r="S152" i="3"/>
  <c r="Q152" i="3"/>
  <c r="BJ151" i="3"/>
  <c r="BI151" i="3"/>
  <c r="BH151" i="3"/>
  <c r="BF151" i="3"/>
  <c r="U151" i="3"/>
  <c r="S151" i="3"/>
  <c r="Q151" i="3"/>
  <c r="BJ150" i="3"/>
  <c r="BI150" i="3"/>
  <c r="BH150" i="3"/>
  <c r="BF150" i="3"/>
  <c r="U150" i="3"/>
  <c r="S150" i="3"/>
  <c r="Q150" i="3"/>
  <c r="BJ149" i="3"/>
  <c r="BI149" i="3"/>
  <c r="BH149" i="3"/>
  <c r="BF149" i="3"/>
  <c r="U149" i="3"/>
  <c r="S149" i="3"/>
  <c r="Q149" i="3"/>
  <c r="BJ148" i="3"/>
  <c r="BI148" i="3"/>
  <c r="BH148" i="3"/>
  <c r="BF148" i="3"/>
  <c r="U148" i="3"/>
  <c r="S148" i="3"/>
  <c r="Q148" i="3"/>
  <c r="BJ147" i="3"/>
  <c r="BI147" i="3"/>
  <c r="BH147" i="3"/>
  <c r="BF147" i="3"/>
  <c r="U147" i="3"/>
  <c r="S147" i="3"/>
  <c r="Q147" i="3"/>
  <c r="BJ146" i="3"/>
  <c r="BI146" i="3"/>
  <c r="BH146" i="3"/>
  <c r="BF146" i="3"/>
  <c r="U146" i="3"/>
  <c r="S146" i="3"/>
  <c r="Q146" i="3"/>
  <c r="BJ145" i="3"/>
  <c r="BI145" i="3"/>
  <c r="BH145" i="3"/>
  <c r="BF145" i="3"/>
  <c r="U145" i="3"/>
  <c r="S145" i="3"/>
  <c r="Q145" i="3"/>
  <c r="BJ144" i="3"/>
  <c r="BI144" i="3"/>
  <c r="BH144" i="3"/>
  <c r="BF144" i="3"/>
  <c r="U144" i="3"/>
  <c r="S144" i="3"/>
  <c r="Q144" i="3"/>
  <c r="F135" i="3"/>
  <c r="E133" i="3"/>
  <c r="F89" i="3"/>
  <c r="E87" i="3"/>
  <c r="K24" i="3"/>
  <c r="E24" i="3"/>
  <c r="K138" i="3"/>
  <c r="K23" i="3"/>
  <c r="K21" i="3"/>
  <c r="E21" i="3"/>
  <c r="K91" i="3"/>
  <c r="K20" i="3"/>
  <c r="K18" i="3"/>
  <c r="E18" i="3"/>
  <c r="F92" i="3"/>
  <c r="K17" i="3"/>
  <c r="K15" i="3"/>
  <c r="E15" i="3"/>
  <c r="F137" i="3"/>
  <c r="K14" i="3"/>
  <c r="K12" i="3"/>
  <c r="K89" i="3"/>
  <c r="E7" i="3"/>
  <c r="E131" i="3" s="1"/>
  <c r="K37" i="2"/>
  <c r="K36" i="2"/>
  <c r="AY95" i="1"/>
  <c r="K35" i="2"/>
  <c r="AX95" i="1" s="1"/>
  <c r="BJ165" i="2"/>
  <c r="BI165" i="2"/>
  <c r="BH165" i="2"/>
  <c r="BF165" i="2"/>
  <c r="U165" i="2"/>
  <c r="S165" i="2"/>
  <c r="Q165" i="2"/>
  <c r="BJ164" i="2"/>
  <c r="BI164" i="2"/>
  <c r="BH164" i="2"/>
  <c r="BF164" i="2"/>
  <c r="U164" i="2"/>
  <c r="S164" i="2"/>
  <c r="Q164" i="2"/>
  <c r="BJ163" i="2"/>
  <c r="BI163" i="2"/>
  <c r="BH163" i="2"/>
  <c r="BF163" i="2"/>
  <c r="U163" i="2"/>
  <c r="S163" i="2"/>
  <c r="Q163" i="2"/>
  <c r="BJ162" i="2"/>
  <c r="BI162" i="2"/>
  <c r="BH162" i="2"/>
  <c r="BF162" i="2"/>
  <c r="U162" i="2"/>
  <c r="S162" i="2"/>
  <c r="Q162" i="2"/>
  <c r="BJ161" i="2"/>
  <c r="BI161" i="2"/>
  <c r="BH161" i="2"/>
  <c r="BF161" i="2"/>
  <c r="U161" i="2"/>
  <c r="S161" i="2"/>
  <c r="Q161" i="2"/>
  <c r="BJ158" i="2"/>
  <c r="BI158" i="2"/>
  <c r="BH158" i="2"/>
  <c r="BF158" i="2"/>
  <c r="U158" i="2"/>
  <c r="S158" i="2"/>
  <c r="Q158" i="2"/>
  <c r="BJ157" i="2"/>
  <c r="BI157" i="2"/>
  <c r="BH157" i="2"/>
  <c r="BF157" i="2"/>
  <c r="U157" i="2"/>
  <c r="S157" i="2"/>
  <c r="Q157" i="2"/>
  <c r="BJ156" i="2"/>
  <c r="BI156" i="2"/>
  <c r="BH156" i="2"/>
  <c r="BF156" i="2"/>
  <c r="U156" i="2"/>
  <c r="S156" i="2"/>
  <c r="Q156" i="2"/>
  <c r="BJ155" i="2"/>
  <c r="BI155" i="2"/>
  <c r="BH155" i="2"/>
  <c r="BF155" i="2"/>
  <c r="U155" i="2"/>
  <c r="S155" i="2"/>
  <c r="Q155" i="2"/>
  <c r="BJ154" i="2"/>
  <c r="BI154" i="2"/>
  <c r="BH154" i="2"/>
  <c r="BF154" i="2"/>
  <c r="U154" i="2"/>
  <c r="S154" i="2"/>
  <c r="Q154" i="2"/>
  <c r="BJ153" i="2"/>
  <c r="BI153" i="2"/>
  <c r="BH153" i="2"/>
  <c r="BF153" i="2"/>
  <c r="U153" i="2"/>
  <c r="S153" i="2"/>
  <c r="Q153" i="2"/>
  <c r="BJ152" i="2"/>
  <c r="BI152" i="2"/>
  <c r="BH152" i="2"/>
  <c r="BF152" i="2"/>
  <c r="U152" i="2"/>
  <c r="S152" i="2"/>
  <c r="Q152" i="2"/>
  <c r="BJ151" i="2"/>
  <c r="BI151" i="2"/>
  <c r="BH151" i="2"/>
  <c r="BF151" i="2"/>
  <c r="U151" i="2"/>
  <c r="S151" i="2"/>
  <c r="Q151" i="2"/>
  <c r="BJ150" i="2"/>
  <c r="BI150" i="2"/>
  <c r="BH150" i="2"/>
  <c r="BF150" i="2"/>
  <c r="U150" i="2"/>
  <c r="S150" i="2"/>
  <c r="Q150" i="2"/>
  <c r="BJ149" i="2"/>
  <c r="BI149" i="2"/>
  <c r="BH149" i="2"/>
  <c r="BF149" i="2"/>
  <c r="U149" i="2"/>
  <c r="S149" i="2"/>
  <c r="Q149" i="2"/>
  <c r="BJ148" i="2"/>
  <c r="BI148" i="2"/>
  <c r="BH148" i="2"/>
  <c r="BF148" i="2"/>
  <c r="U148" i="2"/>
  <c r="S148" i="2"/>
  <c r="Q148" i="2"/>
  <c r="BJ146" i="2"/>
  <c r="BI146" i="2"/>
  <c r="BH146" i="2"/>
  <c r="BF146" i="2"/>
  <c r="U146" i="2"/>
  <c r="S146" i="2"/>
  <c r="Q146" i="2"/>
  <c r="BJ145" i="2"/>
  <c r="BI145" i="2"/>
  <c r="BH145" i="2"/>
  <c r="BF145" i="2"/>
  <c r="U145" i="2"/>
  <c r="S145" i="2"/>
  <c r="Q145" i="2"/>
  <c r="BJ144" i="2"/>
  <c r="BI144" i="2"/>
  <c r="BH144" i="2"/>
  <c r="BF144" i="2"/>
  <c r="U144" i="2"/>
  <c r="S144" i="2"/>
  <c r="Q144" i="2"/>
  <c r="BJ142" i="2"/>
  <c r="BI142" i="2"/>
  <c r="BH142" i="2"/>
  <c r="BF142" i="2"/>
  <c r="U142" i="2"/>
  <c r="S142" i="2"/>
  <c r="Q142" i="2"/>
  <c r="BJ141" i="2"/>
  <c r="BI141" i="2"/>
  <c r="BH141" i="2"/>
  <c r="BF141" i="2"/>
  <c r="U141" i="2"/>
  <c r="S141" i="2"/>
  <c r="Q141" i="2"/>
  <c r="BJ140" i="2"/>
  <c r="BI140" i="2"/>
  <c r="BH140" i="2"/>
  <c r="BF140" i="2"/>
  <c r="U140" i="2"/>
  <c r="S140" i="2"/>
  <c r="Q140" i="2"/>
  <c r="BJ138" i="2"/>
  <c r="BI138" i="2"/>
  <c r="BH138" i="2"/>
  <c r="BF138" i="2"/>
  <c r="U138" i="2"/>
  <c r="S138" i="2"/>
  <c r="Q138" i="2"/>
  <c r="BJ137" i="2"/>
  <c r="BI137" i="2"/>
  <c r="BH137" i="2"/>
  <c r="BF137" i="2"/>
  <c r="U137" i="2"/>
  <c r="S137" i="2"/>
  <c r="Q137" i="2"/>
  <c r="BJ136" i="2"/>
  <c r="BI136" i="2"/>
  <c r="BH136" i="2"/>
  <c r="BF136" i="2"/>
  <c r="U136" i="2"/>
  <c r="S136" i="2"/>
  <c r="Q136" i="2"/>
  <c r="BJ135" i="2"/>
  <c r="BI135" i="2"/>
  <c r="BH135" i="2"/>
  <c r="BF135" i="2"/>
  <c r="U135" i="2"/>
  <c r="S135" i="2"/>
  <c r="Q135" i="2"/>
  <c r="BJ133" i="2"/>
  <c r="BI133" i="2"/>
  <c r="BH133" i="2"/>
  <c r="BF133" i="2"/>
  <c r="U133" i="2"/>
  <c r="S133" i="2"/>
  <c r="Q133" i="2"/>
  <c r="BJ132" i="2"/>
  <c r="BI132" i="2"/>
  <c r="BH132" i="2"/>
  <c r="BF132" i="2"/>
  <c r="U132" i="2"/>
  <c r="S132" i="2"/>
  <c r="Q132" i="2"/>
  <c r="BJ131" i="2"/>
  <c r="BI131" i="2"/>
  <c r="BH131" i="2"/>
  <c r="BF131" i="2"/>
  <c r="U131" i="2"/>
  <c r="S131" i="2"/>
  <c r="Q131" i="2"/>
  <c r="BJ130" i="2"/>
  <c r="BI130" i="2"/>
  <c r="BH130" i="2"/>
  <c r="BF130" i="2"/>
  <c r="U130" i="2"/>
  <c r="S130" i="2"/>
  <c r="Q130" i="2"/>
  <c r="BJ129" i="2"/>
  <c r="BI129" i="2"/>
  <c r="BH129" i="2"/>
  <c r="BF129" i="2"/>
  <c r="U129" i="2"/>
  <c r="S129" i="2"/>
  <c r="Q129" i="2"/>
  <c r="BJ128" i="2"/>
  <c r="BI128" i="2"/>
  <c r="BH128" i="2"/>
  <c r="BF128" i="2"/>
  <c r="U128" i="2"/>
  <c r="S128" i="2"/>
  <c r="Q128" i="2"/>
  <c r="BJ127" i="2"/>
  <c r="BI127" i="2"/>
  <c r="BH127" i="2"/>
  <c r="BF127" i="2"/>
  <c r="U127" i="2"/>
  <c r="S127" i="2"/>
  <c r="Q127" i="2"/>
  <c r="F118" i="2"/>
  <c r="E116" i="2"/>
  <c r="F89" i="2"/>
  <c r="E87" i="2"/>
  <c r="K24" i="2"/>
  <c r="E24" i="2"/>
  <c r="K121" i="2" s="1"/>
  <c r="K23" i="2"/>
  <c r="K21" i="2"/>
  <c r="E21" i="2"/>
  <c r="K91" i="2" s="1"/>
  <c r="K20" i="2"/>
  <c r="K18" i="2"/>
  <c r="E18" i="2"/>
  <c r="F121" i="2" s="1"/>
  <c r="K17" i="2"/>
  <c r="K15" i="2"/>
  <c r="E15" i="2"/>
  <c r="F120" i="2" s="1"/>
  <c r="K14" i="2"/>
  <c r="K12" i="2"/>
  <c r="K118" i="2" s="1"/>
  <c r="E7" i="2"/>
  <c r="E85" i="2"/>
  <c r="L90" i="1"/>
  <c r="AM90" i="1"/>
  <c r="AM89" i="1"/>
  <c r="L89" i="1"/>
  <c r="AM87" i="1"/>
  <c r="L87" i="1"/>
  <c r="L85" i="1"/>
  <c r="L84" i="1"/>
  <c r="BL119" i="4"/>
  <c r="K119" i="4"/>
  <c r="K415" i="3"/>
  <c r="BL405" i="3"/>
  <c r="BL401" i="3"/>
  <c r="BL400" i="3"/>
  <c r="BL396" i="3"/>
  <c r="BL391" i="3"/>
  <c r="K390" i="3"/>
  <c r="K387" i="3"/>
  <c r="K382" i="3"/>
  <c r="BL378" i="3"/>
  <c r="K377" i="3"/>
  <c r="K376" i="3"/>
  <c r="K366" i="3"/>
  <c r="K362" i="3"/>
  <c r="BL359" i="3"/>
  <c r="K358" i="3"/>
  <c r="K352" i="3"/>
  <c r="BL349" i="3"/>
  <c r="K348" i="3"/>
  <c r="K346" i="3"/>
  <c r="K344" i="3"/>
  <c r="K343" i="3"/>
  <c r="BL336" i="3"/>
  <c r="BL334" i="3"/>
  <c r="K326" i="3"/>
  <c r="K319" i="3"/>
  <c r="K308" i="3"/>
  <c r="BL299" i="3"/>
  <c r="BL297" i="3"/>
  <c r="K286" i="3"/>
  <c r="K284" i="3"/>
  <c r="BL276" i="3"/>
  <c r="BL275" i="3"/>
  <c r="K272" i="3"/>
  <c r="K266" i="3"/>
  <c r="K264" i="3"/>
  <c r="BL263" i="3"/>
  <c r="BL259" i="3"/>
  <c r="BL258" i="3"/>
  <c r="K257" i="3"/>
  <c r="BL253" i="3"/>
  <c r="BL247" i="3"/>
  <c r="BL246" i="3"/>
  <c r="K244" i="3"/>
  <c r="K242" i="3"/>
  <c r="BL238" i="3"/>
  <c r="BL227" i="3"/>
  <c r="BL164" i="3"/>
  <c r="BL163" i="3"/>
  <c r="BL160" i="3"/>
  <c r="K158" i="3"/>
  <c r="BL156" i="3"/>
  <c r="BL155" i="3"/>
  <c r="K154" i="3"/>
  <c r="K153" i="3"/>
  <c r="K152" i="3"/>
  <c r="K151" i="3"/>
  <c r="K150" i="3"/>
  <c r="K148" i="3"/>
  <c r="BL147" i="3"/>
  <c r="BL145" i="3"/>
  <c r="BL144" i="3"/>
  <c r="K165" i="2"/>
  <c r="BL162" i="2"/>
  <c r="BL161" i="2"/>
  <c r="BL157" i="2"/>
  <c r="BL156" i="2"/>
  <c r="BL155" i="2"/>
  <c r="BL154" i="2"/>
  <c r="K153" i="2"/>
  <c r="K152" i="2"/>
  <c r="BL151" i="2"/>
  <c r="BL150" i="2"/>
  <c r="K149" i="2"/>
  <c r="K148" i="2"/>
  <c r="K145" i="2"/>
  <c r="BL144" i="2"/>
  <c r="BL142" i="2"/>
  <c r="BL141" i="2"/>
  <c r="BL140" i="2"/>
  <c r="BL138" i="2"/>
  <c r="K137" i="2"/>
  <c r="BL135" i="2"/>
  <c r="BL128" i="2"/>
  <c r="K127" i="2"/>
  <c r="AS94" i="1"/>
  <c r="BL413" i="3"/>
  <c r="K409" i="3"/>
  <c r="BL407" i="3"/>
  <c r="BL403" i="3"/>
  <c r="K396" i="3"/>
  <c r="BL386" i="3"/>
  <c r="K385" i="3"/>
  <c r="K383" i="3"/>
  <c r="BL380" i="3"/>
  <c r="BL375" i="3"/>
  <c r="K374" i="3"/>
  <c r="BL373" i="3"/>
  <c r="BL371" i="3"/>
  <c r="BL369" i="3"/>
  <c r="K367" i="3"/>
  <c r="BL363" i="3"/>
  <c r="K357" i="3"/>
  <c r="BL344" i="3"/>
  <c r="K338" i="3"/>
  <c r="BL332" i="3"/>
  <c r="BL326" i="3"/>
  <c r="BL322" i="3"/>
  <c r="K318" i="3"/>
  <c r="K316" i="3"/>
  <c r="BL313" i="3"/>
  <c r="K312" i="3"/>
  <c r="BL306" i="3"/>
  <c r="BL305" i="3"/>
  <c r="BL301" i="3"/>
  <c r="BL300" i="3"/>
  <c r="K297" i="3"/>
  <c r="K296" i="3"/>
  <c r="K294" i="3"/>
  <c r="BL291" i="3"/>
  <c r="K290" i="3"/>
  <c r="BL289" i="3"/>
  <c r="K287" i="3"/>
  <c r="K283" i="3"/>
  <c r="K277" i="3"/>
  <c r="BL274" i="3"/>
  <c r="K273" i="3"/>
  <c r="K271" i="3"/>
  <c r="BL270" i="3"/>
  <c r="BL267" i="3"/>
  <c r="K265" i="3"/>
  <c r="BL251" i="3"/>
  <c r="K245" i="3"/>
  <c r="BL244" i="3"/>
  <c r="K237" i="3"/>
  <c r="K236" i="3"/>
  <c r="BL231" i="3"/>
  <c r="BL228" i="3"/>
  <c r="K224" i="3"/>
  <c r="K223" i="3"/>
  <c r="K222" i="3"/>
  <c r="K220" i="3"/>
  <c r="K219" i="3"/>
  <c r="BL218" i="3"/>
  <c r="BL217" i="3"/>
  <c r="K215" i="3"/>
  <c r="K214" i="3"/>
  <c r="K212" i="3"/>
  <c r="BL211" i="3"/>
  <c r="K209" i="3"/>
  <c r="BL208" i="3"/>
  <c r="K207" i="3"/>
  <c r="K206" i="3"/>
  <c r="K205" i="3"/>
  <c r="BL204" i="3"/>
  <c r="K203" i="3"/>
  <c r="BL201" i="3"/>
  <c r="K200" i="3"/>
  <c r="BL198" i="3"/>
  <c r="BL195" i="3"/>
  <c r="K192" i="3"/>
  <c r="BL189" i="3"/>
  <c r="BL187" i="3"/>
  <c r="BL186" i="3"/>
  <c r="BL184" i="3"/>
  <c r="K183" i="3"/>
  <c r="K181" i="3"/>
  <c r="K178" i="3"/>
  <c r="K175" i="3"/>
  <c r="K171" i="3"/>
  <c r="BL170" i="3"/>
  <c r="K169" i="3"/>
  <c r="K167" i="3"/>
  <c r="K162" i="3"/>
  <c r="BL157" i="3"/>
  <c r="BL150" i="3"/>
  <c r="BL149" i="3"/>
  <c r="BL148" i="3"/>
  <c r="K147" i="3"/>
  <c r="K146" i="3"/>
  <c r="K163" i="2"/>
  <c r="BL158" i="2"/>
  <c r="BL152" i="2"/>
  <c r="BL146" i="2"/>
  <c r="K136" i="2"/>
  <c r="K414" i="3"/>
  <c r="K407" i="3"/>
  <c r="K402" i="3"/>
  <c r="K399" i="3"/>
  <c r="BL395" i="3"/>
  <c r="BL392" i="3"/>
  <c r="K391" i="3"/>
  <c r="BL390" i="3"/>
  <c r="K389" i="3"/>
  <c r="BL385" i="3"/>
  <c r="BL383" i="3"/>
  <c r="K381" i="3"/>
  <c r="K379" i="3"/>
  <c r="K378" i="3"/>
  <c r="BL376" i="3"/>
  <c r="K373" i="3"/>
  <c r="K372" i="3"/>
  <c r="K371" i="3"/>
  <c r="K370" i="3"/>
  <c r="K368" i="3"/>
  <c r="BL366" i="3"/>
  <c r="BL364" i="3"/>
  <c r="BL357" i="3"/>
  <c r="BL355" i="3"/>
  <c r="BL350" i="3"/>
  <c r="BL346" i="3"/>
  <c r="BL343" i="3"/>
  <c r="BL338" i="3"/>
  <c r="BL335" i="3"/>
  <c r="K334" i="3"/>
  <c r="K333" i="3"/>
  <c r="K332" i="3"/>
  <c r="K331" i="3"/>
  <c r="BL330" i="3"/>
  <c r="BL320" i="3"/>
  <c r="BL317" i="3"/>
  <c r="BL316" i="3"/>
  <c r="K310" i="3"/>
  <c r="BL309" i="3"/>
  <c r="K307" i="3"/>
  <c r="K305" i="3"/>
  <c r="BL304" i="3"/>
  <c r="K293" i="3"/>
  <c r="K291" i="3"/>
  <c r="BL283" i="3"/>
  <c r="K281" i="3"/>
  <c r="BL280" i="3"/>
  <c r="K279" i="3"/>
  <c r="BL278" i="3"/>
  <c r="K274" i="3"/>
  <c r="BL268" i="3"/>
  <c r="BL266" i="3"/>
  <c r="BL264" i="3"/>
  <c r="K263" i="3"/>
  <c r="K262" i="3"/>
  <c r="K261" i="3"/>
  <c r="BL254" i="3"/>
  <c r="K251" i="3"/>
  <c r="K248" i="3"/>
  <c r="K246" i="3"/>
  <c r="K243" i="3"/>
  <c r="BL241" i="3"/>
  <c r="BL240" i="3"/>
  <c r="K238" i="3"/>
  <c r="BL237" i="3"/>
  <c r="K235" i="3"/>
  <c r="K234" i="3"/>
  <c r="K233" i="3"/>
  <c r="K231" i="3"/>
  <c r="K230" i="3"/>
  <c r="K227" i="3"/>
  <c r="BL414" i="3"/>
  <c r="BL412" i="3"/>
  <c r="BL408" i="3"/>
  <c r="K404" i="3"/>
  <c r="K403" i="3"/>
  <c r="K400" i="3"/>
  <c r="BL398" i="3"/>
  <c r="BL393" i="3"/>
  <c r="K392" i="3"/>
  <c r="K388" i="3"/>
  <c r="K386" i="3"/>
  <c r="BL384" i="3"/>
  <c r="BL382" i="3"/>
  <c r="K380" i="3"/>
  <c r="BL379" i="3"/>
  <c r="BL377" i="3"/>
  <c r="BL374" i="3"/>
  <c r="BL372" i="3"/>
  <c r="BL370" i="3"/>
  <c r="BL368" i="3"/>
  <c r="K364" i="3"/>
  <c r="K361" i="3"/>
  <c r="K359" i="3"/>
  <c r="BL352" i="3"/>
  <c r="K349" i="3"/>
  <c r="K347" i="3"/>
  <c r="BL345" i="3"/>
  <c r="K330" i="3"/>
  <c r="K322" i="3"/>
  <c r="BL318" i="3"/>
  <c r="K317" i="3"/>
  <c r="BL310" i="3"/>
  <c r="BL302" i="3"/>
  <c r="BL295" i="3"/>
  <c r="BL294" i="3"/>
  <c r="K282" i="3"/>
  <c r="K280" i="3"/>
  <c r="BL271" i="3"/>
  <c r="BL269" i="3"/>
  <c r="K268" i="3"/>
  <c r="BL262" i="3"/>
  <c r="K258" i="3"/>
  <c r="K255" i="3"/>
  <c r="K254" i="3"/>
  <c r="K250" i="3"/>
  <c r="BL249" i="3"/>
  <c r="K247" i="3"/>
  <c r="BL239" i="3"/>
  <c r="BL236" i="3"/>
  <c r="BL234" i="3"/>
  <c r="K226" i="3"/>
  <c r="BL224" i="3"/>
  <c r="BL223" i="3"/>
  <c r="K221" i="3"/>
  <c r="BL219" i="3"/>
  <c r="BL216" i="3"/>
  <c r="K211" i="3"/>
  <c r="K210" i="3"/>
  <c r="BL209" i="3"/>
  <c r="K208" i="3"/>
  <c r="BL206" i="3"/>
  <c r="BL205" i="3"/>
  <c r="K204" i="3"/>
  <c r="BL200" i="3"/>
  <c r="BL197" i="3"/>
  <c r="K196" i="3"/>
  <c r="BL192" i="3"/>
  <c r="BL191" i="3"/>
  <c r="BL190" i="3"/>
  <c r="K186" i="3"/>
  <c r="K185" i="3"/>
  <c r="K184" i="3"/>
  <c r="BL183" i="3"/>
  <c r="BL180" i="3"/>
  <c r="BL179" i="3"/>
  <c r="K177" i="3"/>
  <c r="BL176" i="3"/>
  <c r="K173" i="3"/>
  <c r="BL172" i="3"/>
  <c r="BL169" i="3"/>
  <c r="K168" i="3"/>
  <c r="K166" i="3"/>
  <c r="K165" i="3"/>
  <c r="K163" i="3"/>
  <c r="BL161" i="3"/>
  <c r="BL159" i="3"/>
  <c r="K157" i="3"/>
  <c r="K156" i="3"/>
  <c r="K164" i="2"/>
  <c r="K161" i="2"/>
  <c r="K146" i="2"/>
  <c r="K133" i="2"/>
  <c r="BL132" i="2"/>
  <c r="K131" i="2"/>
  <c r="K130" i="2"/>
  <c r="K128" i="2"/>
  <c r="BL415" i="3"/>
  <c r="K413" i="3"/>
  <c r="K412" i="3"/>
  <c r="BL411" i="3"/>
  <c r="K411" i="3"/>
  <c r="BL409" i="3"/>
  <c r="K408" i="3"/>
  <c r="K405" i="3"/>
  <c r="K401" i="3"/>
  <c r="K398" i="3"/>
  <c r="K395" i="3"/>
  <c r="BL387" i="3"/>
  <c r="BL381" i="3"/>
  <c r="K375" i="3"/>
  <c r="K365" i="3"/>
  <c r="K360" i="3"/>
  <c r="BL358" i="3"/>
  <c r="K356" i="3"/>
  <c r="BL354" i="3"/>
  <c r="K350" i="3"/>
  <c r="K345" i="3"/>
  <c r="BL333" i="3"/>
  <c r="K329" i="3"/>
  <c r="K327" i="3"/>
  <c r="K325" i="3"/>
  <c r="K314" i="3"/>
  <c r="BL308" i="3"/>
  <c r="BL307" i="3"/>
  <c r="K306" i="3"/>
  <c r="K301" i="3"/>
  <c r="K299" i="3"/>
  <c r="K298" i="3"/>
  <c r="BL296" i="3"/>
  <c r="K295" i="3"/>
  <c r="BL293" i="3"/>
  <c r="K292" i="3"/>
  <c r="BL290" i="3"/>
  <c r="BL288" i="3"/>
  <c r="BL287" i="3"/>
  <c r="K285" i="3"/>
  <c r="K278" i="3"/>
  <c r="K275" i="3"/>
  <c r="BL272" i="3"/>
  <c r="K270" i="3"/>
  <c r="K269" i="3"/>
  <c r="K267" i="3"/>
  <c r="BL265" i="3"/>
  <c r="BL260" i="3"/>
  <c r="K259" i="3"/>
  <c r="BL255" i="3"/>
  <c r="K252" i="3"/>
  <c r="BL250" i="3"/>
  <c r="BL248" i="3"/>
  <c r="BL245" i="3"/>
  <c r="BL243" i="3"/>
  <c r="BL242" i="3"/>
  <c r="K241" i="3"/>
  <c r="K240" i="3"/>
  <c r="K239" i="3"/>
  <c r="BL233" i="3"/>
  <c r="BL229" i="3"/>
  <c r="BL226" i="3"/>
  <c r="BL404" i="3"/>
  <c r="BL402" i="3"/>
  <c r="BL399" i="3"/>
  <c r="K393" i="3"/>
  <c r="BL389" i="3"/>
  <c r="BL388" i="3"/>
  <c r="K384" i="3"/>
  <c r="K369" i="3"/>
  <c r="BL367" i="3"/>
  <c r="K355" i="3"/>
  <c r="K354" i="3"/>
  <c r="K353" i="3"/>
  <c r="BL351" i="3"/>
  <c r="BL347" i="3"/>
  <c r="K339" i="3"/>
  <c r="K335" i="3"/>
  <c r="BL329" i="3"/>
  <c r="BL327" i="3"/>
  <c r="BL319" i="3"/>
  <c r="K313" i="3"/>
  <c r="K309" i="3"/>
  <c r="K304" i="3"/>
  <c r="BL298" i="3"/>
  <c r="BL285" i="3"/>
  <c r="BL284" i="3"/>
  <c r="BL281" i="3"/>
  <c r="BL279" i="3"/>
  <c r="K276" i="3"/>
  <c r="BL261" i="3"/>
  <c r="K260" i="3"/>
  <c r="BL257" i="3"/>
  <c r="K253" i="3"/>
  <c r="BL252" i="3"/>
  <c r="K249" i="3"/>
  <c r="BL235" i="3"/>
  <c r="BL230" i="3"/>
  <c r="K229" i="3"/>
  <c r="K228" i="3"/>
  <c r="BL221" i="3"/>
  <c r="K218" i="3"/>
  <c r="K216" i="3"/>
  <c r="BL213" i="3"/>
  <c r="BL212" i="3"/>
  <c r="BL210" i="3"/>
  <c r="BL207" i="3"/>
  <c r="BL203" i="3"/>
  <c r="K201" i="3"/>
  <c r="K198" i="3"/>
  <c r="K195" i="3"/>
  <c r="K193" i="3"/>
  <c r="K191" i="3"/>
  <c r="K189" i="3"/>
  <c r="K187" i="3"/>
  <c r="BL185" i="3"/>
  <c r="K180" i="3"/>
  <c r="K179" i="3"/>
  <c r="BL178" i="3"/>
  <c r="K176" i="3"/>
  <c r="BL175" i="3"/>
  <c r="BL174" i="3"/>
  <c r="K172" i="3"/>
  <c r="BL168" i="3"/>
  <c r="BL167" i="3"/>
  <c r="BL165" i="3"/>
  <c r="BL162" i="3"/>
  <c r="K161" i="3"/>
  <c r="K159" i="3"/>
  <c r="BL158" i="3"/>
  <c r="K155" i="3"/>
  <c r="BL154" i="3"/>
  <c r="BL153" i="3"/>
  <c r="BL152" i="3"/>
  <c r="BL151" i="3"/>
  <c r="K149" i="3"/>
  <c r="BL146" i="3"/>
  <c r="K145" i="3"/>
  <c r="K144" i="3"/>
  <c r="BL165" i="2"/>
  <c r="BL164" i="2"/>
  <c r="BL163" i="2"/>
  <c r="K162" i="2"/>
  <c r="K158" i="2"/>
  <c r="K157" i="2"/>
  <c r="K156" i="2"/>
  <c r="K155" i="2"/>
  <c r="K154" i="2"/>
  <c r="BL153" i="2"/>
  <c r="K151" i="2"/>
  <c r="K150" i="2"/>
  <c r="BL149" i="2"/>
  <c r="BL148" i="2"/>
  <c r="BL145" i="2"/>
  <c r="K144" i="2"/>
  <c r="K142" i="2"/>
  <c r="K141" i="2"/>
  <c r="K140" i="2"/>
  <c r="K138" i="2"/>
  <c r="BL137" i="2"/>
  <c r="BL136" i="2"/>
  <c r="BL133" i="2"/>
  <c r="K132" i="2"/>
  <c r="BL131" i="2"/>
  <c r="BL130" i="2"/>
  <c r="K129" i="2"/>
  <c r="BL127" i="2"/>
  <c r="BL365" i="3"/>
  <c r="K363" i="3"/>
  <c r="BL362" i="3"/>
  <c r="BL361" i="3"/>
  <c r="BL360" i="3"/>
  <c r="BL356" i="3"/>
  <c r="BL353" i="3"/>
  <c r="K351" i="3"/>
  <c r="BL348" i="3"/>
  <c r="BL339" i="3"/>
  <c r="K336" i="3"/>
  <c r="BL331" i="3"/>
  <c r="BL325" i="3"/>
  <c r="K320" i="3"/>
  <c r="BL314" i="3"/>
  <c r="BL312" i="3"/>
  <c r="K302" i="3"/>
  <c r="K300" i="3"/>
  <c r="BL292" i="3"/>
  <c r="K289" i="3"/>
  <c r="K288" i="3"/>
  <c r="BL286" i="3"/>
  <c r="BL282" i="3"/>
  <c r="BL277" i="3"/>
  <c r="BL273" i="3"/>
  <c r="BL222" i="3"/>
  <c r="BL220" i="3"/>
  <c r="K217" i="3"/>
  <c r="BL215" i="3"/>
  <c r="BL214" i="3"/>
  <c r="K213" i="3"/>
  <c r="K197" i="3"/>
  <c r="BL196" i="3"/>
  <c r="BL193" i="3"/>
  <c r="K190" i="3"/>
  <c r="BL181" i="3"/>
  <c r="BL177" i="3"/>
  <c r="K174" i="3"/>
  <c r="BL173" i="3"/>
  <c r="BL171" i="3"/>
  <c r="K170" i="3"/>
  <c r="BL166" i="3"/>
  <c r="K164" i="3"/>
  <c r="K160" i="3"/>
  <c r="K135" i="2"/>
  <c r="BL129" i="2"/>
  <c r="F37" i="4"/>
  <c r="BD97" i="1" s="1"/>
  <c r="BL160" i="2" l="1"/>
  <c r="K160" i="2" s="1"/>
  <c r="K104" i="2" s="1"/>
  <c r="Q126" i="2"/>
  <c r="Q134" i="2"/>
  <c r="U134" i="2"/>
  <c r="U139" i="2"/>
  <c r="BL147" i="2"/>
  <c r="K147" i="2" s="1"/>
  <c r="K102" i="2" s="1"/>
  <c r="Q147" i="2"/>
  <c r="S160" i="2"/>
  <c r="S159" i="2" s="1"/>
  <c r="U143" i="3"/>
  <c r="U182" i="3"/>
  <c r="S194" i="3"/>
  <c r="BL202" i="3"/>
  <c r="K202" i="3" s="1"/>
  <c r="K103" i="3" s="1"/>
  <c r="BL225" i="3"/>
  <c r="K225" i="3" s="1"/>
  <c r="K104" i="3" s="1"/>
  <c r="S225" i="3"/>
  <c r="S232" i="3"/>
  <c r="U232" i="3"/>
  <c r="BL303" i="3"/>
  <c r="K303" i="3" s="1"/>
  <c r="K107" i="3" s="1"/>
  <c r="BL311" i="3"/>
  <c r="K311" i="3" s="1"/>
  <c r="K108" i="3" s="1"/>
  <c r="Q315" i="3"/>
  <c r="S324" i="3"/>
  <c r="U328" i="3"/>
  <c r="Q337" i="3"/>
  <c r="U126" i="2"/>
  <c r="BL143" i="2"/>
  <c r="K143" i="2" s="1"/>
  <c r="K101" i="2" s="1"/>
  <c r="BL143" i="3"/>
  <c r="K143" i="3" s="1"/>
  <c r="K98" i="3" s="1"/>
  <c r="BL182" i="3"/>
  <c r="K182" i="3" s="1"/>
  <c r="K99" i="3" s="1"/>
  <c r="BL188" i="3"/>
  <c r="K188" i="3" s="1"/>
  <c r="K100" i="3" s="1"/>
  <c r="Q194" i="3"/>
  <c r="Q202" i="3"/>
  <c r="Q225" i="3"/>
  <c r="U225" i="3"/>
  <c r="S256" i="3"/>
  <c r="U303" i="3"/>
  <c r="BL315" i="3"/>
  <c r="K315" i="3" s="1"/>
  <c r="K109" i="3" s="1"/>
  <c r="U324" i="3"/>
  <c r="Q342" i="3"/>
  <c r="Q341" i="3" s="1"/>
  <c r="Q394" i="3"/>
  <c r="Q397" i="3"/>
  <c r="BL406" i="3"/>
  <c r="K406" i="3" s="1"/>
  <c r="K120" i="3" s="1"/>
  <c r="Q406" i="3"/>
  <c r="S143" i="3"/>
  <c r="Q188" i="3"/>
  <c r="U188" i="3"/>
  <c r="Q199" i="3"/>
  <c r="U202" i="3"/>
  <c r="Q232" i="3"/>
  <c r="U256" i="3"/>
  <c r="Q303" i="3"/>
  <c r="S311" i="3"/>
  <c r="U315" i="3"/>
  <c r="Q324" i="3"/>
  <c r="S328" i="3"/>
  <c r="S337" i="3"/>
  <c r="S342" i="3"/>
  <c r="S394" i="3"/>
  <c r="U394" i="3"/>
  <c r="U397" i="3"/>
  <c r="S406" i="3"/>
  <c r="Q410" i="3"/>
  <c r="S126" i="2"/>
  <c r="Q139" i="2"/>
  <c r="S143" i="2"/>
  <c r="U147" i="2"/>
  <c r="U160" i="2"/>
  <c r="U159" i="2" s="1"/>
  <c r="Q143" i="3"/>
  <c r="S182" i="3"/>
  <c r="U194" i="3"/>
  <c r="S202" i="3"/>
  <c r="BL256" i="3"/>
  <c r="K256" i="3" s="1"/>
  <c r="K106" i="3" s="1"/>
  <c r="S303" i="3"/>
  <c r="U311" i="3"/>
  <c r="BL324" i="3"/>
  <c r="BL328" i="3"/>
  <c r="K328" i="3" s="1"/>
  <c r="K113" i="3" s="1"/>
  <c r="BL337" i="3"/>
  <c r="K337" i="3" s="1"/>
  <c r="K114" i="3" s="1"/>
  <c r="U337" i="3"/>
  <c r="BL342" i="3"/>
  <c r="K342" i="3" s="1"/>
  <c r="K117" i="3" s="1"/>
  <c r="BL394" i="3"/>
  <c r="K394" i="3" s="1"/>
  <c r="K118" i="3" s="1"/>
  <c r="BL397" i="3"/>
  <c r="K397" i="3" s="1"/>
  <c r="K119" i="3" s="1"/>
  <c r="S397" i="3"/>
  <c r="U406" i="3"/>
  <c r="U410" i="3"/>
  <c r="BL126" i="2"/>
  <c r="K126" i="2" s="1"/>
  <c r="K98" i="2" s="1"/>
  <c r="BL134" i="2"/>
  <c r="K134" i="2" s="1"/>
  <c r="K99" i="2" s="1"/>
  <c r="S134" i="2"/>
  <c r="BL139" i="2"/>
  <c r="K139" i="2" s="1"/>
  <c r="K100" i="2" s="1"/>
  <c r="S139" i="2"/>
  <c r="Q143" i="2"/>
  <c r="U143" i="2"/>
  <c r="S147" i="2"/>
  <c r="Q160" i="2"/>
  <c r="Q159" i="2"/>
  <c r="Q182" i="3"/>
  <c r="S188" i="3"/>
  <c r="BL194" i="3"/>
  <c r="K194" i="3"/>
  <c r="K101" i="3" s="1"/>
  <c r="BL199" i="3"/>
  <c r="K199" i="3" s="1"/>
  <c r="K102" i="3" s="1"/>
  <c r="S199" i="3"/>
  <c r="U199" i="3"/>
  <c r="BL232" i="3"/>
  <c r="K232" i="3" s="1"/>
  <c r="K105" i="3" s="1"/>
  <c r="Q256" i="3"/>
  <c r="Q311" i="3"/>
  <c r="S315" i="3"/>
  <c r="Q328" i="3"/>
  <c r="U342" i="3"/>
  <c r="BL410" i="3"/>
  <c r="K410" i="3" s="1"/>
  <c r="K121" i="3" s="1"/>
  <c r="S410" i="3"/>
  <c r="F91" i="2"/>
  <c r="E114" i="2"/>
  <c r="K120" i="2"/>
  <c r="BG131" i="2"/>
  <c r="BG159" i="3"/>
  <c r="BG168" i="3"/>
  <c r="BG169" i="3"/>
  <c r="BG172" i="3"/>
  <c r="BG173" i="3"/>
  <c r="BG174" i="3"/>
  <c r="BG178" i="3"/>
  <c r="BG180" i="3"/>
  <c r="BG192" i="3"/>
  <c r="BG195" i="3"/>
  <c r="BG204" i="3"/>
  <c r="BG212" i="3"/>
  <c r="BG216" i="3"/>
  <c r="BG218" i="3"/>
  <c r="BG220" i="3"/>
  <c r="BG249" i="3"/>
  <c r="BG270" i="3"/>
  <c r="BG295" i="3"/>
  <c r="BG298" i="3"/>
  <c r="BG306" i="3"/>
  <c r="BG308" i="3"/>
  <c r="BG317" i="3"/>
  <c r="BG318" i="3"/>
  <c r="BG326" i="3"/>
  <c r="BG333" i="3"/>
  <c r="BG343" i="3"/>
  <c r="BG344" i="3"/>
  <c r="BG358" i="3"/>
  <c r="K89" i="2"/>
  <c r="F92" i="2"/>
  <c r="BG127" i="2"/>
  <c r="BG129" i="2"/>
  <c r="BG133" i="2"/>
  <c r="BG137" i="2"/>
  <c r="BG138" i="2"/>
  <c r="BG140" i="2"/>
  <c r="BG141" i="2"/>
  <c r="BG142" i="2"/>
  <c r="BG144" i="2"/>
  <c r="BG146" i="2"/>
  <c r="BG150" i="2"/>
  <c r="BG152" i="2"/>
  <c r="BG154" i="2"/>
  <c r="BG165" i="2"/>
  <c r="F91" i="3"/>
  <c r="K92" i="3"/>
  <c r="K135" i="3"/>
  <c r="K137" i="3"/>
  <c r="F138" i="3"/>
  <c r="BG144" i="3"/>
  <c r="BG146" i="3"/>
  <c r="BG147" i="3"/>
  <c r="BG150" i="3"/>
  <c r="BG152" i="3"/>
  <c r="BG153" i="3"/>
  <c r="BG155" i="3"/>
  <c r="BG160" i="3"/>
  <c r="BG163" i="3"/>
  <c r="BG166" i="3"/>
  <c r="BG171" i="3"/>
  <c r="BG181" i="3"/>
  <c r="BG183" i="3"/>
  <c r="BG185" i="3"/>
  <c r="BG190" i="3"/>
  <c r="BG191" i="3"/>
  <c r="BG193" i="3"/>
  <c r="BG196" i="3"/>
  <c r="BG203" i="3"/>
  <c r="BG206" i="3"/>
  <c r="BG208" i="3"/>
  <c r="BG210" i="3"/>
  <c r="BG215" i="3"/>
  <c r="BG217" i="3"/>
  <c r="BG222" i="3"/>
  <c r="BG234" i="3"/>
  <c r="BG238" i="3"/>
  <c r="BG239" i="3"/>
  <c r="BG240" i="3"/>
  <c r="BG244" i="3"/>
  <c r="BG245" i="3"/>
  <c r="BG250" i="3"/>
  <c r="BG251" i="3"/>
  <c r="BG255" i="3"/>
  <c r="BG259" i="3"/>
  <c r="BG265" i="3"/>
  <c r="BG268" i="3"/>
  <c r="BG269" i="3"/>
  <c r="BG271" i="3"/>
  <c r="BG273" i="3"/>
  <c r="BG274" i="3"/>
  <c r="BG277" i="3"/>
  <c r="BG288" i="3"/>
  <c r="BG316" i="3"/>
  <c r="BG348" i="3"/>
  <c r="BG349" i="3"/>
  <c r="BG356" i="3"/>
  <c r="BG360" i="3"/>
  <c r="BG363" i="3"/>
  <c r="BG370" i="3"/>
  <c r="BG371" i="3"/>
  <c r="BG385" i="3"/>
  <c r="BG386" i="3"/>
  <c r="BG398" i="3"/>
  <c r="BG400" i="3"/>
  <c r="BG401" i="3"/>
  <c r="BG407" i="3"/>
  <c r="BG411" i="3"/>
  <c r="BG412" i="3"/>
  <c r="BG414" i="3"/>
  <c r="F91" i="4"/>
  <c r="F92" i="4"/>
  <c r="BG227" i="3"/>
  <c r="BG228" i="3"/>
  <c r="BG230" i="3"/>
  <c r="BG231" i="3"/>
  <c r="BG237" i="3"/>
  <c r="BG247" i="3"/>
  <c r="BG257" i="3"/>
  <c r="BG276" i="3"/>
  <c r="BG279" i="3"/>
  <c r="BG289" i="3"/>
  <c r="BG313" i="3"/>
  <c r="BG330" i="3"/>
  <c r="BG345" i="3"/>
  <c r="BG346" i="3"/>
  <c r="BG362" i="3"/>
  <c r="BG372" i="3"/>
  <c r="BG388" i="3"/>
  <c r="BG389" i="3"/>
  <c r="BG390" i="3"/>
  <c r="BG391" i="3"/>
  <c r="BG128" i="2"/>
  <c r="BG132" i="2"/>
  <c r="BG161" i="2"/>
  <c r="BG162" i="2"/>
  <c r="BG163" i="2"/>
  <c r="BG156" i="3"/>
  <c r="BG158" i="3"/>
  <c r="BG164" i="3"/>
  <c r="BG165" i="3"/>
  <c r="BG177" i="3"/>
  <c r="BG187" i="3"/>
  <c r="BG197" i="3"/>
  <c r="BG198" i="3"/>
  <c r="BG211" i="3"/>
  <c r="BG233" i="3"/>
  <c r="BG260" i="3"/>
  <c r="BG261" i="3"/>
  <c r="BG275" i="3"/>
  <c r="BG278" i="3"/>
  <c r="BG283" i="3"/>
  <c r="BG284" i="3"/>
  <c r="BG286" i="3"/>
  <c r="BG290" i="3"/>
  <c r="BG291" i="3"/>
  <c r="BG296" i="3"/>
  <c r="BG297" i="3"/>
  <c r="BG305" i="3"/>
  <c r="BG307" i="3"/>
  <c r="BG331" i="3"/>
  <c r="BG332" i="3"/>
  <c r="BG334" i="3"/>
  <c r="BG335" i="3"/>
  <c r="BG336" i="3"/>
  <c r="BG338" i="3"/>
  <c r="BG350" i="3"/>
  <c r="BG355" i="3"/>
  <c r="BG357" i="3"/>
  <c r="BG365" i="3"/>
  <c r="BG366" i="3"/>
  <c r="BG367" i="3"/>
  <c r="BG373" i="3"/>
  <c r="BG378" i="3"/>
  <c r="BG395" i="3"/>
  <c r="BG396" i="3"/>
  <c r="BG413" i="3"/>
  <c r="BG415" i="3"/>
  <c r="BL321" i="3"/>
  <c r="K321" i="3" s="1"/>
  <c r="K110" i="3" s="1"/>
  <c r="BG241" i="3"/>
  <c r="BG246" i="3"/>
  <c r="BG267" i="3"/>
  <c r="BG272" i="3"/>
  <c r="BG287" i="3"/>
  <c r="BG293" i="3"/>
  <c r="BG299" i="3"/>
  <c r="BG325" i="3"/>
  <c r="BG327" i="3"/>
  <c r="BG339" i="3"/>
  <c r="BG351" i="3"/>
  <c r="BG352" i="3"/>
  <c r="BG361" i="3"/>
  <c r="BG377" i="3"/>
  <c r="BG383" i="3"/>
  <c r="BG384" i="3"/>
  <c r="BG387" i="3"/>
  <c r="BG404" i="3"/>
  <c r="BG408" i="3"/>
  <c r="BG409" i="3"/>
  <c r="BG148" i="2"/>
  <c r="BG151" i="2"/>
  <c r="BG156" i="2"/>
  <c r="BG157" i="2"/>
  <c r="E85" i="3"/>
  <c r="BG145" i="3"/>
  <c r="BG149" i="3"/>
  <c r="BG161" i="3"/>
  <c r="BG167" i="3"/>
  <c r="BG170" i="3"/>
  <c r="BG175" i="3"/>
  <c r="BG176" i="3"/>
  <c r="BG179" i="3"/>
  <c r="BG184" i="3"/>
  <c r="BG186" i="3"/>
  <c r="BG189" i="3"/>
  <c r="BG200" i="3"/>
  <c r="BG201" i="3"/>
  <c r="BG205" i="3"/>
  <c r="BG207" i="3"/>
  <c r="BG209" i="3"/>
  <c r="BG213" i="3"/>
  <c r="BG214" i="3"/>
  <c r="BG219" i="3"/>
  <c r="BG221" i="3"/>
  <c r="BG223" i="3"/>
  <c r="BG224" i="3"/>
  <c r="BG229" i="3"/>
  <c r="BG235" i="3"/>
  <c r="BG242" i="3"/>
  <c r="BG243" i="3"/>
  <c r="BG248" i="3"/>
  <c r="BG252" i="3"/>
  <c r="BG253" i="3"/>
  <c r="BG258" i="3"/>
  <c r="BG263" i="3"/>
  <c r="BG264" i="3"/>
  <c r="BG266" i="3"/>
  <c r="BG281" i="3"/>
  <c r="BG285" i="3"/>
  <c r="BG319" i="3"/>
  <c r="BG320" i="3"/>
  <c r="BG353" i="3"/>
  <c r="BG359" i="3"/>
  <c r="BG364" i="3"/>
  <c r="BG376" i="3"/>
  <c r="BG381" i="3"/>
  <c r="BG382" i="3"/>
  <c r="BG393" i="3"/>
  <c r="BG405" i="3"/>
  <c r="K92" i="2"/>
  <c r="BG130" i="2"/>
  <c r="BG135" i="2"/>
  <c r="BG136" i="2"/>
  <c r="BG145" i="2"/>
  <c r="BG149" i="2"/>
  <c r="BG153" i="2"/>
  <c r="BG155" i="2"/>
  <c r="BG158" i="2"/>
  <c r="BG164" i="2"/>
  <c r="BG148" i="3"/>
  <c r="BG151" i="3"/>
  <c r="BG154" i="3"/>
  <c r="BG157" i="3"/>
  <c r="BG162" i="3"/>
  <c r="BG226" i="3"/>
  <c r="BG236" i="3"/>
  <c r="BG254" i="3"/>
  <c r="BG262" i="3"/>
  <c r="BG280" i="3"/>
  <c r="BG282" i="3"/>
  <c r="BG292" i="3"/>
  <c r="BG294" i="3"/>
  <c r="BG300" i="3"/>
  <c r="BG301" i="3"/>
  <c r="BG302" i="3"/>
  <c r="BG304" i="3"/>
  <c r="BG309" i="3"/>
  <c r="BG310" i="3"/>
  <c r="BG312" i="3"/>
  <c r="BG314" i="3"/>
  <c r="BG322" i="3"/>
  <c r="BG329" i="3"/>
  <c r="BG347" i="3"/>
  <c r="BG354" i="3"/>
  <c r="BG368" i="3"/>
  <c r="BG369" i="3"/>
  <c r="BG374" i="3"/>
  <c r="BG375" i="3"/>
  <c r="BG379" i="3"/>
  <c r="BG380" i="3"/>
  <c r="BG392" i="3"/>
  <c r="BG399" i="3"/>
  <c r="BG402" i="3"/>
  <c r="BG403" i="3"/>
  <c r="E85" i="4"/>
  <c r="K89" i="4"/>
  <c r="K91" i="4"/>
  <c r="K92" i="4"/>
  <c r="BG119" i="4"/>
  <c r="K34" i="4" s="1"/>
  <c r="AW97" i="1" s="1"/>
  <c r="AT97" i="1" s="1"/>
  <c r="BB97" i="1"/>
  <c r="BC97" i="1"/>
  <c r="BL118" i="4"/>
  <c r="K118" i="4" s="1"/>
  <c r="K97" i="4" s="1"/>
  <c r="F35" i="2"/>
  <c r="BB95" i="1" s="1"/>
  <c r="F33" i="3"/>
  <c r="AZ96" i="1" s="1"/>
  <c r="F33" i="2"/>
  <c r="AZ95" i="1" s="1"/>
  <c r="F35" i="3"/>
  <c r="BB96" i="1" s="1"/>
  <c r="F36" i="2"/>
  <c r="BC95" i="1" s="1"/>
  <c r="K33" i="3"/>
  <c r="AV96" i="1" s="1"/>
  <c r="F36" i="3"/>
  <c r="BC96" i="1" s="1"/>
  <c r="F33" i="4"/>
  <c r="AZ97" i="1" s="1"/>
  <c r="F37" i="2"/>
  <c r="BD95" i="1" s="1"/>
  <c r="K33" i="2"/>
  <c r="AV95" i="1"/>
  <c r="F37" i="3"/>
  <c r="BD96" i="1" s="1"/>
  <c r="U341" i="3" l="1"/>
  <c r="S125" i="2"/>
  <c r="S124" i="2" s="1"/>
  <c r="U323" i="3"/>
  <c r="Q142" i="3"/>
  <c r="S142" i="3"/>
  <c r="U125" i="2"/>
  <c r="U124" i="2"/>
  <c r="S323" i="3"/>
  <c r="Q125" i="2"/>
  <c r="Q124" i="2" s="1"/>
  <c r="AU95" i="1" s="1"/>
  <c r="BL323" i="3"/>
  <c r="K323" i="3" s="1"/>
  <c r="K111" i="3" s="1"/>
  <c r="S341" i="3"/>
  <c r="Q323" i="3"/>
  <c r="U142" i="3"/>
  <c r="U141" i="3" s="1"/>
  <c r="BL125" i="2"/>
  <c r="BL159" i="2"/>
  <c r="K159" i="2" s="1"/>
  <c r="K103" i="2" s="1"/>
  <c r="K324" i="3"/>
  <c r="K112" i="3" s="1"/>
  <c r="BL341" i="3"/>
  <c r="K341" i="3" s="1"/>
  <c r="K116" i="3" s="1"/>
  <c r="BL142" i="3"/>
  <c r="K142" i="3" s="1"/>
  <c r="K97" i="3" s="1"/>
  <c r="BL117" i="4"/>
  <c r="K117" i="4" s="1"/>
  <c r="K96" i="4" s="1"/>
  <c r="F34" i="4"/>
  <c r="BA97" i="1"/>
  <c r="F34" i="2"/>
  <c r="BA95" i="1" s="1"/>
  <c r="K34" i="3"/>
  <c r="AW96" i="1" s="1"/>
  <c r="AT96" i="1" s="1"/>
  <c r="F34" i="3"/>
  <c r="BA96" i="1" s="1"/>
  <c r="BC94" i="1"/>
  <c r="W32" i="1" s="1"/>
  <c r="BD94" i="1"/>
  <c r="W33" i="1" s="1"/>
  <c r="BB94" i="1"/>
  <c r="AX94" i="1" s="1"/>
  <c r="AZ94" i="1"/>
  <c r="AV94" i="1" s="1"/>
  <c r="AK29" i="1" s="1"/>
  <c r="K34" i="2"/>
  <c r="AW95" i="1" s="1"/>
  <c r="AT95" i="1" s="1"/>
  <c r="BL124" i="2" l="1"/>
  <c r="K124" i="2" s="1"/>
  <c r="K96" i="2" s="1"/>
  <c r="Q141" i="3"/>
  <c r="AU96" i="1" s="1"/>
  <c r="AU94" i="1" s="1"/>
  <c r="S141" i="3"/>
  <c r="K125" i="2"/>
  <c r="K97" i="2" s="1"/>
  <c r="BL141" i="3"/>
  <c r="K141" i="3" s="1"/>
  <c r="K96" i="3" s="1"/>
  <c r="W29" i="1"/>
  <c r="W31" i="1"/>
  <c r="K30" i="4"/>
  <c r="AG97" i="1" s="1"/>
  <c r="AN97" i="1" s="1"/>
  <c r="BA94" i="1"/>
  <c r="W30" i="1" s="1"/>
  <c r="AY94" i="1"/>
  <c r="K39" i="4" l="1"/>
  <c r="K30" i="2"/>
  <c r="AG95" i="1" s="1"/>
  <c r="AN95" i="1" s="1"/>
  <c r="AW94" i="1"/>
  <c r="AK30" i="1" s="1"/>
  <c r="K30" i="3"/>
  <c r="AG96" i="1" s="1"/>
  <c r="AN96" i="1" s="1"/>
  <c r="K39" i="2" l="1"/>
  <c r="K39" i="3"/>
  <c r="AG94" i="1"/>
  <c r="AK26" i="1" s="1"/>
  <c r="AK35" i="1" s="1"/>
  <c r="AT94" i="1"/>
  <c r="AN94" i="1" l="1"/>
</calcChain>
</file>

<file path=xl/sharedStrings.xml><?xml version="1.0" encoding="utf-8"?>
<sst xmlns="http://schemas.openxmlformats.org/spreadsheetml/2006/main" count="4688" uniqueCount="1288">
  <si>
    <t>Export Komplet</t>
  </si>
  <si>
    <t/>
  </si>
  <si>
    <t>2.0</t>
  </si>
  <si>
    <t>False</t>
  </si>
  <si>
    <t>{1eec5f6f-a8b6-4878-974e-96b626ca0bd6}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</si>
  <si>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</si>
  <si>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</si>
  <si>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</si>
  <si>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</si>
  <si>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</si>
  <si>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</si>
  <si>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</si>
  <si>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000</t>
  </si>
  <si>
    <t>Stavba:</t>
  </si>
  <si>
    <t>Vodozádržný park Hviezdoslavov</t>
  </si>
  <si>
    <t>JKSO:</t>
  </si>
  <si>
    <t>KS:</t>
  </si>
  <si>
    <t>Miesto:</t>
  </si>
  <si>
    <t xml:space="preserve"> </t>
  </si>
  <si>
    <t>Dátum:</t>
  </si>
  <si>
    <t>7. 11. 2020</t>
  </si>
  <si>
    <t>Objednávateľ:</t>
  </si>
  <si>
    <t>IČO:</t>
  </si>
  <si>
    <t>IČ DPH:</t>
  </si>
  <si>
    <t>Zhotoviteľ:</t>
  </si>
  <si>
    <t>Projektant: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</si>
  <si>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</si>
  <si>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</si>
  <si>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</si>
  <si>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</si>
  <si>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</si>
  <si>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</si>
  <si>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</si>
  <si>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</si>
  <si>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</si>
  <si>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</si>
  <si>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</si>
  <si>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</si>
  <si>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</si>
  <si>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</si>
  <si>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</si>
  <si>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</si>
  <si>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</si>
  <si>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</si>
  <si>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</si>
  <si>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</si>
  <si>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</si>
  <si>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</si>
  <si>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</si>
  <si>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</si>
  <si>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</si>
  <si>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</si>
  <si>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</si>
  <si>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</si>
  <si>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</si>
  <si>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</si>
  <si>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</si>
  <si>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</si>
  <si>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</si>
  <si>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</si>
  <si>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</si>
  <si>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</si>
  <si>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</si>
  <si>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</si>
  <si>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</si>
  <si>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</si>
  <si>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</si>
  <si>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</si>
  <si>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</si>
  <si>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</si>
  <si>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</si>
  <si>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</si>
  <si>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</si>
  <si>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</si>
  <si>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1.</t>
  </si>
  <si>
    <t>Opatrenie</t>
  </si>
  <si>
    <t>STA</t>
  </si>
  <si>
    <t>1</t>
  </si>
  <si>
    <t>{219045ed-1c57-4222-9a8c-c1ca654415bf}</t>
  </si>
  <si>
    <t>2.</t>
  </si>
  <si>
    <t>{7ac2c8e1-5ba5-45dd-a362-3b61677d4f0e}</t>
  </si>
  <si>
    <t>3.</t>
  </si>
  <si>
    <t>{0c03f4be-7bee-4353-91a4-8252abbfe529}</t>
  </si>
  <si>
    <t>KRYCÍ LIST ROZPOČTU</t>
  </si>
  <si>
    <t>Objekt:</t>
  </si>
  <si>
    <t>1. - Opatrenie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</si>
  <si>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</si>
  <si>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</si>
  <si>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</si>
  <si>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</si>
  <si>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</si>
  <si>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</si>
  <si>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1 - Zemné práce</t>
  </si>
  <si>
    <t xml:space="preserve">    2 - Zakladanie</t>
  </si>
  <si>
    <t xml:space="preserve">    4 - Vodorovné konštrukcie</t>
  </si>
  <si>
    <t xml:space="preserve">    5 - Komunikácie</t>
  </si>
  <si>
    <t xml:space="preserve">    9 - Ostatné konštrukcie a práce-búranie</t>
  </si>
  <si>
    <t>PSV - Práce a dodávky PSV</t>
  </si>
  <si>
    <t xml:space="preserve">    711 - Opatrenia proti vode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</si>
  <si>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</si>
  <si>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</si>
  <si>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</si>
  <si>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</si>
  <si>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</si>
  <si>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</si>
  <si>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</si>
  <si>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</si>
  <si>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</si>
  <si>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</si>
  <si>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</si>
  <si>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</si>
  <si>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</si>
  <si>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</si>
  <si>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</si>
  <si>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Zemné práce</t>
  </si>
  <si>
    <t>27</t>
  </si>
  <si>
    <t>K</t>
  </si>
  <si>
    <t>113106612.S</t>
  </si>
  <si>
    <t xml:space="preserve">Rozoberanie zámkovej dlažby všetkých druhov v ploche nad 20 m2, -0,26000t </t>
  </si>
  <si>
    <t>m2</t>
  </si>
  <si>
    <t>4</t>
  </si>
  <si>
    <t>2</t>
  </si>
  <si>
    <t>-1405040174</t>
  </si>
  <si>
    <t>28</t>
  </si>
  <si>
    <t>113107212.S</t>
  </si>
  <si>
    <t>Odstránenie krytu v ploche nad 200 m2 z kameniva ťaženého, hr. vrstvy 100 do 200 mm, -0,24000t</t>
  </si>
  <si>
    <t>-785625673</t>
  </si>
  <si>
    <t>29</t>
  </si>
  <si>
    <t>113107232.S</t>
  </si>
  <si>
    <t>Odstránenie krytu v ploche nad 200 m2 z betónu prostého, hr. vrstvy 150 do 300 mm, -0,50000t</t>
  </si>
  <si>
    <t>1312996195</t>
  </si>
  <si>
    <t>30</t>
  </si>
  <si>
    <t>113152130.S</t>
  </si>
  <si>
    <t xml:space="preserve">Frézovanie asf. podkladu alebo krytu bez prek., plochy do 500 m2, pruh š. do 0,5 m, hr. 50 mm 0,127 t </t>
  </si>
  <si>
    <t>1619362336</t>
  </si>
  <si>
    <t>31</t>
  </si>
  <si>
    <t>113201111.S</t>
  </si>
  <si>
    <t xml:space="preserve">Vytrhanie obrúb kamenných, chodníkových ležatých, - 0,23000t </t>
  </si>
  <si>
    <t>m</t>
  </si>
  <si>
    <t>2445847</t>
  </si>
  <si>
    <t>32</t>
  </si>
  <si>
    <t>131201102.S</t>
  </si>
  <si>
    <t xml:space="preserve">Výkop nezapaženej jamy v hornine 3, nad 100 do 1000 </t>
  </si>
  <si>
    <t>m3</t>
  </si>
  <si>
    <t>2033225276</t>
  </si>
  <si>
    <t>33</t>
  </si>
  <si>
    <t>132201109.S</t>
  </si>
  <si>
    <t>Príplatok k cene za lepivosť pri hĺbení rýh šírky do 600 mm zapažených i nezapažených s urovnaním dna v hornine 3</t>
  </si>
  <si>
    <t>979384191</t>
  </si>
  <si>
    <t>Zakladanie</t>
  </si>
  <si>
    <t>27153300R</t>
  </si>
  <si>
    <t>Násyp pod základové konštrukcie so zhutnením z  kameniva hrubého drveného fr.8-16 mm</t>
  </si>
  <si>
    <t>-77717329</t>
  </si>
  <si>
    <t>2715330R</t>
  </si>
  <si>
    <t>Násyp pod základové konštrukcie so zhutnením z  kameniva hrubého drveného fr.0-32 mm</t>
  </si>
  <si>
    <t>1173491071</t>
  </si>
  <si>
    <t>3</t>
  </si>
  <si>
    <t>273313612.S</t>
  </si>
  <si>
    <t>Betón základov tr. C 20/25</t>
  </si>
  <si>
    <t>498594672</t>
  </si>
  <si>
    <t>28538010R</t>
  </si>
  <si>
    <t>Montáž georohože s oceľovou výstužnou sieťou</t>
  </si>
  <si>
    <t>319857071</t>
  </si>
  <si>
    <t>Vodorovné konštrukcie</t>
  </si>
  <si>
    <t>5</t>
  </si>
  <si>
    <t>451572111</t>
  </si>
  <si>
    <t xml:space="preserve">Lôžko pod potrubie, stoky a drobné objekty, v otvorenom výkope z kameniva drobného ťaženého 0-4 mm </t>
  </si>
  <si>
    <t>-1173294559</t>
  </si>
  <si>
    <t>6</t>
  </si>
  <si>
    <t>M</t>
  </si>
  <si>
    <t>583410002100.S</t>
  </si>
  <si>
    <t xml:space="preserve">Kamenivo drvené hrubé frakcia 0-32 mm </t>
  </si>
  <si>
    <t>t</t>
  </si>
  <si>
    <t>8</t>
  </si>
  <si>
    <t>1715053084</t>
  </si>
  <si>
    <t>7</t>
  </si>
  <si>
    <t>583310000900.S</t>
  </si>
  <si>
    <t xml:space="preserve">Kamenivo ťažené hrubé frakcia 4-8 mm </t>
  </si>
  <si>
    <t>788622408</t>
  </si>
  <si>
    <t>Komunikácie</t>
  </si>
  <si>
    <t>564851111.S</t>
  </si>
  <si>
    <t xml:space="preserve">Podklad zo štrkodrviny s rozprestretím a zhutnením, po zhutnení hr. 150 mm </t>
  </si>
  <si>
    <t>92817419</t>
  </si>
  <si>
    <t>9</t>
  </si>
  <si>
    <t>59691R</t>
  </si>
  <si>
    <t>Kladenie betónovej dlažby daždopriepustnej</t>
  </si>
  <si>
    <t>2108586404</t>
  </si>
  <si>
    <t>10</t>
  </si>
  <si>
    <t>59246000R</t>
  </si>
  <si>
    <t xml:space="preserve">Dlažba betónová daždopriepustná </t>
  </si>
  <si>
    <t>70480990</t>
  </si>
  <si>
    <t>Ostatné konštrukcie a práce-búranie</t>
  </si>
  <si>
    <t>11</t>
  </si>
  <si>
    <t>917762112.S</t>
  </si>
  <si>
    <t xml:space="preserve">Osadenie chodník. obrubníka betónového ležatého do lôžka z betónu prosteho tr. C 16/20 s bočnou oporou </t>
  </si>
  <si>
    <t>-1486933795</t>
  </si>
  <si>
    <t>12</t>
  </si>
  <si>
    <t>5921700018R</t>
  </si>
  <si>
    <t>Obrubník oceľový</t>
  </si>
  <si>
    <t>ks</t>
  </si>
  <si>
    <t>2128815147</t>
  </si>
  <si>
    <t>13</t>
  </si>
  <si>
    <t>91781211R</t>
  </si>
  <si>
    <t>Osadenie pásoviny pri obrubník</t>
  </si>
  <si>
    <t>-599230133</t>
  </si>
  <si>
    <t>14</t>
  </si>
  <si>
    <t>935114422.S</t>
  </si>
  <si>
    <t xml:space="preserve">Osadenie odvodňovacieho betónového žľabu univerzálneho s ochrannou hranou svetlej šírky 150 mm a s roštom triedy B 125 </t>
  </si>
  <si>
    <t>-1776012258</t>
  </si>
  <si>
    <t>15</t>
  </si>
  <si>
    <t>592270007300.S</t>
  </si>
  <si>
    <t xml:space="preserve">Čelná koncová stena, pre žľaby betónové s ochrannou hranou svetlej šírky 150 mm </t>
  </si>
  <si>
    <t>-567183099</t>
  </si>
  <si>
    <t>16</t>
  </si>
  <si>
    <t>592270007500.S</t>
  </si>
  <si>
    <t xml:space="preserve">Koncová stena s nátrubkom DN 150, pre žľaby betónové s ochrannou hranou svetlej šírky 150 mm </t>
  </si>
  <si>
    <t>1191725788</t>
  </si>
  <si>
    <t>17</t>
  </si>
  <si>
    <t>5922700153R</t>
  </si>
  <si>
    <t>Štrbinový rošt</t>
  </si>
  <si>
    <t>503309788</t>
  </si>
  <si>
    <t>18</t>
  </si>
  <si>
    <t>592270022800</t>
  </si>
  <si>
    <t xml:space="preserve">Odvodňovací žľab univerzálny BGU-Z SV G NW 150, typ č. 1-10, dĺžky 1 m, výšky 240 mm, so spádom 0,5 %, betónový s liatinovou hranou, HYDRO BG </t>
  </si>
  <si>
    <t>-1356872171</t>
  </si>
  <si>
    <t>19</t>
  </si>
  <si>
    <t>979084216.S</t>
  </si>
  <si>
    <t xml:space="preserve">Vodorovná doprava vybúraných hmôt po suchu bez naloženia, ale so zložením na vzdialenosť do 5 km </t>
  </si>
  <si>
    <t>-1411083020</t>
  </si>
  <si>
    <t>979087212.S</t>
  </si>
  <si>
    <t xml:space="preserve">Nakladanie na dopravné prostriedky pre vodorovnú dopravu sutiny </t>
  </si>
  <si>
    <t>1241702863</t>
  </si>
  <si>
    <t>21</t>
  </si>
  <si>
    <t>979089012.S</t>
  </si>
  <si>
    <t xml:space="preserve">Poplatok za skladovanie - betón, tehly, dlaždice (17 01) ostatné </t>
  </si>
  <si>
    <t>1610716179</t>
  </si>
  <si>
    <t>PSV</t>
  </si>
  <si>
    <t>Práce a dodávky PSV</t>
  </si>
  <si>
    <t>711</t>
  </si>
  <si>
    <t>Opatrenia proti vode</t>
  </si>
  <si>
    <t>22</t>
  </si>
  <si>
    <t>711131101.S</t>
  </si>
  <si>
    <t>Zhotovenie  izolácie proti zemnej vlhkosti vodorovná AIP na sucho</t>
  </si>
  <si>
    <t>-1649210072</t>
  </si>
  <si>
    <t>23</t>
  </si>
  <si>
    <t>283220000700</t>
  </si>
  <si>
    <t>Hydroizolačná fólia PVC-P FATRAFOL EKOPLAST 806, hr. 1 mm, š. 1,3 m, izolácia proti úniku ropných látok a benzínu, FATRA IZOLFA</t>
  </si>
  <si>
    <t>423174453</t>
  </si>
  <si>
    <t>24</t>
  </si>
  <si>
    <t>711131102.S</t>
  </si>
  <si>
    <t>Zhotovenie geotextílie alebo tkaniny na plochu vodorovnú</t>
  </si>
  <si>
    <t>-398007904</t>
  </si>
  <si>
    <t>25</t>
  </si>
  <si>
    <t>693110004500.S</t>
  </si>
  <si>
    <t>Geotextília polypropylénová netkaná 300 g/m2</t>
  </si>
  <si>
    <t>-422941066</t>
  </si>
  <si>
    <t>26</t>
  </si>
  <si>
    <t>711170060R</t>
  </si>
  <si>
    <t>Montáž odvodňovacej sústavy DRAINSTON PROTECT 30-20/20-10/8 včetne mriežky</t>
  </si>
  <si>
    <t>-116805391</t>
  </si>
  <si>
    <t>2. - Opatrenie</t>
  </si>
  <si>
    <t xml:space="preserve">    1.1 - Postrekovače</t>
  </si>
  <si>
    <t xml:space="preserve">    1.2 - Flexi napojenie postrekovačov</t>
  </si>
  <si>
    <t xml:space="preserve">    1.3 - Ovládací systém</t>
  </si>
  <si>
    <t xml:space="preserve">    3 - Zvislé a kompletné konštrukcie</t>
  </si>
  <si>
    <t xml:space="preserve">    3.0 - Káblové vedenie</t>
  </si>
  <si>
    <t xml:space="preserve">    8 - Rúrové vedenie</t>
  </si>
  <si>
    <t xml:space="preserve">    9.1 - Montáž mobiliáru </t>
  </si>
  <si>
    <t xml:space="preserve">    9.2 - Mobiliár</t>
  </si>
  <si>
    <t xml:space="preserve">    99 - Presun hmôt HSV</t>
  </si>
  <si>
    <t xml:space="preserve">    721 - Zdravotechnika - vnútorná kanalizácia</t>
  </si>
  <si>
    <t xml:space="preserve">    764 - Konštrukcie klampiarske</t>
  </si>
  <si>
    <t xml:space="preserve">    771 - Podlahy z dlaždíc</t>
  </si>
  <si>
    <t xml:space="preserve">    791 - Zariadenia vonkajšie</t>
  </si>
  <si>
    <t>M - Práce a dodávky M</t>
  </si>
  <si>
    <t xml:space="preserve">    21-M - Elektromontáže</t>
  </si>
  <si>
    <t xml:space="preserve">    22-M - Montáže oznamovacích a zabezpečovacích zariadení</t>
  </si>
  <si>
    <t xml:space="preserve">    46-M - Zemné práce vykonávané pri externých montážnych prácach</t>
  </si>
  <si>
    <t>HZS - Hodinové zúčtovacie sadzby</t>
  </si>
  <si>
    <t>VRN - Vedľajšie rozpočtové náklady</t>
  </si>
  <si>
    <t>132201202.S</t>
  </si>
  <si>
    <t xml:space="preserve">Výkop ryhy šírky 600-2000mm horn.3 od 100 do 1000 </t>
  </si>
  <si>
    <t>999822516</t>
  </si>
  <si>
    <t>132201209.S</t>
  </si>
  <si>
    <t xml:space="preserve">Príplatok k cenám za lepivosť pri hĺbení rýh š. nad 600 do 2 000 mm zapaž. i nezapažených, s urovnaním dna v hornine 3 </t>
  </si>
  <si>
    <t>641113055</t>
  </si>
  <si>
    <t>162301102.S</t>
  </si>
  <si>
    <t xml:space="preserve">Vodorovné premiestnenie výkopku po spevnenej ceste z horniny tr.1-4, do 100 m3 na vzdialenosť do 1000 m </t>
  </si>
  <si>
    <t>108922624</t>
  </si>
  <si>
    <t>162301112.S</t>
  </si>
  <si>
    <t xml:space="preserve">Vodorovné premiestnenie výkopku po nespevnenej ceste z horniny tr.1-4, do 100 m3 na vzdialenosť do 1000 m </t>
  </si>
  <si>
    <t>322658893</t>
  </si>
  <si>
    <t>167101101.S</t>
  </si>
  <si>
    <t>Nakladanie neuľahnutého výkopku z hornín tr.1-4 do 100 m3</t>
  </si>
  <si>
    <t>-1349117660</t>
  </si>
  <si>
    <t>171209002.S</t>
  </si>
  <si>
    <t xml:space="preserve">Poplatok za skladovanie - zemina a kamenivo (17 05) ostatné </t>
  </si>
  <si>
    <t>1073290937</t>
  </si>
  <si>
    <t>174101002.S</t>
  </si>
  <si>
    <t xml:space="preserve">Zásyp sypaninou so zhutnením jám, šachiet, rýh, zárezov alebo okolo objektov nad 100 do 1000 m3 </t>
  </si>
  <si>
    <t>1241285906</t>
  </si>
  <si>
    <t>175101101.S</t>
  </si>
  <si>
    <t xml:space="preserve">Obsyp potrubia sypaninou z vhodných hornín 1 až 4 bez prehodenia sypaniny </t>
  </si>
  <si>
    <t>-743425725</t>
  </si>
  <si>
    <t>136</t>
  </si>
  <si>
    <t>180402111.S</t>
  </si>
  <si>
    <t>Založenie trávnika parkového výsevom v rovine do 1:5</t>
  </si>
  <si>
    <t>-406999853</t>
  </si>
  <si>
    <t>137</t>
  </si>
  <si>
    <t>181301113.S</t>
  </si>
  <si>
    <t>Rozprestretie ornice v rovine, plocha nad 500 m2, hr. do 200 mm</t>
  </si>
  <si>
    <t>-1392109517</t>
  </si>
  <si>
    <t>138</t>
  </si>
  <si>
    <t>183101111.S</t>
  </si>
  <si>
    <t>Hĺbenie jamky v rovine alebo na svahu do 1:5, objem do 0,01 m3</t>
  </si>
  <si>
    <t>-1439228902</t>
  </si>
  <si>
    <t>139</t>
  </si>
  <si>
    <t>183101112.S</t>
  </si>
  <si>
    <t>Hĺbenie jamky v rovine alebo na svahu do 1:5, objem nad 0,01 do 0,02 m3</t>
  </si>
  <si>
    <t>2006732772</t>
  </si>
  <si>
    <t>140</t>
  </si>
  <si>
    <t>183101121.S</t>
  </si>
  <si>
    <t>Hĺbenie jamky v rovine alebo na svahu do 1:5, objem nad 0,40 do 1,00 m3</t>
  </si>
  <si>
    <t>34078640</t>
  </si>
  <si>
    <t>141</t>
  </si>
  <si>
    <t>183205121.S</t>
  </si>
  <si>
    <t>Založenie záhonu na starom trávniku na svahu do 1:5</t>
  </si>
  <si>
    <t>1779947046</t>
  </si>
  <si>
    <t>142</t>
  </si>
  <si>
    <t>183403114.S</t>
  </si>
  <si>
    <t>Obrobenie pôdy kultivátorovaním v rovine alebo na svahu do 1:5</t>
  </si>
  <si>
    <t>-1940939835</t>
  </si>
  <si>
    <t>143</t>
  </si>
  <si>
    <t>183403153.S</t>
  </si>
  <si>
    <t>Obrobenie pôdy hrabaním v rovine alebo na svahu do 1:5</t>
  </si>
  <si>
    <t>-770051965</t>
  </si>
  <si>
    <t>144</t>
  </si>
  <si>
    <t>18340315R</t>
  </si>
  <si>
    <t>obrobenie pôdy hrabaním v rovine alebo na svahu do 1:5 (2x)</t>
  </si>
  <si>
    <t>748281306</t>
  </si>
  <si>
    <t>145</t>
  </si>
  <si>
    <t>183403161.S</t>
  </si>
  <si>
    <t>Obrobenie pôdy valcovaním v rovine alebo na svahu do 1:5</t>
  </si>
  <si>
    <t>512338177</t>
  </si>
  <si>
    <t>146</t>
  </si>
  <si>
    <t>183405312.S</t>
  </si>
  <si>
    <t>Prevzdušnenie trávnika s pieskovaním</t>
  </si>
  <si>
    <t>ha</t>
  </si>
  <si>
    <t>1307054798</t>
  </si>
  <si>
    <t>147</t>
  </si>
  <si>
    <t>184102110.S</t>
  </si>
  <si>
    <t>Výsadba dreviny s balom v rovine alebo na svahu do 1:5, priemer balu do 100 mm</t>
  </si>
  <si>
    <t>-1080931263</t>
  </si>
  <si>
    <t>148</t>
  </si>
  <si>
    <t>184102110.SR</t>
  </si>
  <si>
    <t>zakotvenie dreviny 3 kolmi pri priemere kolov 100 mm a dĺžke kolov od 2 m do 3 m</t>
  </si>
  <si>
    <t>-1284125138</t>
  </si>
  <si>
    <t>149</t>
  </si>
  <si>
    <t>184102111.S</t>
  </si>
  <si>
    <t>Výsadba dreviny s balom v rovine alebo na svahu do 1:5, priemer balu nad 100 do 200 mm</t>
  </si>
  <si>
    <t>397260735</t>
  </si>
  <si>
    <t>150</t>
  </si>
  <si>
    <t>184102116.S</t>
  </si>
  <si>
    <t>Výsadba dreviny s balom v rovine alebo na svahu do 1:5, priemer balu nad 600 do 800 mm</t>
  </si>
  <si>
    <t>-19275091</t>
  </si>
  <si>
    <t>151</t>
  </si>
  <si>
    <t>184501111.SR</t>
  </si>
  <si>
    <t>zhotovenie obalu kmeňa z juty alebo trstinovej rohože v rov. al. na svahu do 1:5</t>
  </si>
  <si>
    <t>1039086402</t>
  </si>
  <si>
    <t>152</t>
  </si>
  <si>
    <t>184921093.S</t>
  </si>
  <si>
    <t>Mulčovanie rastlín pri hrúbke mulča nad 50 do 100 mm v rovine alebo na svahu do 1:5</t>
  </si>
  <si>
    <t>1454042464</t>
  </si>
  <si>
    <t>153</t>
  </si>
  <si>
    <t>185802112.S</t>
  </si>
  <si>
    <t>Hnojenie pôdy v rovine alebo na svahu do 1:5 vitahumom, kompostom alebo maštaľným hnojom</t>
  </si>
  <si>
    <t>1699560281</t>
  </si>
  <si>
    <t>154</t>
  </si>
  <si>
    <t>185804312.S</t>
  </si>
  <si>
    <t>Zaliatie rastlín vodou, plochy jednotlivo nad 20 m2</t>
  </si>
  <si>
    <t>44689972</t>
  </si>
  <si>
    <t>155</t>
  </si>
  <si>
    <t>185804319.SR</t>
  </si>
  <si>
    <t xml:space="preserve">montáž a dodávka zatĺkacích okrajov plastových (s dodávkou materiálu) </t>
  </si>
  <si>
    <t>-526265853</t>
  </si>
  <si>
    <t>156</t>
  </si>
  <si>
    <t>185808521.S</t>
  </si>
  <si>
    <t>Vyvláčenie trávnika s rozrušením machov. porastov, v rovine alebo na svahu do 1:5</t>
  </si>
  <si>
    <t>-1507255180</t>
  </si>
  <si>
    <t>157</t>
  </si>
  <si>
    <t>005720001400.S</t>
  </si>
  <si>
    <t>Osivá tráv - semená parkovej zmesi</t>
  </si>
  <si>
    <t>kg</t>
  </si>
  <si>
    <t>-56389173</t>
  </si>
  <si>
    <t>158</t>
  </si>
  <si>
    <t>055410000100.SR</t>
  </si>
  <si>
    <t>Mulčovacia kôra</t>
  </si>
  <si>
    <t>-1536001108</t>
  </si>
  <si>
    <t>159</t>
  </si>
  <si>
    <t>553560010800.SR</t>
  </si>
  <si>
    <t>Ochranná konštrukcia ku stromom</t>
  </si>
  <si>
    <t>-468820966</t>
  </si>
  <si>
    <t>160</t>
  </si>
  <si>
    <t>697510000100R</t>
  </si>
  <si>
    <t xml:space="preserve">Rohož </t>
  </si>
  <si>
    <t>-1352440193</t>
  </si>
  <si>
    <t>161</t>
  </si>
  <si>
    <t>251110000100R</t>
  </si>
  <si>
    <t>Hnojivo Terracotten</t>
  </si>
  <si>
    <t>-1039927757</t>
  </si>
  <si>
    <t>162</t>
  </si>
  <si>
    <t>103640000100.S</t>
  </si>
  <si>
    <t>Záhradná zemina</t>
  </si>
  <si>
    <t>-292013050</t>
  </si>
  <si>
    <t>163</t>
  </si>
  <si>
    <t>581290000100R</t>
  </si>
  <si>
    <t xml:space="preserve">Vitahumus </t>
  </si>
  <si>
    <t>-894105684</t>
  </si>
  <si>
    <t>164</t>
  </si>
  <si>
    <t>0265600001R</t>
  </si>
  <si>
    <t xml:space="preserve">Dodávka rastlinného materiálu  (1x Ulmus Laevis, 15x Hydrangea quercifolia, 124x Ligustrum vulgare, 17x Dryopteris filix-mas, 522x Vinca minor, 370x Brunera macrophylla, 25x Lonicera Henriy )_x000D_
</t>
  </si>
  <si>
    <t>kpl</t>
  </si>
  <si>
    <t>-706828163</t>
  </si>
  <si>
    <t>165</t>
  </si>
  <si>
    <t>103110000200R</t>
  </si>
  <si>
    <t>Hnojivo silvamix</t>
  </si>
  <si>
    <t>-1556969389</t>
  </si>
  <si>
    <t>1.1</t>
  </si>
  <si>
    <t>Postrekovače</t>
  </si>
  <si>
    <t>79</t>
  </si>
  <si>
    <t>891143015.S</t>
  </si>
  <si>
    <t>Montáž postrekovača statického 1/2" pre zavlažovacie systémy verejných plôch</t>
  </si>
  <si>
    <t>-424161715</t>
  </si>
  <si>
    <t>80</t>
  </si>
  <si>
    <t>426810001000.S</t>
  </si>
  <si>
    <t>Zavlažovač - statický postrekovač so spätným ventilom, výška 150 mm, výška výsuvu 100 mm, bez trysky</t>
  </si>
  <si>
    <t>-604671781</t>
  </si>
  <si>
    <t>81</t>
  </si>
  <si>
    <t>426810006000.S</t>
  </si>
  <si>
    <t>Lúčová rotačná tryska, dostrek 4 - 5,6 m</t>
  </si>
  <si>
    <t>-2022903702</t>
  </si>
  <si>
    <t>82</t>
  </si>
  <si>
    <t>891153025.S</t>
  </si>
  <si>
    <t>Montáž postrekovača rotačného 3/4" pre zavlažovacie systémy verejných plôch</t>
  </si>
  <si>
    <t>611058925</t>
  </si>
  <si>
    <t>83</t>
  </si>
  <si>
    <t>426810001900</t>
  </si>
  <si>
    <t>Zavlažovač - rotačný postrekovač Rain Bird 5004-PRS-PC 15,0 m dostrek, PRORAIN</t>
  </si>
  <si>
    <t>579764598</t>
  </si>
  <si>
    <t>1.2</t>
  </si>
  <si>
    <t>Flexi napojenie postrekovačov</t>
  </si>
  <si>
    <t>84</t>
  </si>
  <si>
    <t>877143110.S</t>
  </si>
  <si>
    <t>Montáž tvaroviek k postrekovačom a flexibilnému potrubiu</t>
  </si>
  <si>
    <t>1963470947</t>
  </si>
  <si>
    <t>85</t>
  </si>
  <si>
    <t>426810004200.S</t>
  </si>
  <si>
    <t>Hadicové kolienko 3/4" pre flexibilné napojenie postrekovačov na hadicu</t>
  </si>
  <si>
    <t>-533575032</t>
  </si>
  <si>
    <t>86</t>
  </si>
  <si>
    <t>877183430.S</t>
  </si>
  <si>
    <t>Montáž navrtávacích pásov, k rozvodným potrubiam zavlažovacích systémov</t>
  </si>
  <si>
    <t>1226767615</t>
  </si>
  <si>
    <t>87</t>
  </si>
  <si>
    <t>426810062700</t>
  </si>
  <si>
    <t>Pás navrtávací PN10 na PE potrubie 40x3/4", PRORAIN</t>
  </si>
  <si>
    <t>3594123</t>
  </si>
  <si>
    <t>88</t>
  </si>
  <si>
    <t>247710006400.S</t>
  </si>
  <si>
    <t>Páska teflónová š. 19 mm, dĺ. 15 m</t>
  </si>
  <si>
    <t>-257842258</t>
  </si>
  <si>
    <t>1.3</t>
  </si>
  <si>
    <t>Ovládací systém</t>
  </si>
  <si>
    <t>89</t>
  </si>
  <si>
    <t>426810022800.S</t>
  </si>
  <si>
    <t>Exteriérová ovládacia jednotka, 8 sekcií</t>
  </si>
  <si>
    <t>1872404033</t>
  </si>
  <si>
    <t>90</t>
  </si>
  <si>
    <t>426810025400</t>
  </si>
  <si>
    <t>Rozširovací modul pre ovládaciu jednotku ESP-Me S3M 3-sekčný, PRORAIN</t>
  </si>
  <si>
    <t>-1553668990</t>
  </si>
  <si>
    <t>91</t>
  </si>
  <si>
    <t>383130005010</t>
  </si>
  <si>
    <t>Wifi modul</t>
  </si>
  <si>
    <t>-1325736561</t>
  </si>
  <si>
    <t>92</t>
  </si>
  <si>
    <t>426810024100.S</t>
  </si>
  <si>
    <t>Dažďový senzor</t>
  </si>
  <si>
    <t>7446878</t>
  </si>
  <si>
    <t>172</t>
  </si>
  <si>
    <t>2393221R</t>
  </si>
  <si>
    <t xml:space="preserve">Obklad železobetónovej steny za fontánou </t>
  </si>
  <si>
    <t>-687789957</t>
  </si>
  <si>
    <t>173</t>
  </si>
  <si>
    <t>239322R</t>
  </si>
  <si>
    <t xml:space="preserve">Železobetónová stena s výstužou </t>
  </si>
  <si>
    <t>-566713704</t>
  </si>
  <si>
    <t>Zvislé a kompletné konštrukcie</t>
  </si>
  <si>
    <t>174</t>
  </si>
  <si>
    <t>350250009.S</t>
  </si>
  <si>
    <t>Čerpadlo. výtlačné k dýzam 0,75 kW</t>
  </si>
  <si>
    <t>64</t>
  </si>
  <si>
    <t>113214425</t>
  </si>
  <si>
    <t>175</t>
  </si>
  <si>
    <t>554420000800</t>
  </si>
  <si>
    <t xml:space="preserve">Dýza efektová, Komet  10-12T                                                          </t>
  </si>
  <si>
    <t>128</t>
  </si>
  <si>
    <t>-546502679</t>
  </si>
  <si>
    <t>176</t>
  </si>
  <si>
    <t>554420000810</t>
  </si>
  <si>
    <t xml:space="preserve">Dýza efektová, Komet  10-14T                                                          </t>
  </si>
  <si>
    <t>759814030</t>
  </si>
  <si>
    <t>177</t>
  </si>
  <si>
    <t>360410173.S</t>
  </si>
  <si>
    <t>Montáž hladinovej sondy</t>
  </si>
  <si>
    <t>163744760</t>
  </si>
  <si>
    <t>178</t>
  </si>
  <si>
    <t>436330000400.S</t>
  </si>
  <si>
    <t xml:space="preserve">Chemická dávkovacia stanica  komplet Asin Aqua Redox  </t>
  </si>
  <si>
    <t>-2026392593</t>
  </si>
  <si>
    <t>179</t>
  </si>
  <si>
    <t>374410016800.S</t>
  </si>
  <si>
    <t>Hladinové sondy</t>
  </si>
  <si>
    <t>-134391027</t>
  </si>
  <si>
    <t>180</t>
  </si>
  <si>
    <t>214640000100.S</t>
  </si>
  <si>
    <t>Chór tekutý</t>
  </si>
  <si>
    <t>l</t>
  </si>
  <si>
    <t>-1360227445</t>
  </si>
  <si>
    <t>181</t>
  </si>
  <si>
    <t>312330000100</t>
  </si>
  <si>
    <t>Náplň PH</t>
  </si>
  <si>
    <t>-1196763070</t>
  </si>
  <si>
    <t>182</t>
  </si>
  <si>
    <t>484540000910.S</t>
  </si>
  <si>
    <t xml:space="preserve">Záchytná vaŃa </t>
  </si>
  <si>
    <t>906492284</t>
  </si>
  <si>
    <t>183</t>
  </si>
  <si>
    <t>484640001800.S</t>
  </si>
  <si>
    <t>Riadiaca jednotka s LCD displejom a veterným senzorom</t>
  </si>
  <si>
    <t>-373615966</t>
  </si>
  <si>
    <t>184</t>
  </si>
  <si>
    <t>383180000500</t>
  </si>
  <si>
    <t>Rozvádzač jednodielny 4U, pre fontánu</t>
  </si>
  <si>
    <t>414889092</t>
  </si>
  <si>
    <t>185</t>
  </si>
  <si>
    <t>341730000100.S</t>
  </si>
  <si>
    <t>Programovacia jednotka pre riadenia výstrekov</t>
  </si>
  <si>
    <t>-3588190</t>
  </si>
  <si>
    <t>217</t>
  </si>
  <si>
    <t>386921011</t>
  </si>
  <si>
    <t>Montáž odlučovača ropných látok alebo lapača tukov železobetónového jednonádržového, hmotnosti jednotlivo do 3 t</t>
  </si>
  <si>
    <t>-1938895402</t>
  </si>
  <si>
    <t>218</t>
  </si>
  <si>
    <t>594320010400</t>
  </si>
  <si>
    <t xml:space="preserve">Odlučovač ropných látok ENVIA TNC 15, 15 l/s, 0,1mg NEL/l, plnoprietočný, betónový, PURECO </t>
  </si>
  <si>
    <t>-974446777</t>
  </si>
  <si>
    <t>186</t>
  </si>
  <si>
    <t>389571114.S</t>
  </si>
  <si>
    <t>Pieskový filter s čerpadlom 0,37kW</t>
  </si>
  <si>
    <t>-1040437054</t>
  </si>
  <si>
    <t>187</t>
  </si>
  <si>
    <t>581530000100.S</t>
  </si>
  <si>
    <t>Piesok technický filtračný</t>
  </si>
  <si>
    <t>1895282433</t>
  </si>
  <si>
    <t>188</t>
  </si>
  <si>
    <t>436340001800</t>
  </si>
  <si>
    <t xml:space="preserve">Filtračný koš nerezový </t>
  </si>
  <si>
    <t>-1602836235</t>
  </si>
  <si>
    <t>189</t>
  </si>
  <si>
    <t>763783100</t>
  </si>
  <si>
    <t xml:space="preserve">Spojovací materiál pre montáž </t>
  </si>
  <si>
    <t>-1096133585</t>
  </si>
  <si>
    <t>190</t>
  </si>
  <si>
    <t>895011111.S</t>
  </si>
  <si>
    <t>Zhotovenie zbernej nádrže vôd, hĺbky do 4 m, pri ploche akumulačného priestoru do 2,00 m2</t>
  </si>
  <si>
    <t>359051205</t>
  </si>
  <si>
    <t>191</t>
  </si>
  <si>
    <t>348370001600</t>
  </si>
  <si>
    <t>Svietidlo uličné LED 18 RGB nerezové</t>
  </si>
  <si>
    <t>1875377761</t>
  </si>
  <si>
    <t>192</t>
  </si>
  <si>
    <t>594350000100</t>
  </si>
  <si>
    <t>Retenčná nádrž 1,5 m3 s falcom pre gumové tesnenie</t>
  </si>
  <si>
    <t>-146660749</t>
  </si>
  <si>
    <t>193</t>
  </si>
  <si>
    <t>950507113.S</t>
  </si>
  <si>
    <t xml:space="preserve">Automatické dopúšťanie (senzor, skrinka, ventil)                      </t>
  </si>
  <si>
    <t>-2096666671</t>
  </si>
  <si>
    <t>3.0</t>
  </si>
  <si>
    <t>Káblové vedenie</t>
  </si>
  <si>
    <t>93</t>
  </si>
  <si>
    <t>21080237R</t>
  </si>
  <si>
    <t xml:space="preserve">Tienený kábel k tlakovému čidlu </t>
  </si>
  <si>
    <t>1415148184</t>
  </si>
  <si>
    <t>94</t>
  </si>
  <si>
    <t>210802426.S</t>
  </si>
  <si>
    <t>Kábel medený uložený voľne H07RN-F (CGSG) 450/750 V  4x4</t>
  </si>
  <si>
    <t>-1340192512</t>
  </si>
  <si>
    <t>95</t>
  </si>
  <si>
    <t>341310034500.S</t>
  </si>
  <si>
    <t>Kábel medený flexibilný gumený H07RN-F 4x4 mm2</t>
  </si>
  <si>
    <t>-265339816</t>
  </si>
  <si>
    <t>96</t>
  </si>
  <si>
    <t>21087214R</t>
  </si>
  <si>
    <t>Kábel  uložený voľne JQTQ 750 V 9x0,8</t>
  </si>
  <si>
    <t>307028584</t>
  </si>
  <si>
    <t>97</t>
  </si>
  <si>
    <t>22052R</t>
  </si>
  <si>
    <t>Spojkovacia sada 4x2,5 IP68</t>
  </si>
  <si>
    <t>1136314575</t>
  </si>
  <si>
    <t>98</t>
  </si>
  <si>
    <t>230250101</t>
  </si>
  <si>
    <t>Vodotesný konektor DBR, BR</t>
  </si>
  <si>
    <t>892195655</t>
  </si>
  <si>
    <t>167</t>
  </si>
  <si>
    <t>564210113.S</t>
  </si>
  <si>
    <t>Podklad alebo kryt pre mlátový chodník z kameniva fr. 0-32 mm</t>
  </si>
  <si>
    <t>-127203775</t>
  </si>
  <si>
    <t>168</t>
  </si>
  <si>
    <t>56421011R</t>
  </si>
  <si>
    <t>Mlátový povrch - Parkdecor 100 mm</t>
  </si>
  <si>
    <t>588816765</t>
  </si>
  <si>
    <t>169</t>
  </si>
  <si>
    <t>5642101R</t>
  </si>
  <si>
    <t>Dynamická vrstva kamenivo fr. 0 -16 mm</t>
  </si>
  <si>
    <t>1571044374</t>
  </si>
  <si>
    <t>170</t>
  </si>
  <si>
    <t>5642109R</t>
  </si>
  <si>
    <t xml:space="preserve">Osadenie oceľových obrubníkov </t>
  </si>
  <si>
    <t>34110446</t>
  </si>
  <si>
    <t>171</t>
  </si>
  <si>
    <t>631571003.S</t>
  </si>
  <si>
    <t>Násyp zo štrkopiesku 0-32 (pre spevnenie podkladu)</t>
  </si>
  <si>
    <t>1868120555</t>
  </si>
  <si>
    <t>99</t>
  </si>
  <si>
    <t>722171111</t>
  </si>
  <si>
    <t>Tvarovky PE 40x3,5 PN6</t>
  </si>
  <si>
    <t>-25856907</t>
  </si>
  <si>
    <t>100</t>
  </si>
  <si>
    <t>722171134.S</t>
  </si>
  <si>
    <t>Potrubie z viacvrstvových rúr PE Geberit Mepla PE 32x3 PN6</t>
  </si>
  <si>
    <t>-509245818</t>
  </si>
  <si>
    <t>101</t>
  </si>
  <si>
    <t>72217131R</t>
  </si>
  <si>
    <t>Potrubie z viacvrstvových rúr PE Geberit Mepla PE 40x3,5 PN6</t>
  </si>
  <si>
    <t>1909803630</t>
  </si>
  <si>
    <t>102</t>
  </si>
  <si>
    <t>72217261R</t>
  </si>
  <si>
    <t>Tvarovky PE 32x3 PN6</t>
  </si>
  <si>
    <t>2110283201</t>
  </si>
  <si>
    <t>103</t>
  </si>
  <si>
    <t>722221260.S</t>
  </si>
  <si>
    <t>Montáž elekroventilu závitového uzatváracieho</t>
  </si>
  <si>
    <t>-184585122</t>
  </si>
  <si>
    <t>104</t>
  </si>
  <si>
    <t>283550019000.S</t>
  </si>
  <si>
    <t>Teflonová niť na tesnenie závitov</t>
  </si>
  <si>
    <t>1480297505</t>
  </si>
  <si>
    <t>105</t>
  </si>
  <si>
    <t>551110017200.S</t>
  </si>
  <si>
    <t>Elektroventil uzatvárací, 1" FF, 230 V, bez prúdu zatvorený, mosadz</t>
  </si>
  <si>
    <t>9294895</t>
  </si>
  <si>
    <t>106</t>
  </si>
  <si>
    <t>871143200.S</t>
  </si>
  <si>
    <t>Montáž potrubia kvapkovej závlahy</t>
  </si>
  <si>
    <t>-1991546938</t>
  </si>
  <si>
    <t>107</t>
  </si>
  <si>
    <t>426810030500.S</t>
  </si>
  <si>
    <t>Kvapkovacie potrubie dĺžky 100 m, vnútorný priemer 13,6 mm, prietok 1,6 l/h, rozostup 330 mm</t>
  </si>
  <si>
    <t>bal</t>
  </si>
  <si>
    <t>815493752</t>
  </si>
  <si>
    <t>108</t>
  </si>
  <si>
    <t>426810031200.S</t>
  </si>
  <si>
    <t>Zaisťovací bodec, dĺ. 150 mm na kvapkové potrubie</t>
  </si>
  <si>
    <t>-881156401</t>
  </si>
  <si>
    <t>109</t>
  </si>
  <si>
    <t>871173400.S</t>
  </si>
  <si>
    <t xml:space="preserve">Potrubie SPXFLEX 30 (30m) </t>
  </si>
  <si>
    <t>-947122713</t>
  </si>
  <si>
    <t>110</t>
  </si>
  <si>
    <t>891153210.S</t>
  </si>
  <si>
    <t>Montáž úchytov na potrubie pre kvapkovú závlahu</t>
  </si>
  <si>
    <t>-828068225</t>
  </si>
  <si>
    <t>111</t>
  </si>
  <si>
    <t>-1779573375</t>
  </si>
  <si>
    <t>112</t>
  </si>
  <si>
    <t>426810032500</t>
  </si>
  <si>
    <t>Skrutkovací T-kus na kvapkovacie potrubie priemeru 16 mm, PRORAIN</t>
  </si>
  <si>
    <t>-1996698263</t>
  </si>
  <si>
    <t>113</t>
  </si>
  <si>
    <t>895793345</t>
  </si>
  <si>
    <t>Montáž ventilovej šachty pre zavlažovacie systémy RB - Jumbo</t>
  </si>
  <si>
    <t>-1544707367</t>
  </si>
  <si>
    <t>114</t>
  </si>
  <si>
    <t>426810020200</t>
  </si>
  <si>
    <t xml:space="preserve">RB Šachta s ventilom 3/4"_x000D_
</t>
  </si>
  <si>
    <t>2138469530</t>
  </si>
  <si>
    <t>115</t>
  </si>
  <si>
    <t>895793350.R</t>
  </si>
  <si>
    <t>Montáž filtrácie závlahových systémov</t>
  </si>
  <si>
    <t>1823553505</t>
  </si>
  <si>
    <t>116</t>
  </si>
  <si>
    <t>426810034900</t>
  </si>
  <si>
    <t>Filter PRO Long 5/4" samopreplachový s manometrami na vstupe a výstupe, PRORAIN</t>
  </si>
  <si>
    <t>-1322636672</t>
  </si>
  <si>
    <t>Rúrové vedenie</t>
  </si>
  <si>
    <t>117</t>
  </si>
  <si>
    <t>210194006</t>
  </si>
  <si>
    <t>Rozpájacia a istiaca plastová skriňa pilierová - typ SR 6 pre vonkajšie práce</t>
  </si>
  <si>
    <t>-385923563</t>
  </si>
  <si>
    <t>118</t>
  </si>
  <si>
    <t>35711000820R</t>
  </si>
  <si>
    <t>Skriňa rozvodová 800x1250x245 mm</t>
  </si>
  <si>
    <t>2040754046</t>
  </si>
  <si>
    <t>119</t>
  </si>
  <si>
    <t>360411110.S</t>
  </si>
  <si>
    <t>Montáž a zapojenie frekvenčného meniča do 5,5 kW</t>
  </si>
  <si>
    <t>-986359252</t>
  </si>
  <si>
    <t>120</t>
  </si>
  <si>
    <t>405110000500.S</t>
  </si>
  <si>
    <t>Frekvenčný menič 1,5 kW; 4,1 A; s riadiacim modulom a armatúrou; IP20; 3AC 380 - 480 V</t>
  </si>
  <si>
    <t>340265601</t>
  </si>
  <si>
    <t>121</t>
  </si>
  <si>
    <t>361410231.S</t>
  </si>
  <si>
    <t>Montáž plavákového spínača hladiny K 31</t>
  </si>
  <si>
    <t>648111497</t>
  </si>
  <si>
    <t>122</t>
  </si>
  <si>
    <t>722221320.S</t>
  </si>
  <si>
    <t>Montáž spätnej klapky závitovej pre vodu G 5/4</t>
  </si>
  <si>
    <t>-950108102</t>
  </si>
  <si>
    <t>123</t>
  </si>
  <si>
    <t>551190003800.S</t>
  </si>
  <si>
    <t>Spätná klapka vodorovná závitová 5/4", PN 15, pre vodu, mosadz</t>
  </si>
  <si>
    <t>1944860474</t>
  </si>
  <si>
    <t>124</t>
  </si>
  <si>
    <t>551480004610</t>
  </si>
  <si>
    <t xml:space="preserve">Montáž tlakové čidlo </t>
  </si>
  <si>
    <t>1521774543</t>
  </si>
  <si>
    <t>125</t>
  </si>
  <si>
    <t>724149101.S</t>
  </si>
  <si>
    <t>Montáž čerpadla vodovodného ponorného na pitnu vodu, bez potrubia a príslušenstva</t>
  </si>
  <si>
    <t>-1881714842</t>
  </si>
  <si>
    <t>126</t>
  </si>
  <si>
    <t>426810037400.S</t>
  </si>
  <si>
    <t>Čerpadlo ponorné, výkon 1,1 kW, 230 V, 6/4"</t>
  </si>
  <si>
    <t>-1262081442</t>
  </si>
  <si>
    <t>127</t>
  </si>
  <si>
    <t>724321000.S</t>
  </si>
  <si>
    <t>Montáž tlakovej nádoby pre domáce vodárne horizontálnej, objem 25 l</t>
  </si>
  <si>
    <t>-1171828688</t>
  </si>
  <si>
    <t>484620007300.S</t>
  </si>
  <si>
    <t>Nádoba expanzná s vymeniteľným vakom 25 l akumulačná, D 280 mm, v 294 mm, pripojenie G 3/4", 10 bar</t>
  </si>
  <si>
    <t>-827901703</t>
  </si>
  <si>
    <t>129</t>
  </si>
  <si>
    <t>734224015.S</t>
  </si>
  <si>
    <t>Montáž guľového závitového G 5/4</t>
  </si>
  <si>
    <t>1825878150</t>
  </si>
  <si>
    <t>219</t>
  </si>
  <si>
    <t>871181114</t>
  </si>
  <si>
    <t xml:space="preserve">Montáž vodovodného potrubia z dvojvsrtvového PE 100 SDR11, SDR17 zváraných elektrotvarovkami D 40x3,7 mm </t>
  </si>
  <si>
    <t>-95241177</t>
  </si>
  <si>
    <t>220</t>
  </si>
  <si>
    <t>286130033500</t>
  </si>
  <si>
    <t xml:space="preserve">Rúra HDPE na vodu PE100 PN16 SDR11 40x3,7x100 m, WAVIN </t>
  </si>
  <si>
    <t>-1682060628</t>
  </si>
  <si>
    <t>221</t>
  </si>
  <si>
    <t>286530227200</t>
  </si>
  <si>
    <t xml:space="preserve">Elektrospojka PE 100, na vodu, plyn a kanalizáciu, SDR 11, D 40 mm, WAVIN </t>
  </si>
  <si>
    <t>935791104</t>
  </si>
  <si>
    <t>222</t>
  </si>
  <si>
    <t>871276002</t>
  </si>
  <si>
    <t xml:space="preserve">Montáž kanalizačného PVC-U potrubia hladkého viacvrstvového DN 125 </t>
  </si>
  <si>
    <t>306339950</t>
  </si>
  <si>
    <t>223</t>
  </si>
  <si>
    <t>286110006400</t>
  </si>
  <si>
    <t xml:space="preserve">Rúra kanalizačná PVC-U gravitačná, hladká SN4 - KG, ML - viacvrstvová, DN 125, dĺ. 5 m, WAVIN </t>
  </si>
  <si>
    <t>-135131614</t>
  </si>
  <si>
    <t>224</t>
  </si>
  <si>
    <t>871326004</t>
  </si>
  <si>
    <t xml:space="preserve">Montáž kanalizačného PVC-U potrubia hladkého viacvrstvového DN 160 </t>
  </si>
  <si>
    <t>514496089</t>
  </si>
  <si>
    <t>225</t>
  </si>
  <si>
    <t>286110006900</t>
  </si>
  <si>
    <t xml:space="preserve">Rúra kanalizačná PVC-U gravitačná, hladká SN4 - KG, ML - viacvrstvová, DN 160, dĺ. 5 m, WAVIN </t>
  </si>
  <si>
    <t>-184749227</t>
  </si>
  <si>
    <t>226</t>
  </si>
  <si>
    <t>877276002</t>
  </si>
  <si>
    <t xml:space="preserve">Montáž kanalizačného PVC-U kolena DN 125 </t>
  </si>
  <si>
    <t>2084083253</t>
  </si>
  <si>
    <t>227</t>
  </si>
  <si>
    <t>286510003900</t>
  </si>
  <si>
    <t xml:space="preserve">Koleno PVC-U, DN 125x45° hladká pre gravitačnú kanalizáciu KG potrubia, WAVIN </t>
  </si>
  <si>
    <t>-1442762481</t>
  </si>
  <si>
    <t>228</t>
  </si>
  <si>
    <t>877326004</t>
  </si>
  <si>
    <t xml:space="preserve">Montáž kanalizačného PVC-U kolena DN 160 </t>
  </si>
  <si>
    <t>983291399</t>
  </si>
  <si>
    <t>229</t>
  </si>
  <si>
    <t>286510004400</t>
  </si>
  <si>
    <t xml:space="preserve">Koleno PVC-U, DN 160x45° hladká pre gravitačnú kanalizáciu KG potrubia, WAVIN </t>
  </si>
  <si>
    <t>1325186347</t>
  </si>
  <si>
    <t>230</t>
  </si>
  <si>
    <t>877326028</t>
  </si>
  <si>
    <t xml:space="preserve">Montáž kanalizačnej PVC-U odbočky DN 160 </t>
  </si>
  <si>
    <t>-109192423</t>
  </si>
  <si>
    <t>231</t>
  </si>
  <si>
    <t>286510017100</t>
  </si>
  <si>
    <t xml:space="preserve">Odbočka 87° PVC-U, DN 160/125 hladká pre gravitačnú kanalizáciu KG potrubia, WAVIN </t>
  </si>
  <si>
    <t>1064490208</t>
  </si>
  <si>
    <t>232</t>
  </si>
  <si>
    <t>893301002</t>
  </si>
  <si>
    <t xml:space="preserve">Osadenie vodomernej šachty železobetónovej, hmotnosti nad 3 do 6 t </t>
  </si>
  <si>
    <t>-1554671238</t>
  </si>
  <si>
    <t>233</t>
  </si>
  <si>
    <t>594300000400</t>
  </si>
  <si>
    <t xml:space="preserve">Vodomerná a armatúrna šachta BG, lxšxv 1500x1200x1800 mm, objem 3,25 m3, železobetónová, HYDRO BG </t>
  </si>
  <si>
    <t>-1773569089</t>
  </si>
  <si>
    <t>234</t>
  </si>
  <si>
    <t>8941011111</t>
  </si>
  <si>
    <t xml:space="preserve">Osadenie retenčnej nádrže železobetónovej, hmotnosti do 4 t </t>
  </si>
  <si>
    <t>-1791977756</t>
  </si>
  <si>
    <t>235</t>
  </si>
  <si>
    <t>5943400005002</t>
  </si>
  <si>
    <t xml:space="preserve">Retenčná nádrž, lxšxv 3000x2000x200 mm, železobetónová </t>
  </si>
  <si>
    <t>-922959328</t>
  </si>
  <si>
    <t>236</t>
  </si>
  <si>
    <t>8941011121</t>
  </si>
  <si>
    <t xml:space="preserve">Osadenie dažďovej nádrže železobetónovej </t>
  </si>
  <si>
    <t>-1570930425</t>
  </si>
  <si>
    <t>237</t>
  </si>
  <si>
    <t>5943400005001</t>
  </si>
  <si>
    <t xml:space="preserve">Dažďová nádrž, lxšxv 4000x2400x1690 mm, objem nádrže 12 m3, železobetónová </t>
  </si>
  <si>
    <t>917643405</t>
  </si>
  <si>
    <t>238</t>
  </si>
  <si>
    <t>894170033</t>
  </si>
  <si>
    <t xml:space="preserve">Montáž filtračno-usadzovacej šachty AFS200, DN600, výška 2000 mm </t>
  </si>
  <si>
    <t>-1980105456</t>
  </si>
  <si>
    <t>239</t>
  </si>
  <si>
    <t>286610006700</t>
  </si>
  <si>
    <t xml:space="preserve">Šachtové dno PRO630/160, 0°-180°-210°, pre PP revízne šachty DN 630, PIPELIFE </t>
  </si>
  <si>
    <t>1018776848</t>
  </si>
  <si>
    <t>240</t>
  </si>
  <si>
    <t>286610028000</t>
  </si>
  <si>
    <t xml:space="preserve">Predĺženie vlnovcové DN 630, PP, dĺžka 1 m, pre PP revízne šachty DN 630, PIPELIFE </t>
  </si>
  <si>
    <t>-624404216</t>
  </si>
  <si>
    <t>241</t>
  </si>
  <si>
    <t>552410002100</t>
  </si>
  <si>
    <t xml:space="preserve">Poklop liatinový T 600 A15 </t>
  </si>
  <si>
    <t>1176915090</t>
  </si>
  <si>
    <t>242</t>
  </si>
  <si>
    <t>894431132</t>
  </si>
  <si>
    <t xml:space="preserve">Montáž revíznej šachty z PVC, DN 400/160 (DN šachty/DN potr. ved.), tlak 12,5 t, hl. 1100 do 1500mm </t>
  </si>
  <si>
    <t>-965095172</t>
  </si>
  <si>
    <t>243</t>
  </si>
  <si>
    <t>286610002300</t>
  </si>
  <si>
    <t xml:space="preserve">Zberné dno DN 400, vtok/výtok DN 160, pre PP revízne šachty na PVC hladkú kanalizáciu s predĺžením, PIPELIFE </t>
  </si>
  <si>
    <t>-1294903232</t>
  </si>
  <si>
    <t>244</t>
  </si>
  <si>
    <t>286610026900</t>
  </si>
  <si>
    <t xml:space="preserve">Predĺženie DN 400, dĺžka 1 m, hladka rúra PVC, pre PP revízne šachty, PIPELIFE </t>
  </si>
  <si>
    <t>1485728079</t>
  </si>
  <si>
    <t>245</t>
  </si>
  <si>
    <t>552410002200</t>
  </si>
  <si>
    <t xml:space="preserve">Poklop liatinový T 400 B125 </t>
  </si>
  <si>
    <t>1810554657</t>
  </si>
  <si>
    <t>130</t>
  </si>
  <si>
    <t>895611111.S</t>
  </si>
  <si>
    <t xml:space="preserve">Montáž chladiaceho plášťa </t>
  </si>
  <si>
    <t>-999230986</t>
  </si>
  <si>
    <t>131</t>
  </si>
  <si>
    <t>895793350.S</t>
  </si>
  <si>
    <t>-67892921</t>
  </si>
  <si>
    <t>132</t>
  </si>
  <si>
    <t>426810034600.S</t>
  </si>
  <si>
    <t>Filter sínisový 1" s vložkou a kľúčom, bez preplachu, rotácia vývodov z plastu, vonkajší závit</t>
  </si>
  <si>
    <t>-750142357</t>
  </si>
  <si>
    <t>133</t>
  </si>
  <si>
    <t>426810035600.S</t>
  </si>
  <si>
    <t>Automatický časový ventil k samopreplachovacím filtrom</t>
  </si>
  <si>
    <t>1267476330</t>
  </si>
  <si>
    <t>246</t>
  </si>
  <si>
    <t>895970006</t>
  </si>
  <si>
    <t xml:space="preserve">Montáž vsakovacieho bloku inšpekčného 1200x600x600 mm vrátane geotextílie </t>
  </si>
  <si>
    <t>1351376832</t>
  </si>
  <si>
    <t>247</t>
  </si>
  <si>
    <t>286650000600</t>
  </si>
  <si>
    <t xml:space="preserve">Vsakovací box Stormbox, rozmer 1200x600x300 mm, PP, systém lokálneho vsakovania, PIPELIFE </t>
  </si>
  <si>
    <t>-364140112</t>
  </si>
  <si>
    <t>96102131R</t>
  </si>
  <si>
    <t>Odstránenie pôvodného múriku</t>
  </si>
  <si>
    <t>-1242581423</t>
  </si>
  <si>
    <t>96104311R</t>
  </si>
  <si>
    <t>Búranie základov z betónu prostého alebo preloženého kameňom,  -2,20000t (pomník)</t>
  </si>
  <si>
    <t>-1820515247</t>
  </si>
  <si>
    <t>96202239R</t>
  </si>
  <si>
    <t>Búranie muriva nadzákladového plotového príp. zmieš. na akúkoľvek maltu,  -2,38500t</t>
  </si>
  <si>
    <t>-733563656</t>
  </si>
  <si>
    <t>966002R</t>
  </si>
  <si>
    <t xml:space="preserve">Presun pomníka </t>
  </si>
  <si>
    <t>352032777</t>
  </si>
  <si>
    <t>966003R</t>
  </si>
  <si>
    <t>Demontáž odpadkového koša pevného</t>
  </si>
  <si>
    <t>43729778</t>
  </si>
  <si>
    <t>96600412R</t>
  </si>
  <si>
    <t>Odstránenie povodného mobiliáru</t>
  </si>
  <si>
    <t>1124499646</t>
  </si>
  <si>
    <t>966004R</t>
  </si>
  <si>
    <t>Demontáž parkovej lavičky s betónovou pätkou,  -0,03400 t</t>
  </si>
  <si>
    <t>-867101020</t>
  </si>
  <si>
    <t>9.1</t>
  </si>
  <si>
    <t xml:space="preserve">Montáž mobiliáru </t>
  </si>
  <si>
    <t>204</t>
  </si>
  <si>
    <t>936104211.S</t>
  </si>
  <si>
    <t>Osadenie odpadkového koša do betonovej pätky</t>
  </si>
  <si>
    <t>-614075196</t>
  </si>
  <si>
    <t>205</t>
  </si>
  <si>
    <t>936124122.S</t>
  </si>
  <si>
    <t>Osadenie parkovej lavičky kotevnými skrutkami bez zabetónovania nôh na pevný podklad</t>
  </si>
  <si>
    <t>-461280927</t>
  </si>
  <si>
    <t>206</t>
  </si>
  <si>
    <t>791641102.S</t>
  </si>
  <si>
    <t>Montáž šachového stolu</t>
  </si>
  <si>
    <t>639578273</t>
  </si>
  <si>
    <t>9.2</t>
  </si>
  <si>
    <t>Mobiliár</t>
  </si>
  <si>
    <t>207</t>
  </si>
  <si>
    <t>553560004600.S</t>
  </si>
  <si>
    <t>Kôš odpadkový 3x50l, obdĺžnikový pôdorys, oceľová kostra opláštená profilmy z hliníkovej zliatiny</t>
  </si>
  <si>
    <t>-2027121497</t>
  </si>
  <si>
    <t>208</t>
  </si>
  <si>
    <t>553560001700.S</t>
  </si>
  <si>
    <t>Lavička parková bez operadla z masívnych dosiek, jedna strana stojan na bycikle dlžky 3000 mm</t>
  </si>
  <si>
    <t>-314361835</t>
  </si>
  <si>
    <t>209</t>
  </si>
  <si>
    <t>553560002300.S</t>
  </si>
  <si>
    <t>Lavička parková bez operadla z masívnych dosiek dlžky 3000 mm</t>
  </si>
  <si>
    <t>1700729363</t>
  </si>
  <si>
    <t>210</t>
  </si>
  <si>
    <t>553560002600.S</t>
  </si>
  <si>
    <t>Lavička parková bez operadla z masívnych dosiek dlžky 1000 mm</t>
  </si>
  <si>
    <t>228717083</t>
  </si>
  <si>
    <t>211</t>
  </si>
  <si>
    <t>424130000300</t>
  </si>
  <si>
    <t>Šachový stôl, dl. 600 mm z betónu</t>
  </si>
  <si>
    <t>1308030428</t>
  </si>
  <si>
    <t>Presun hmôt HSV</t>
  </si>
  <si>
    <t>166</t>
  </si>
  <si>
    <t>998231311.S</t>
  </si>
  <si>
    <t>Presun hmôt pre sadovnícke a krajinárske úpravy do 5000 m vodorovne bez zvislého presunu</t>
  </si>
  <si>
    <t>-1730247620</t>
  </si>
  <si>
    <t>721</t>
  </si>
  <si>
    <t>Zdravotechnika - vnútorná kanalizácia</t>
  </si>
  <si>
    <t>248</t>
  </si>
  <si>
    <t>721242130.S</t>
  </si>
  <si>
    <t xml:space="preserve">Montáž lapača strešných splavenín plastového z PP s kĺbom, lapacím košom a zápachovou uzávierkou DN 110/125 </t>
  </si>
  <si>
    <t>-2078303374</t>
  </si>
  <si>
    <t>249</t>
  </si>
  <si>
    <t>286630056150</t>
  </si>
  <si>
    <t xml:space="preserve">Lapač strešných naplavenín HL600NG, DN 110/125 s kĺbom na odtoku, lapačom nečistôt, protizápachovou nezámrznou klapkou, čistiacim krytom, pohľadové diely z liatiny </t>
  </si>
  <si>
    <t>753830482</t>
  </si>
  <si>
    <t>250</t>
  </si>
  <si>
    <t>721290112.S</t>
  </si>
  <si>
    <t xml:space="preserve">Ostatné - skúška tesnosti kanalizácie v objektoch vodou do DN 150 </t>
  </si>
  <si>
    <t>421787198</t>
  </si>
  <si>
    <t>764</t>
  </si>
  <si>
    <t>Konštrukcie klampiarske</t>
  </si>
  <si>
    <t>764351836.S</t>
  </si>
  <si>
    <t>Demontáž háka so sklonom žľabu do 30°  -0,00009t</t>
  </si>
  <si>
    <t>1650570024</t>
  </si>
  <si>
    <t>214</t>
  </si>
  <si>
    <t>764352427.S</t>
  </si>
  <si>
    <t>Žľaby z pozinkovaného farbeného PZf plechu, pododkvapové polkruhové r.š. 330 mm</t>
  </si>
  <si>
    <t>1979786176</t>
  </si>
  <si>
    <t>764352810.S</t>
  </si>
  <si>
    <t>Demontáž žľabov pododkvapových polkruhových so sklonom do 30st. rš 330 mm,  -0,00330t</t>
  </si>
  <si>
    <t>-1186572330</t>
  </si>
  <si>
    <t>764357708.R</t>
  </si>
  <si>
    <t>Demontáž zvodových rúr kruhových s priemerom 120 mm</t>
  </si>
  <si>
    <t>-1491215834</t>
  </si>
  <si>
    <t>212</t>
  </si>
  <si>
    <t>55344003900R</t>
  </si>
  <si>
    <t>Koleno lisované pozinkované pododkvapové</t>
  </si>
  <si>
    <t>920951925</t>
  </si>
  <si>
    <t>213</t>
  </si>
  <si>
    <t>553440039000.S</t>
  </si>
  <si>
    <t>Koleno lisované pozinkované</t>
  </si>
  <si>
    <t>1658479164</t>
  </si>
  <si>
    <t>215</t>
  </si>
  <si>
    <t>764358401.S</t>
  </si>
  <si>
    <t>Hák pre žlaby</t>
  </si>
  <si>
    <t>-1559371480</t>
  </si>
  <si>
    <t>216</t>
  </si>
  <si>
    <t>764454454.S</t>
  </si>
  <si>
    <t>Zvodové rúry z pozinkovaného farbeného PZf plechu, kruhové priemer 120 mm</t>
  </si>
  <si>
    <t>-70141013</t>
  </si>
  <si>
    <t>771</t>
  </si>
  <si>
    <t>Podlahy z dlaždíc</t>
  </si>
  <si>
    <t>194</t>
  </si>
  <si>
    <t>771541020.S</t>
  </si>
  <si>
    <t>Montáž podláh z dlaždíc gres kladených do malty veľ. 300 x 600 mm</t>
  </si>
  <si>
    <t>1809665427</t>
  </si>
  <si>
    <t>195</t>
  </si>
  <si>
    <t>597740002110.S</t>
  </si>
  <si>
    <t>Dlaždice gresové R11</t>
  </si>
  <si>
    <t>857177047</t>
  </si>
  <si>
    <t>791</t>
  </si>
  <si>
    <t>Zariadenia vonkajšie</t>
  </si>
  <si>
    <t>Práce a dodávky M</t>
  </si>
  <si>
    <t>21-M</t>
  </si>
  <si>
    <t>Elektromontáže</t>
  </si>
  <si>
    <t>196</t>
  </si>
  <si>
    <t>210010002.S</t>
  </si>
  <si>
    <t>Elektromontáž</t>
  </si>
  <si>
    <t>1053066075</t>
  </si>
  <si>
    <t>197</t>
  </si>
  <si>
    <t>429110000200</t>
  </si>
  <si>
    <t xml:space="preserve">Ventilátor malý, axiálny, tichý </t>
  </si>
  <si>
    <t>120277234</t>
  </si>
  <si>
    <t>198</t>
  </si>
  <si>
    <t>429810000800.S</t>
  </si>
  <si>
    <t>Rozvody plastové, kanalizačné</t>
  </si>
  <si>
    <t>-1995973943</t>
  </si>
  <si>
    <t>199</t>
  </si>
  <si>
    <t>426810038300.S</t>
  </si>
  <si>
    <t>Frekvenčný menič, výkon 0,55 kW, nominálny prúd 7A/9A</t>
  </si>
  <si>
    <t>-1371107681</t>
  </si>
  <si>
    <t>200</t>
  </si>
  <si>
    <t>286120017100.S</t>
  </si>
  <si>
    <t xml:space="preserve">Elektroinštalačný materiál </t>
  </si>
  <si>
    <t>-1976639178</t>
  </si>
  <si>
    <t>210010024.S</t>
  </si>
  <si>
    <t>Rúrka ohybná elektroinštalačná z PVC typ FXP 16, uložená pevne</t>
  </si>
  <si>
    <t>1790856382</t>
  </si>
  <si>
    <t>345710009000</t>
  </si>
  <si>
    <t>Rúrka ohybná vlnitá pancierová PVC-U, FXP D 16</t>
  </si>
  <si>
    <t>-1640456904</t>
  </si>
  <si>
    <t>210010027.S</t>
  </si>
  <si>
    <t>Rúrka ohybná elektroinštalačná z PVC typ FXP 32, uložená pevne</t>
  </si>
  <si>
    <t>-1144462954</t>
  </si>
  <si>
    <t>345710009300</t>
  </si>
  <si>
    <t>Rúrka ohybná vlnitá pancierová PVC-U, FXP D 32</t>
  </si>
  <si>
    <t>-946206348</t>
  </si>
  <si>
    <t>210010029.S</t>
  </si>
  <si>
    <t>Rúrka ohybná elektroinštalačná z PVC typ FXK 50, uložená pevne</t>
  </si>
  <si>
    <t>75613867</t>
  </si>
  <si>
    <t>345710009500</t>
  </si>
  <si>
    <t>Rúrka ohybná vlnitá pancierová PVC-U, FXK D 50</t>
  </si>
  <si>
    <t>-708319194</t>
  </si>
  <si>
    <t>210113601R</t>
  </si>
  <si>
    <t>Montáž vypínačov 20/3</t>
  </si>
  <si>
    <t>1721225307</t>
  </si>
  <si>
    <t>358220004200.S</t>
  </si>
  <si>
    <t>Istič 1P+N, 10 A, charakteristika B, 10 kA, 1 modul</t>
  </si>
  <si>
    <t>-34675807</t>
  </si>
  <si>
    <t>358220003800.S</t>
  </si>
  <si>
    <t>Istič 1P+N, 2 A, charakteristika B, 10 kA, 1 modul</t>
  </si>
  <si>
    <t>1708750473</t>
  </si>
  <si>
    <t>358220042200.S</t>
  </si>
  <si>
    <t>Istič 3P, 13 A, charakteristika B, 6 kA, 3 moduly</t>
  </si>
  <si>
    <t>-246786267</t>
  </si>
  <si>
    <t>358220042300.S</t>
  </si>
  <si>
    <t>Istič 3P, 16 A, charakteristika B, 6 kA, 3 moduly</t>
  </si>
  <si>
    <t>-818342256</t>
  </si>
  <si>
    <t>358210003500</t>
  </si>
  <si>
    <t>Stýkač inštalačný RSI-20-02-A230, OEZ</t>
  </si>
  <si>
    <t>1194907885</t>
  </si>
  <si>
    <t>374410007300.S</t>
  </si>
  <si>
    <t>Súmrakový spínač s externým senzorom, 1-50000 lx, výstup 1x16A prepínací, IP56</t>
  </si>
  <si>
    <t>-1615248402</t>
  </si>
  <si>
    <t>374210000100</t>
  </si>
  <si>
    <t>Transformátor 230/24V</t>
  </si>
  <si>
    <t>-855641666</t>
  </si>
  <si>
    <t>316110096390.S</t>
  </si>
  <si>
    <t>Poistka sklenená</t>
  </si>
  <si>
    <t>2046739294</t>
  </si>
  <si>
    <t>34</t>
  </si>
  <si>
    <t>210190003</t>
  </si>
  <si>
    <t>Montáž oceľoplechovej rozvodnice do váhy 100 kg</t>
  </si>
  <si>
    <t>1433300495</t>
  </si>
  <si>
    <t>35</t>
  </si>
  <si>
    <t>357140007600.S</t>
  </si>
  <si>
    <t>Rozvodnicová skriňa oceľoplechová nástenná, šxv 600x400 mm, počet radov 3, modulov v rade 24, IP43</t>
  </si>
  <si>
    <t>-186106434</t>
  </si>
  <si>
    <t>36</t>
  </si>
  <si>
    <t>210191R</t>
  </si>
  <si>
    <t xml:space="preserve">Kompletizácia rozvádzača </t>
  </si>
  <si>
    <t>1378294630</t>
  </si>
  <si>
    <t>37</t>
  </si>
  <si>
    <t>210201964.S</t>
  </si>
  <si>
    <t>Montáž svietidla na stožiar  do 10 kg</t>
  </si>
  <si>
    <t>-700013181</t>
  </si>
  <si>
    <t>38</t>
  </si>
  <si>
    <t>348370002600R</t>
  </si>
  <si>
    <t>Svietidlo stožiarové osvetlovacie BDS660 LED20-4S/740</t>
  </si>
  <si>
    <t>165420005</t>
  </si>
  <si>
    <t>39</t>
  </si>
  <si>
    <t>210220002.S</t>
  </si>
  <si>
    <t>Uzemňovacie vedenie na povrchu FeZn páska uzemňovacia do 120 mm2</t>
  </si>
  <si>
    <t>-497215364</t>
  </si>
  <si>
    <t>40</t>
  </si>
  <si>
    <t>354410058800.S</t>
  </si>
  <si>
    <t>Pásovina uzemňovacia FeZn 30 x 4 mm</t>
  </si>
  <si>
    <t>-1967415832</t>
  </si>
  <si>
    <t>41</t>
  </si>
  <si>
    <t>210220021.S</t>
  </si>
  <si>
    <t>Uzemňovacie vedenie v zemi FeZn vrátane izolácie spojov O 10 mm</t>
  </si>
  <si>
    <t>1789802651</t>
  </si>
  <si>
    <t>42</t>
  </si>
  <si>
    <t>354410054800.S</t>
  </si>
  <si>
    <t>Drôt bleskozvodový FeZn, d 10 mm</t>
  </si>
  <si>
    <t>274557520</t>
  </si>
  <si>
    <t>43</t>
  </si>
  <si>
    <t>210220245.S</t>
  </si>
  <si>
    <t>Svorka FeZn pripojovacia SP</t>
  </si>
  <si>
    <t>-1712250688</t>
  </si>
  <si>
    <t>44</t>
  </si>
  <si>
    <t>354410004000.S</t>
  </si>
  <si>
    <t>Svorka FeZn pripájaca označenie SP 1</t>
  </si>
  <si>
    <t>162860659</t>
  </si>
  <si>
    <t>45</t>
  </si>
  <si>
    <t>210220253.S</t>
  </si>
  <si>
    <t>Svorka FeZn uzemňovacia SR03</t>
  </si>
  <si>
    <t>-1666424383</t>
  </si>
  <si>
    <t>46</t>
  </si>
  <si>
    <t>354410000900.S</t>
  </si>
  <si>
    <t>Svorka FeZn uzemňovacia označenie SR 03 A</t>
  </si>
  <si>
    <t>1255329995</t>
  </si>
  <si>
    <t>47</t>
  </si>
  <si>
    <t>210251402</t>
  </si>
  <si>
    <t>Montáž svorkovnicovej skriňe na stožiar T, P, BP, DS nad 4m</t>
  </si>
  <si>
    <t>702644540</t>
  </si>
  <si>
    <t>48</t>
  </si>
  <si>
    <t>345210002500.S</t>
  </si>
  <si>
    <t xml:space="preserve">Poistka valcová  6A </t>
  </si>
  <si>
    <t>-1769188203</t>
  </si>
  <si>
    <t>49</t>
  </si>
  <si>
    <t>345710029900.S</t>
  </si>
  <si>
    <t>Spojovacia krabica na povrchu</t>
  </si>
  <si>
    <t>-263295787</t>
  </si>
  <si>
    <t>50</t>
  </si>
  <si>
    <t>347730004200.S</t>
  </si>
  <si>
    <t>LED pás 12W/24V RGB 60xSMD5050 IP65 (+)</t>
  </si>
  <si>
    <t>-77377572</t>
  </si>
  <si>
    <t>51</t>
  </si>
  <si>
    <t>2102515R</t>
  </si>
  <si>
    <t xml:space="preserve">Drobný materiál </t>
  </si>
  <si>
    <t>%</t>
  </si>
  <si>
    <t>1796465153</t>
  </si>
  <si>
    <t>52</t>
  </si>
  <si>
    <t>210800107.S</t>
  </si>
  <si>
    <t>Kábel medený uložený voľne CYKY 450/750 V 3x1,5</t>
  </si>
  <si>
    <t>-2060976982</t>
  </si>
  <si>
    <t>53</t>
  </si>
  <si>
    <t>341110000700.S</t>
  </si>
  <si>
    <t>Kábel medený CYKY 3x1,5 mm2</t>
  </si>
  <si>
    <t>-859398640</t>
  </si>
  <si>
    <t>54</t>
  </si>
  <si>
    <t>210800120.S</t>
  </si>
  <si>
    <t>Kábel medený uložený voľne CYKY 450/750 V 5x2,5</t>
  </si>
  <si>
    <t>1623451422</t>
  </si>
  <si>
    <t>55</t>
  </si>
  <si>
    <t>341110002000.S</t>
  </si>
  <si>
    <t>Kábel medený CYKY 5x2,5 mm2</t>
  </si>
  <si>
    <t>997310101</t>
  </si>
  <si>
    <t>56</t>
  </si>
  <si>
    <t>348370002100</t>
  </si>
  <si>
    <t>Stožiar osvetľovací rúrový so zemným koncom SB 3/60, D=60 mm, výška=3,5 m</t>
  </si>
  <si>
    <t>-34604396</t>
  </si>
  <si>
    <t>57</t>
  </si>
  <si>
    <t>348370004500</t>
  </si>
  <si>
    <t>Základ pre stožiar</t>
  </si>
  <si>
    <t>-1260171447</t>
  </si>
  <si>
    <t>58</t>
  </si>
  <si>
    <t>210800161.S</t>
  </si>
  <si>
    <t>Kábel medený uložený pevne CYKY 450/750 V 5x6</t>
  </si>
  <si>
    <t>-1893268328</t>
  </si>
  <si>
    <t>59</t>
  </si>
  <si>
    <t>341110002200.S</t>
  </si>
  <si>
    <t>Kábel medený CYKY 5x6 mm2</t>
  </si>
  <si>
    <t>-349535704</t>
  </si>
  <si>
    <t>60</t>
  </si>
  <si>
    <t>210802304.S</t>
  </si>
  <si>
    <t>Kábel medený uložený voľne H05VV-F (CYSY) 300/500 V  2x2,5</t>
  </si>
  <si>
    <t>-85482480</t>
  </si>
  <si>
    <t>61</t>
  </si>
  <si>
    <t>341310011300.S</t>
  </si>
  <si>
    <t>Vodič medený flexibilný H05VV-F 2x2,5 mm2</t>
  </si>
  <si>
    <t>1258474872</t>
  </si>
  <si>
    <t>62</t>
  </si>
  <si>
    <t>210901060.S</t>
  </si>
  <si>
    <t>Kábel hliníkový silový, uložený pevne AYKY 450/750 V 3x10</t>
  </si>
  <si>
    <t>161050383</t>
  </si>
  <si>
    <t>63</t>
  </si>
  <si>
    <t>341110028700.S</t>
  </si>
  <si>
    <t>Kábel hliníkový AYKY 3x10 mm2</t>
  </si>
  <si>
    <t>1975134520</t>
  </si>
  <si>
    <t>220110121</t>
  </si>
  <si>
    <t>Montáž rozvádzača na stenu</t>
  </si>
  <si>
    <t>1385648399</t>
  </si>
  <si>
    <t>22-M</t>
  </si>
  <si>
    <t>Montáže oznamovacích a zabezpečovacích zariadení</t>
  </si>
  <si>
    <t>65</t>
  </si>
  <si>
    <t>2201103R</t>
  </si>
  <si>
    <t>Protokol o skúške 	rozvádzača a vyhlásenie o zhode</t>
  </si>
  <si>
    <t>-1820790726</t>
  </si>
  <si>
    <t>66</t>
  </si>
  <si>
    <t>22011R</t>
  </si>
  <si>
    <t>Podružný materiál</t>
  </si>
  <si>
    <t>-1033726100</t>
  </si>
  <si>
    <t>46-M</t>
  </si>
  <si>
    <t>Zemné práce vykonávané pri externých montážnych prácach</t>
  </si>
  <si>
    <t>134</t>
  </si>
  <si>
    <t>460200113.S</t>
  </si>
  <si>
    <t>Hĺbenie káblovej ryhy 35 cm širokej a 30 cm hlbokej, v zemine triedy 3</t>
  </si>
  <si>
    <t>1754448745</t>
  </si>
  <si>
    <t>67</t>
  </si>
  <si>
    <t>460200163.S</t>
  </si>
  <si>
    <t>Hĺbenie káblovej ryhy ručne 35 cm širokej a 80 cm hlbokej, v zemine triedy 3</t>
  </si>
  <si>
    <t>343176180</t>
  </si>
  <si>
    <t>68</t>
  </si>
  <si>
    <t>460420001.S</t>
  </si>
  <si>
    <t xml:space="preserve">Zriadenie káblového lôžka z preosiatej zeminy v ryhe </t>
  </si>
  <si>
    <t>2042139593</t>
  </si>
  <si>
    <t>69</t>
  </si>
  <si>
    <t>460490011.S</t>
  </si>
  <si>
    <t>Rozvinutie a uloženie výstražnej fólie z PE do ryhy, šírka do 22 cm</t>
  </si>
  <si>
    <t>596339663</t>
  </si>
  <si>
    <t>70</t>
  </si>
  <si>
    <t>283230008000.S</t>
  </si>
  <si>
    <t>Výstražná fóla PE, š. 300, farba červená</t>
  </si>
  <si>
    <t>931732429</t>
  </si>
  <si>
    <t>135</t>
  </si>
  <si>
    <t>460560113.S</t>
  </si>
  <si>
    <t>Ručný zásyp nezap. káblovej ryhy bez zhutn. zeminy, 35 cm širokej, 30 cm hlbokej v zemine tr. 3</t>
  </si>
  <si>
    <t>-978371870</t>
  </si>
  <si>
    <t>71</t>
  </si>
  <si>
    <t>460560163.S</t>
  </si>
  <si>
    <t>Ručný zásyp nezap. káblovej ryhy bez zhutn. zeminy, 35 cm širokej, 80 cm hlbokej v zemine tr. 3</t>
  </si>
  <si>
    <t>-2131608384</t>
  </si>
  <si>
    <t>72</t>
  </si>
  <si>
    <t>460620001.S</t>
  </si>
  <si>
    <t>Položenie mačiny, založenie,upevnenie,ubitie drevenou ubíjačkou,postrek hadicou,sklon terénu do 1:5</t>
  </si>
  <si>
    <t>693998492</t>
  </si>
  <si>
    <t>HZS</t>
  </si>
  <si>
    <t>Hodinové zúčtovacie sadzby</t>
  </si>
  <si>
    <t>73</t>
  </si>
  <si>
    <t>HZS000113.S</t>
  </si>
  <si>
    <t>Stavebno montážne práce náročné ucelené - odborné, tvorivé remeselné (Tr. 3) v rozsahu viac ako 8 hodín</t>
  </si>
  <si>
    <t>hod</t>
  </si>
  <si>
    <t>512</t>
  </si>
  <si>
    <t>904806994</t>
  </si>
  <si>
    <t>201</t>
  </si>
  <si>
    <t>HZS000114.S</t>
  </si>
  <si>
    <t>Stavebno montážne práce najnáročnejšie na odbornosť - prehliadky pracoviska a revízie (Tr. 4) v rozsahu viac ako 8 hodín</t>
  </si>
  <si>
    <t>-247814975</t>
  </si>
  <si>
    <t>74</t>
  </si>
  <si>
    <t>HZS000214.S</t>
  </si>
  <si>
    <t>Stavebno montážne práce najnáročnejšie na odbornosť - prehliadky pracoviska a revízie (Tr. 4) v rozsahu viac ako 4 a menej ako 8 hodín</t>
  </si>
  <si>
    <t>1795800875</t>
  </si>
  <si>
    <t>VRN</t>
  </si>
  <si>
    <t>Vedľajšie rozpočtové náklady</t>
  </si>
  <si>
    <t>75</t>
  </si>
  <si>
    <t>000400011.S</t>
  </si>
  <si>
    <t>Projektové práce - Projekt skutočného vyhotovenia</t>
  </si>
  <si>
    <t>eur</t>
  </si>
  <si>
    <t>1024</t>
  </si>
  <si>
    <t>-1251227800</t>
  </si>
  <si>
    <t>76</t>
  </si>
  <si>
    <t>001000034.S</t>
  </si>
  <si>
    <t>Inžinierska činnosť - skúšky a revízie ostatné skúšky</t>
  </si>
  <si>
    <t>-726108825</t>
  </si>
  <si>
    <t>203</t>
  </si>
  <si>
    <t>001400011.S</t>
  </si>
  <si>
    <t>Ostatné náklady stavby - Zaškolenie obsluhy</t>
  </si>
  <si>
    <t>-1276722861</t>
  </si>
  <si>
    <t>77</t>
  </si>
  <si>
    <t>22012R</t>
  </si>
  <si>
    <t>-1986971838</t>
  </si>
  <si>
    <t>78</t>
  </si>
  <si>
    <t>22013R</t>
  </si>
  <si>
    <t>PPV</t>
  </si>
  <si>
    <t>-29720616</t>
  </si>
  <si>
    <t>3. - Opatrenie</t>
  </si>
  <si>
    <t>5969R</t>
  </si>
  <si>
    <t>Dodávka a montáž vegetačnej steny</t>
  </si>
  <si>
    <t>-1999448825</t>
  </si>
  <si>
    <t>Poznámky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</si>
</sst>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32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203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Border="1" applyAlignment="1">
      <alignment vertical="center"/>
    </xf>
    <xf numFmtId="166" fontId="15" fillId="0" borderId="0" xfId="0" applyNumberFormat="1" applyFont="1" applyBorder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4" xfId="0" applyNumberFormat="1" applyFont="1" applyBorder="1" applyAlignment="1">
      <alignment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4" fontId="24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0" fillId="0" borderId="0" xfId="0" applyProtection="1"/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19" fillId="0" borderId="0" xfId="0" applyNumberFormat="1" applyFont="1" applyAlignment="1"/>
    <xf numFmtId="166" fontId="27" fillId="0" borderId="12" xfId="0" applyNumberFormat="1" applyFont="1" applyBorder="1" applyAlignment="1"/>
    <xf numFmtId="166" fontId="27" fillId="0" borderId="13" xfId="0" applyNumberFormat="1" applyFont="1" applyBorder="1" applyAlignment="1"/>
    <xf numFmtId="4" fontId="28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4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center" vertical="center"/>
    </xf>
    <xf numFmtId="166" fontId="18" fillId="0" borderId="0" xfId="0" applyNumberFormat="1" applyFont="1" applyBorder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4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30" fillId="0" borderId="3" xfId="0" applyFont="1" applyBorder="1" applyAlignment="1">
      <alignment vertical="center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18" fillId="0" borderId="19" xfId="0" applyFont="1" applyBorder="1" applyAlignment="1">
      <alignment horizontal="left" vertical="center"/>
    </xf>
    <xf numFmtId="0" fontId="18" fillId="0" borderId="20" xfId="0" applyFont="1" applyBorder="1" applyAlignment="1">
      <alignment horizontal="center" vertical="center"/>
    </xf>
    <xf numFmtId="166" fontId="18" fillId="0" borderId="20" xfId="0" applyNumberFormat="1" applyFont="1" applyBorder="1" applyAlignment="1">
      <alignment vertical="center"/>
    </xf>
    <xf numFmtId="166" fontId="18" fillId="0" borderId="21" xfId="0" applyNumberFormat="1" applyFont="1" applyBorder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0" fillId="0" borderId="0" xfId="0"/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9"/>
  <sheetViews>
    <sheetView showGridLines="0" tabSelected="1" workbookViewId="0"/>
  </sheetViews>
  <sheetFormatPr baseColWidth="10" defaultColWidth="8.75" defaultRowHeight="11"/>
  <cols>
    <col min="1" max="1" width="8.25" style="1" customWidth="1"/>
    <col min="2" max="2" width="1.75" style="1" customWidth="1"/>
    <col min="3" max="3" width="4.25" style="1" customWidth="1"/>
    <col min="4" max="33" width="2.75" style="1" customWidth="1"/>
    <col min="34" max="34" width="3.25" style="1" customWidth="1"/>
    <col min="35" max="35" width="31.75" style="1" customWidth="1"/>
    <col min="36" max="37" width="2.5" style="1" customWidth="1"/>
    <col min="38" max="38" width="8.25" style="1" customWidth="1"/>
    <col min="39" max="39" width="3.25" style="1" customWidth="1"/>
    <col min="40" max="40" width="13.25" style="1" customWidth="1"/>
    <col min="41" max="41" width="7.5" style="1" customWidth="1"/>
    <col min="42" max="42" width="4.25" style="1" customWidth="1"/>
    <col min="43" max="43" width="15.75" style="1" hidden="1" customWidth="1"/>
    <col min="44" max="44" width="13.75" style="1" customWidth="1"/>
    <col min="45" max="47" width="25.75" style="1" hidden="1" customWidth="1"/>
    <col min="48" max="49" width="21.75" style="1" hidden="1" customWidth="1"/>
    <col min="50" max="51" width="25" style="1" hidden="1" customWidth="1"/>
    <col min="52" max="52" width="21.75" style="1" hidden="1" customWidth="1"/>
    <col min="53" max="53" width="19.25" style="1" hidden="1" customWidth="1"/>
    <col min="54" max="54" width="25" style="1" hidden="1" customWidth="1"/>
    <col min="55" max="55" width="21.75" style="1" hidden="1" customWidth="1"/>
    <col min="56" max="56" width="19.25" style="1" hidden="1" customWidth="1"/>
    <col min="57" max="57" width="66.5" style="1" customWidth="1"/>
    <col min="71" max="91" width="9.25" style="1" hidden="1"/>
  </cols>
  <sheetData>
    <row r="1" spans="1:74">
      <c r="A1" s="13" t="s">
        <v>0</v>
      </c>
      <c r="AZ1" s="13" t="s">
        <v>1</v>
      </c>
      <c r="BA1" s="13" t="s">
        <v>2</v>
      </c>
      <c r="BB1" s="13" t="s">
        <v>1</v>
      </c>
      <c r="BT1" s="13" t="s">
        <v>3</v>
      </c>
      <c r="BU1" s="13" t="s">
        <v>3</v>
      </c>
      <c r="BV1" s="13" t="s">
        <v>4</v>
      </c>
    </row>
    <row r="2" spans="1:74" s="1" customFormat="1" ht="37" customHeight="1">
      <c r="AR2" s="166" t="s">
        <v>5</v>
      </c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S2" s="14" t="s">
        <v>6</v>
      </c>
      <c r="BT2" s="14" t="s">
        <v>7</v>
      </c>
    </row>
    <row r="3" spans="1:74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7</v>
      </c>
    </row>
    <row r="4" spans="1:74" s="1" customFormat="1" ht="25" customHeight="1">
      <c r="B4" s="17"/>
      <c r="D4" s="18" t="s">
        <v>8</v>
      </c>
      <c r="AR4" s="17"/>
      <c r="AS4" s="19" t="s">
        <v>9</v>
      </c>
      <c r="BS4" s="14" t="s">
        <v>10</v>
      </c>
    </row>
    <row r="5" spans="1:74" s="1" customFormat="1" ht="12" customHeight="1">
      <c r="B5" s="17"/>
      <c r="D5" s="20" t="s">
        <v>11</v>
      </c>
      <c r="K5" s="194" t="s">
        <v>12</v>
      </c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  <c r="AB5" s="167"/>
      <c r="AC5" s="167"/>
      <c r="AD5" s="167"/>
      <c r="AE5" s="167"/>
      <c r="AF5" s="167"/>
      <c r="AG5" s="167"/>
      <c r="AH5" s="167"/>
      <c r="AI5" s="167"/>
      <c r="AJ5" s="167"/>
      <c r="AK5" s="167"/>
      <c r="AL5" s="167"/>
      <c r="AM5" s="167"/>
      <c r="AN5" s="167"/>
      <c r="AO5" s="167"/>
      <c r="AR5" s="17"/>
      <c r="BS5" s="14" t="s">
        <v>6</v>
      </c>
    </row>
    <row r="6" spans="1:74" s="1" customFormat="1" ht="37" customHeight="1">
      <c r="B6" s="17"/>
      <c r="D6" s="22" t="s">
        <v>13</v>
      </c>
      <c r="K6" s="195" t="s">
        <v>14</v>
      </c>
      <c r="L6" s="167"/>
      <c r="M6" s="167"/>
      <c r="N6" s="167"/>
      <c r="O6" s="167"/>
      <c r="P6" s="167"/>
      <c r="Q6" s="167"/>
      <c r="R6" s="167"/>
      <c r="S6" s="167"/>
      <c r="T6" s="167"/>
      <c r="U6" s="167"/>
      <c r="V6" s="167"/>
      <c r="W6" s="167"/>
      <c r="X6" s="167"/>
      <c r="Y6" s="167"/>
      <c r="Z6" s="167"/>
      <c r="AA6" s="167"/>
      <c r="AB6" s="167"/>
      <c r="AC6" s="167"/>
      <c r="AD6" s="167"/>
      <c r="AE6" s="167"/>
      <c r="AF6" s="167"/>
      <c r="AG6" s="167"/>
      <c r="AH6" s="167"/>
      <c r="AI6" s="167"/>
      <c r="AJ6" s="167"/>
      <c r="AK6" s="167"/>
      <c r="AL6" s="167"/>
      <c r="AM6" s="167"/>
      <c r="AN6" s="167"/>
      <c r="AO6" s="167"/>
      <c r="AR6" s="17"/>
      <c r="BS6" s="14" t="s">
        <v>6</v>
      </c>
    </row>
    <row r="7" spans="1:74" s="1" customFormat="1" ht="12" customHeight="1">
      <c r="B7" s="17"/>
      <c r="D7" s="23" t="s">
        <v>15</v>
      </c>
      <c r="K7" s="21" t="s">
        <v>1</v>
      </c>
      <c r="AK7" s="23" t="s">
        <v>16</v>
      </c>
      <c r="AN7" s="21" t="s">
        <v>1</v>
      </c>
      <c r="AR7" s="17"/>
      <c r="BS7" s="14" t="s">
        <v>6</v>
      </c>
    </row>
    <row r="8" spans="1:74" s="1" customFormat="1" ht="12" customHeight="1">
      <c r="B8" s="17"/>
      <c r="D8" s="23" t="s">
        <v>17</v>
      </c>
      <c r="K8" s="21" t="s">
        <v>18</v>
      </c>
      <c r="AK8" s="23" t="s">
        <v>19</v>
      </c>
      <c r="AN8" s="21" t="s">
        <v>20</v>
      </c>
      <c r="AR8" s="17"/>
      <c r="BS8" s="14" t="s">
        <v>6</v>
      </c>
    </row>
    <row r="9" spans="1:74" s="1" customFormat="1" ht="14.5" customHeight="1">
      <c r="B9" s="17"/>
      <c r="AR9" s="17"/>
      <c r="BS9" s="14" t="s">
        <v>6</v>
      </c>
    </row>
    <row r="10" spans="1:74" s="1" customFormat="1" ht="12" customHeight="1">
      <c r="B10" s="17"/>
      <c r="D10" s="23" t="s">
        <v>21</v>
      </c>
      <c r="AK10" s="23" t="s">
        <v>22</v>
      </c>
      <c r="AN10" s="21" t="s">
        <v>1</v>
      </c>
      <c r="AR10" s="17"/>
      <c r="BS10" s="14" t="s">
        <v>6</v>
      </c>
    </row>
    <row r="11" spans="1:74" s="1" customFormat="1" ht="18.5" customHeight="1">
      <c r="B11" s="17"/>
      <c r="E11" s="21" t="s">
        <v>18</v>
      </c>
      <c r="AK11" s="23" t="s">
        <v>23</v>
      </c>
      <c r="AN11" s="21" t="s">
        <v>1</v>
      </c>
      <c r="AR11" s="17"/>
      <c r="BS11" s="14" t="s">
        <v>6</v>
      </c>
    </row>
    <row r="12" spans="1:74" s="1" customFormat="1" ht="7" customHeight="1">
      <c r="B12" s="17"/>
      <c r="AR12" s="17"/>
      <c r="BS12" s="14" t="s">
        <v>6</v>
      </c>
    </row>
    <row r="13" spans="1:74" s="1" customFormat="1" ht="12" customHeight="1">
      <c r="B13" s="17"/>
      <c r="D13" s="23" t="s">
        <v>24</v>
      </c>
      <c r="AK13" s="23" t="s">
        <v>22</v>
      </c>
      <c r="AN13" s="21" t="s">
        <v>1</v>
      </c>
      <c r="AR13" s="17"/>
      <c r="BS13" s="14" t="s">
        <v>6</v>
      </c>
    </row>
    <row r="14" spans="1:74" ht="13">
      <c r="B14" s="17"/>
      <c r="E14" s="21" t="s">
        <v>18</v>
      </c>
      <c r="AK14" s="23" t="s">
        <v>23</v>
      </c>
      <c r="AN14" s="21" t="s">
        <v>1</v>
      </c>
      <c r="AR14" s="17"/>
      <c r="BS14" s="14" t="s">
        <v>6</v>
      </c>
    </row>
    <row r="15" spans="1:74" s="1" customFormat="1" ht="7" customHeight="1">
      <c r="B15" s="17"/>
      <c r="AR15" s="17"/>
      <c r="BS15" s="14" t="s">
        <v>3</v>
      </c>
    </row>
    <row r="16" spans="1:74" s="1" customFormat="1" ht="12" customHeight="1">
      <c r="B16" s="17"/>
      <c r="D16" s="23" t="s">
        <v>25</v>
      </c>
      <c r="AK16" s="23" t="s">
        <v>22</v>
      </c>
      <c r="AN16" s="21" t="s">
        <v>1</v>
      </c>
      <c r="AR16" s="17"/>
      <c r="BS16" s="14" t="s">
        <v>3</v>
      </c>
    </row>
    <row r="17" spans="1:71" s="1" customFormat="1" ht="18.5" customHeight="1">
      <c r="B17" s="17"/>
      <c r="E17" s="21" t="s">
        <v>18</v>
      </c>
      <c r="AK17" s="23" t="s">
        <v>23</v>
      </c>
      <c r="AN17" s="21" t="s">
        <v>1</v>
      </c>
      <c r="AR17" s="17"/>
      <c r="BS17" s="14" t="s">
        <v>26</v>
      </c>
    </row>
    <row r="18" spans="1:71" s="1" customFormat="1" ht="7" customHeight="1">
      <c r="B18" s="17"/>
      <c r="AR18" s="17"/>
      <c r="BS18" s="14" t="s">
        <v>6</v>
      </c>
    </row>
    <row r="19" spans="1:71" s="1" customFormat="1" ht="12" customHeight="1">
      <c r="B19" s="17"/>
      <c r="D19" s="23" t="s">
        <v>27</v>
      </c>
      <c r="AK19" s="23" t="s">
        <v>22</v>
      </c>
      <c r="AN19" s="21" t="s">
        <v>1</v>
      </c>
      <c r="AR19" s="17"/>
      <c r="BS19" s="14" t="s">
        <v>6</v>
      </c>
    </row>
    <row r="20" spans="1:71" s="1" customFormat="1" ht="18.5" customHeight="1">
      <c r="B20" s="17"/>
      <c r="E20" s="21" t="s">
        <v>18</v>
      </c>
      <c r="AK20" s="23" t="s">
        <v>23</v>
      </c>
      <c r="AN20" s="21" t="s">
        <v>1</v>
      </c>
      <c r="AR20" s="17"/>
      <c r="BS20" s="14" t="s">
        <v>26</v>
      </c>
    </row>
    <row r="21" spans="1:71" s="1" customFormat="1" ht="7" customHeight="1">
      <c r="B21" s="17"/>
      <c r="AR21" s="17"/>
    </row>
    <row r="22" spans="1:71" s="1" customFormat="1" ht="12" customHeight="1">
      <c r="B22" s="17"/>
      <c r="D22" s="23" t="s">
        <v>28</v>
      </c>
      <c r="AR22" s="17"/>
    </row>
    <row r="23" spans="1:71" s="1" customFormat="1" ht="16.5" customHeight="1">
      <c r="B23" s="17"/>
      <c r="E23" s="196" t="s">
        <v>1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R23" s="17"/>
    </row>
    <row r="24" spans="1:71" s="1" customFormat="1" ht="7" customHeight="1">
      <c r="B24" s="17"/>
      <c r="AR24" s="17"/>
    </row>
    <row r="25" spans="1:71" s="1" customFormat="1" ht="7" customHeight="1">
      <c r="B25" s="17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R25" s="17"/>
    </row>
    <row r="26" spans="1:71" s="2" customFormat="1" ht="26" customHeight="1">
      <c r="A26" s="26"/>
      <c r="B26" s="27"/>
      <c r="C26" s="26"/>
      <c r="D26" s="28" t="s">
        <v>29</v>
      </c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197">
        <f>ROUND(AG94,2)</f>
        <v>0</v>
      </c>
      <c r="AL26" s="198"/>
      <c r="AM26" s="198"/>
      <c r="AN26" s="198"/>
      <c r="AO26" s="198"/>
      <c r="AP26" s="26"/>
      <c r="AQ26" s="26"/>
      <c r="AR26" s="27"/>
      <c r="BE26" s="26"/>
    </row>
    <row r="27" spans="1:71" s="2" customFormat="1" ht="7" customHeight="1">
      <c r="A27" s="26"/>
      <c r="B27" s="27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7"/>
      <c r="BE27" s="26"/>
    </row>
    <row r="28" spans="1:71" s="2" customFormat="1" ht="13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199" t="s">
        <v>30</v>
      </c>
      <c r="M28" s="199"/>
      <c r="N28" s="199"/>
      <c r="O28" s="199"/>
      <c r="P28" s="199"/>
      <c r="Q28" s="26"/>
      <c r="R28" s="26"/>
      <c r="S28" s="26"/>
      <c r="T28" s="26"/>
      <c r="U28" s="26"/>
      <c r="V28" s="26"/>
      <c r="W28" s="199" t="s">
        <v>31</v>
      </c>
      <c r="X28" s="199"/>
      <c r="Y28" s="199"/>
      <c r="Z28" s="199"/>
      <c r="AA28" s="199"/>
      <c r="AB28" s="199"/>
      <c r="AC28" s="199"/>
      <c r="AD28" s="199"/>
      <c r="AE28" s="199"/>
      <c r="AF28" s="26"/>
      <c r="AG28" s="26"/>
      <c r="AH28" s="26"/>
      <c r="AI28" s="26"/>
      <c r="AJ28" s="26"/>
      <c r="AK28" s="199" t="s">
        <v>32</v>
      </c>
      <c r="AL28" s="199"/>
      <c r="AM28" s="199"/>
      <c r="AN28" s="199"/>
      <c r="AO28" s="199"/>
      <c r="AP28" s="26"/>
      <c r="AQ28" s="26"/>
      <c r="AR28" s="27"/>
      <c r="BE28" s="26"/>
    </row>
    <row r="29" spans="1:71" s="3" customFormat="1" ht="14.5" customHeight="1">
      <c r="B29" s="31"/>
      <c r="D29" s="23" t="s">
        <v>33</v>
      </c>
      <c r="F29" s="23" t="s">
        <v>34</v>
      </c>
      <c r="L29" s="189">
        <v>0.2</v>
      </c>
      <c r="M29" s="188"/>
      <c r="N29" s="188"/>
      <c r="O29" s="188"/>
      <c r="P29" s="188"/>
      <c r="W29" s="187">
        <f>ROUND(AZ94, 2)</f>
        <v>0</v>
      </c>
      <c r="X29" s="188"/>
      <c r="Y29" s="188"/>
      <c r="Z29" s="188"/>
      <c r="AA29" s="188"/>
      <c r="AB29" s="188"/>
      <c r="AC29" s="188"/>
      <c r="AD29" s="188"/>
      <c r="AE29" s="188"/>
      <c r="AK29" s="187">
        <f>ROUND(AV94, 2)</f>
        <v>0</v>
      </c>
      <c r="AL29" s="188"/>
      <c r="AM29" s="188"/>
      <c r="AN29" s="188"/>
      <c r="AO29" s="188"/>
      <c r="AR29" s="31"/>
    </row>
    <row r="30" spans="1:71" s="3" customFormat="1" ht="14.5" customHeight="1">
      <c r="B30" s="31"/>
      <c r="F30" s="23" t="s">
        <v>35</v>
      </c>
      <c r="L30" s="189">
        <v>0.2</v>
      </c>
      <c r="M30" s="188"/>
      <c r="N30" s="188"/>
      <c r="O30" s="188"/>
      <c r="P30" s="188"/>
      <c r="W30" s="187">
        <f>ROUND(BA94, 2)</f>
        <v>0</v>
      </c>
      <c r="X30" s="188"/>
      <c r="Y30" s="188"/>
      <c r="Z30" s="188"/>
      <c r="AA30" s="188"/>
      <c r="AB30" s="188"/>
      <c r="AC30" s="188"/>
      <c r="AD30" s="188"/>
      <c r="AE30" s="188"/>
      <c r="AK30" s="187">
        <f>ROUND(AW94, 2)</f>
        <v>0</v>
      </c>
      <c r="AL30" s="188"/>
      <c r="AM30" s="188"/>
      <c r="AN30" s="188"/>
      <c r="AO30" s="188"/>
      <c r="AR30" s="31"/>
    </row>
    <row r="31" spans="1:71" s="3" customFormat="1" ht="14.5" hidden="1" customHeight="1">
      <c r="B31" s="31"/>
      <c r="F31" s="23" t="s">
        <v>36</v>
      </c>
      <c r="L31" s="189">
        <v>0.2</v>
      </c>
      <c r="M31" s="188"/>
      <c r="N31" s="188"/>
      <c r="O31" s="188"/>
      <c r="P31" s="188"/>
      <c r="W31" s="187">
        <f>ROUND(BB94, 2)</f>
        <v>0</v>
      </c>
      <c r="X31" s="188"/>
      <c r="Y31" s="188"/>
      <c r="Z31" s="188"/>
      <c r="AA31" s="188"/>
      <c r="AB31" s="188"/>
      <c r="AC31" s="188"/>
      <c r="AD31" s="188"/>
      <c r="AE31" s="188"/>
      <c r="AK31" s="187">
        <v>0</v>
      </c>
      <c r="AL31" s="188"/>
      <c r="AM31" s="188"/>
      <c r="AN31" s="188"/>
      <c r="AO31" s="188"/>
      <c r="AR31" s="31"/>
    </row>
    <row r="32" spans="1:71" s="3" customFormat="1" ht="14.5" hidden="1" customHeight="1">
      <c r="B32" s="31"/>
      <c r="F32" s="23" t="s">
        <v>37</v>
      </c>
      <c r="L32" s="189">
        <v>0.2</v>
      </c>
      <c r="M32" s="188"/>
      <c r="N32" s="188"/>
      <c r="O32" s="188"/>
      <c r="P32" s="188"/>
      <c r="W32" s="187">
        <f>ROUND(BC94, 2)</f>
        <v>0</v>
      </c>
      <c r="X32" s="188"/>
      <c r="Y32" s="188"/>
      <c r="Z32" s="188"/>
      <c r="AA32" s="188"/>
      <c r="AB32" s="188"/>
      <c r="AC32" s="188"/>
      <c r="AD32" s="188"/>
      <c r="AE32" s="188"/>
      <c r="AK32" s="187">
        <v>0</v>
      </c>
      <c r="AL32" s="188"/>
      <c r="AM32" s="188"/>
      <c r="AN32" s="188"/>
      <c r="AO32" s="188"/>
      <c r="AR32" s="31"/>
    </row>
    <row r="33" spans="1:57" s="3" customFormat="1" ht="14.5" hidden="1" customHeight="1">
      <c r="B33" s="31"/>
      <c r="F33" s="23" t="s">
        <v>38</v>
      </c>
      <c r="L33" s="189">
        <v>0</v>
      </c>
      <c r="M33" s="188"/>
      <c r="N33" s="188"/>
      <c r="O33" s="188"/>
      <c r="P33" s="188"/>
      <c r="W33" s="187">
        <f>ROUND(BD94, 2)</f>
        <v>0</v>
      </c>
      <c r="X33" s="188"/>
      <c r="Y33" s="188"/>
      <c r="Z33" s="188"/>
      <c r="AA33" s="188"/>
      <c r="AB33" s="188"/>
      <c r="AC33" s="188"/>
      <c r="AD33" s="188"/>
      <c r="AE33" s="188"/>
      <c r="AK33" s="187">
        <v>0</v>
      </c>
      <c r="AL33" s="188"/>
      <c r="AM33" s="188"/>
      <c r="AN33" s="188"/>
      <c r="AO33" s="188"/>
      <c r="AR33" s="31"/>
    </row>
    <row r="34" spans="1:57" s="2" customFormat="1" ht="7" customHeight="1">
      <c r="A34" s="26"/>
      <c r="B34" s="27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7"/>
      <c r="BE34" s="26"/>
    </row>
    <row r="35" spans="1:57" s="2" customFormat="1" ht="26" customHeight="1">
      <c r="A35" s="26"/>
      <c r="B35" s="27"/>
      <c r="C35" s="32"/>
      <c r="D35" s="33" t="s">
        <v>39</v>
      </c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5" t="s">
        <v>40</v>
      </c>
      <c r="U35" s="34"/>
      <c r="V35" s="34"/>
      <c r="W35" s="34"/>
      <c r="X35" s="190" t="s">
        <v>41</v>
      </c>
      <c r="Y35" s="191"/>
      <c r="Z35" s="191"/>
      <c r="AA35" s="191"/>
      <c r="AB35" s="191"/>
      <c r="AC35" s="34"/>
      <c r="AD35" s="34"/>
      <c r="AE35" s="34"/>
      <c r="AF35" s="34"/>
      <c r="AG35" s="34"/>
      <c r="AH35" s="34"/>
      <c r="AI35" s="34"/>
      <c r="AJ35" s="34"/>
      <c r="AK35" s="192">
        <f>SUM(AK26:AK33)</f>
        <v>0</v>
      </c>
      <c r="AL35" s="191"/>
      <c r="AM35" s="191"/>
      <c r="AN35" s="191"/>
      <c r="AO35" s="193"/>
      <c r="AP35" s="32"/>
      <c r="AQ35" s="32"/>
      <c r="AR35" s="27"/>
      <c r="BE35" s="26"/>
    </row>
    <row r="36" spans="1:57" s="2" customFormat="1" ht="7" customHeight="1">
      <c r="A36" s="26"/>
      <c r="B36" s="27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7"/>
      <c r="BE36" s="26"/>
    </row>
    <row r="37" spans="1:57" s="2" customFormat="1" ht="14.5" customHeight="1">
      <c r="A37" s="26"/>
      <c r="B37" s="27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7"/>
      <c r="BE37" s="26"/>
    </row>
    <row r="38" spans="1:57" s="1" customFormat="1" ht="14.5" customHeight="1">
      <c r="B38" s="17"/>
      <c r="AR38" s="17"/>
    </row>
    <row r="39" spans="1:57" s="1" customFormat="1" ht="14.5" customHeight="1">
      <c r="B39" s="17"/>
      <c r="AR39" s="17"/>
    </row>
    <row r="40" spans="1:57" s="1" customFormat="1" ht="14.5" customHeight="1">
      <c r="B40" s="17"/>
      <c r="AR40" s="17"/>
    </row>
    <row r="41" spans="1:57" s="1" customFormat="1" ht="14.5" customHeight="1">
      <c r="B41" s="17"/>
      <c r="AR41" s="17"/>
    </row>
    <row r="42" spans="1:57" s="1" customFormat="1" ht="14.5" customHeight="1">
      <c r="B42" s="17"/>
      <c r="AR42" s="17"/>
    </row>
    <row r="43" spans="1:57" s="1" customFormat="1" ht="14.5" customHeight="1">
      <c r="B43" s="17"/>
      <c r="AR43" s="17"/>
    </row>
    <row r="44" spans="1:57" s="1" customFormat="1" ht="14.5" customHeight="1">
      <c r="B44" s="17"/>
      <c r="AR44" s="17"/>
    </row>
    <row r="45" spans="1:57" s="1" customFormat="1" ht="14.5" customHeight="1">
      <c r="B45" s="17"/>
      <c r="AR45" s="17"/>
    </row>
    <row r="46" spans="1:57" s="1" customFormat="1" ht="14.5" customHeight="1">
      <c r="B46" s="17"/>
      <c r="AR46" s="17"/>
    </row>
    <row r="47" spans="1:57" s="1" customFormat="1" ht="14.5" customHeight="1">
      <c r="B47" s="17"/>
      <c r="AR47" s="17"/>
    </row>
    <row r="48" spans="1:57" s="1" customFormat="1" ht="14.5" customHeight="1">
      <c r="B48" s="17"/>
      <c r="AR48" s="17"/>
    </row>
    <row r="49" spans="1:57" s="2" customFormat="1" ht="14.5" customHeight="1">
      <c r="B49" s="36"/>
      <c r="D49" s="37" t="s">
        <v>42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8"/>
      <c r="AH49" s="37" t="s">
        <v>43</v>
      </c>
      <c r="AI49" s="38"/>
      <c r="AJ49" s="38"/>
      <c r="AK49" s="38"/>
      <c r="AL49" s="38"/>
      <c r="AM49" s="38"/>
      <c r="AN49" s="38"/>
      <c r="AO49" s="38"/>
      <c r="AR49" s="36"/>
    </row>
    <row r="50" spans="1:57">
      <c r="B50" s="17"/>
      <c r="AR50" s="17"/>
    </row>
    <row r="51" spans="1:57">
      <c r="B51" s="17"/>
      <c r="AR51" s="17"/>
    </row>
    <row r="52" spans="1:57">
      <c r="B52" s="17"/>
      <c r="AR52" s="17"/>
    </row>
    <row r="53" spans="1:57">
      <c r="B53" s="17"/>
      <c r="AR53" s="17"/>
    </row>
    <row r="54" spans="1:57">
      <c r="B54" s="17"/>
      <c r="AR54" s="17"/>
    </row>
    <row r="55" spans="1:57">
      <c r="B55" s="17"/>
      <c r="AR55" s="17"/>
    </row>
    <row r="56" spans="1:57">
      <c r="B56" s="17"/>
      <c r="AR56" s="17"/>
    </row>
    <row r="57" spans="1:57">
      <c r="B57" s="17"/>
      <c r="AR57" s="17"/>
    </row>
    <row r="58" spans="1:57">
      <c r="B58" s="17"/>
      <c r="AR58" s="17"/>
    </row>
    <row r="59" spans="1:57">
      <c r="B59" s="17"/>
      <c r="AR59" s="17"/>
    </row>
    <row r="60" spans="1:57" s="2" customFormat="1" ht="13">
      <c r="A60" s="26"/>
      <c r="B60" s="27"/>
      <c r="C60" s="26"/>
      <c r="D60" s="39" t="s">
        <v>44</v>
      </c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39" t="s">
        <v>45</v>
      </c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39" t="s">
        <v>44</v>
      </c>
      <c r="AI60" s="29"/>
      <c r="AJ60" s="29"/>
      <c r="AK60" s="29"/>
      <c r="AL60" s="29"/>
      <c r="AM60" s="39" t="s">
        <v>45</v>
      </c>
      <c r="AN60" s="29"/>
      <c r="AO60" s="29"/>
      <c r="AP60" s="26"/>
      <c r="AQ60" s="26"/>
      <c r="AR60" s="27"/>
      <c r="BE60" s="26"/>
    </row>
    <row r="61" spans="1:57">
      <c r="B61" s="17"/>
      <c r="AR61" s="17"/>
    </row>
    <row r="62" spans="1:57">
      <c r="B62" s="17"/>
      <c r="AR62" s="17"/>
    </row>
    <row r="63" spans="1:57">
      <c r="B63" s="17"/>
      <c r="AR63" s="17"/>
    </row>
    <row r="64" spans="1:57" s="2" customFormat="1" ht="13">
      <c r="A64" s="26"/>
      <c r="B64" s="27"/>
      <c r="C64" s="26"/>
      <c r="D64" s="37" t="s">
        <v>46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7" t="s">
        <v>47</v>
      </c>
      <c r="AI64" s="40"/>
      <c r="AJ64" s="40"/>
      <c r="AK64" s="40"/>
      <c r="AL64" s="40"/>
      <c r="AM64" s="40"/>
      <c r="AN64" s="40"/>
      <c r="AO64" s="40"/>
      <c r="AP64" s="26"/>
      <c r="AQ64" s="26"/>
      <c r="AR64" s="27"/>
      <c r="BE64" s="26"/>
    </row>
    <row r="65" spans="1:57">
      <c r="B65" s="17"/>
      <c r="AR65" s="17"/>
    </row>
    <row r="66" spans="1:57">
      <c r="B66" s="17"/>
      <c r="AR66" s="17"/>
    </row>
    <row r="67" spans="1:57">
      <c r="B67" s="17"/>
      <c r="AR67" s="17"/>
    </row>
    <row r="68" spans="1:57">
      <c r="B68" s="17"/>
      <c r="AR68" s="17"/>
    </row>
    <row r="69" spans="1:57">
      <c r="B69" s="17"/>
      <c r="AR69" s="17"/>
    </row>
    <row r="70" spans="1:57">
      <c r="B70" s="17"/>
      <c r="AR70" s="17"/>
    </row>
    <row r="71" spans="1:57">
      <c r="B71" s="17"/>
      <c r="AR71" s="17"/>
    </row>
    <row r="72" spans="1:57">
      <c r="B72" s="17"/>
      <c r="AR72" s="17"/>
    </row>
    <row r="73" spans="1:57">
      <c r="B73" s="17"/>
      <c r="AR73" s="17"/>
    </row>
    <row r="74" spans="1:57">
      <c r="B74" s="17"/>
      <c r="AR74" s="17"/>
    </row>
    <row r="75" spans="1:57" s="2" customFormat="1" ht="13">
      <c r="A75" s="26"/>
      <c r="B75" s="27"/>
      <c r="C75" s="26"/>
      <c r="D75" s="39" t="s">
        <v>44</v>
      </c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39" t="s">
        <v>45</v>
      </c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39" t="s">
        <v>44</v>
      </c>
      <c r="AI75" s="29"/>
      <c r="AJ75" s="29"/>
      <c r="AK75" s="29"/>
      <c r="AL75" s="29"/>
      <c r="AM75" s="39" t="s">
        <v>45</v>
      </c>
      <c r="AN75" s="29"/>
      <c r="AO75" s="29"/>
      <c r="AP75" s="26"/>
      <c r="AQ75" s="26"/>
      <c r="AR75" s="27"/>
      <c r="BE75" s="26"/>
    </row>
    <row r="76" spans="1:57" s="2" customFormat="1">
      <c r="A76" s="26"/>
      <c r="B76" s="27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7"/>
      <c r="BE76" s="26"/>
    </row>
    <row r="77" spans="1:57" s="2" customFormat="1" ht="7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27"/>
      <c r="BE77" s="26"/>
    </row>
    <row r="81" spans="1:91" s="2" customFormat="1" ht="7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44"/>
      <c r="N81" s="44"/>
      <c r="O81" s="44"/>
      <c r="P81" s="44"/>
      <c r="Q81" s="44"/>
      <c r="R81" s="44"/>
      <c r="S81" s="44"/>
      <c r="T81" s="44"/>
      <c r="U81" s="44"/>
      <c r="V81" s="44"/>
      <c r="W81" s="44"/>
      <c r="X81" s="44"/>
      <c r="Y81" s="44"/>
      <c r="Z81" s="44"/>
      <c r="AA81" s="44"/>
      <c r="AB81" s="44"/>
      <c r="AC81" s="44"/>
      <c r="AD81" s="44"/>
      <c r="AE81" s="44"/>
      <c r="AF81" s="44"/>
      <c r="AG81" s="44"/>
      <c r="AH81" s="44"/>
      <c r="AI81" s="44"/>
      <c r="AJ81" s="44"/>
      <c r="AK81" s="44"/>
      <c r="AL81" s="44"/>
      <c r="AM81" s="44"/>
      <c r="AN81" s="44"/>
      <c r="AO81" s="44"/>
      <c r="AP81" s="44"/>
      <c r="AQ81" s="44"/>
      <c r="AR81" s="27"/>
      <c r="BE81" s="26"/>
    </row>
    <row r="82" spans="1:91" s="2" customFormat="1" ht="25" customHeight="1">
      <c r="A82" s="26"/>
      <c r="B82" s="27"/>
      <c r="C82" s="18" t="s">
        <v>48</v>
      </c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7"/>
      <c r="BE82" s="26"/>
    </row>
    <row r="83" spans="1:91" s="2" customFormat="1" ht="7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7"/>
      <c r="BE83" s="26"/>
    </row>
    <row r="84" spans="1:91" s="4" customFormat="1" ht="12" customHeight="1">
      <c r="B84" s="45"/>
      <c r="C84" s="23" t="s">
        <v>11</v>
      </c>
      <c r="L84" s="4" t="str">
        <f>K5</f>
        <v>000</v>
      </c>
      <c r="AR84" s="45"/>
    </row>
    <row r="85" spans="1:91" s="5" customFormat="1" ht="37" customHeight="1">
      <c r="B85" s="46"/>
      <c r="C85" s="47" t="s">
        <v>13</v>
      </c>
      <c r="L85" s="178" t="str">
        <f>K6</f>
        <v>Vodozádržný park Hviezdoslavov</v>
      </c>
      <c r="M85" s="179"/>
      <c r="N85" s="179"/>
      <c r="O85" s="179"/>
      <c r="P85" s="179"/>
      <c r="Q85" s="179"/>
      <c r="R85" s="179"/>
      <c r="S85" s="179"/>
      <c r="T85" s="179"/>
      <c r="U85" s="179"/>
      <c r="V85" s="179"/>
      <c r="W85" s="179"/>
      <c r="X85" s="179"/>
      <c r="Y85" s="179"/>
      <c r="Z85" s="179"/>
      <c r="AA85" s="179"/>
      <c r="AB85" s="179"/>
      <c r="AC85" s="179"/>
      <c r="AD85" s="179"/>
      <c r="AE85" s="179"/>
      <c r="AF85" s="179"/>
      <c r="AG85" s="179"/>
      <c r="AH85" s="179"/>
      <c r="AI85" s="179"/>
      <c r="AJ85" s="179"/>
      <c r="AK85" s="179"/>
      <c r="AL85" s="179"/>
      <c r="AM85" s="179"/>
      <c r="AN85" s="179"/>
      <c r="AO85" s="179"/>
      <c r="AR85" s="46"/>
    </row>
    <row r="86" spans="1:91" s="2" customFormat="1" ht="7" customHeight="1">
      <c r="A86" s="26"/>
      <c r="B86" s="27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7"/>
      <c r="BE86" s="26"/>
    </row>
    <row r="87" spans="1:91" s="2" customFormat="1" ht="12" customHeight="1">
      <c r="A87" s="26"/>
      <c r="B87" s="27"/>
      <c r="C87" s="23" t="s">
        <v>17</v>
      </c>
      <c r="D87" s="26"/>
      <c r="E87" s="26"/>
      <c r="F87" s="26"/>
      <c r="G87" s="26"/>
      <c r="H87" s="26"/>
      <c r="I87" s="26"/>
      <c r="J87" s="26"/>
      <c r="K87" s="26"/>
      <c r="L87" s="48" t="str">
        <f>IF(K8="","",K8)</f>
        <v xml:space="preserve"> </v>
      </c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3" t="s">
        <v>19</v>
      </c>
      <c r="AJ87" s="26"/>
      <c r="AK87" s="26"/>
      <c r="AL87" s="26"/>
      <c r="AM87" s="180" t="str">
        <f>IF(AN8= "","",AN8)</f>
        <v>7. 11. 2020</v>
      </c>
      <c r="AN87" s="180"/>
      <c r="AO87" s="26"/>
      <c r="AP87" s="26"/>
      <c r="AQ87" s="26"/>
      <c r="AR87" s="27"/>
      <c r="BE87" s="26"/>
    </row>
    <row r="88" spans="1:91" s="2" customFormat="1" ht="7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7"/>
      <c r="BE88" s="26"/>
    </row>
    <row r="89" spans="1:91" s="2" customFormat="1" ht="15.25" customHeight="1">
      <c r="A89" s="26"/>
      <c r="B89" s="27"/>
      <c r="C89" s="23" t="s">
        <v>21</v>
      </c>
      <c r="D89" s="26"/>
      <c r="E89" s="26"/>
      <c r="F89" s="26"/>
      <c r="G89" s="26"/>
      <c r="H89" s="26"/>
      <c r="I89" s="26"/>
      <c r="J89" s="26"/>
      <c r="K89" s="26"/>
      <c r="L89" s="4" t="str">
        <f>IF(E11= "","",E11)</f>
        <v xml:space="preserve"> </v>
      </c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3" t="s">
        <v>25</v>
      </c>
      <c r="AJ89" s="26"/>
      <c r="AK89" s="26"/>
      <c r="AL89" s="26"/>
      <c r="AM89" s="181" t="str">
        <f>IF(E17="","",E17)</f>
        <v xml:space="preserve"> </v>
      </c>
      <c r="AN89" s="182"/>
      <c r="AO89" s="182"/>
      <c r="AP89" s="182"/>
      <c r="AQ89" s="26"/>
      <c r="AR89" s="27"/>
      <c r="AS89" s="183" t="s">
        <v>49</v>
      </c>
      <c r="AT89" s="184"/>
      <c r="AU89" s="50"/>
      <c r="AV89" s="50"/>
      <c r="AW89" s="50"/>
      <c r="AX89" s="50"/>
      <c r="AY89" s="50"/>
      <c r="AZ89" s="50"/>
      <c r="BA89" s="50"/>
      <c r="BB89" s="50"/>
      <c r="BC89" s="50"/>
      <c r="BD89" s="51"/>
      <c r="BE89" s="26"/>
    </row>
    <row r="90" spans="1:91" s="2" customFormat="1" ht="15.25" customHeight="1">
      <c r="A90" s="26"/>
      <c r="B90" s="27"/>
      <c r="C90" s="23" t="s">
        <v>24</v>
      </c>
      <c r="D90" s="26"/>
      <c r="E90" s="26"/>
      <c r="F90" s="26"/>
      <c r="G90" s="26"/>
      <c r="H90" s="26"/>
      <c r="I90" s="26"/>
      <c r="J90" s="26"/>
      <c r="K90" s="26"/>
      <c r="L90" s="4" t="str">
        <f>IF(E14="","",E14)</f>
        <v xml:space="preserve"> </v>
      </c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3" t="s">
        <v>27</v>
      </c>
      <c r="AJ90" s="26"/>
      <c r="AK90" s="26"/>
      <c r="AL90" s="26"/>
      <c r="AM90" s="181" t="str">
        <f>IF(E20="","",E20)</f>
        <v xml:space="preserve"> </v>
      </c>
      <c r="AN90" s="182"/>
      <c r="AO90" s="182"/>
      <c r="AP90" s="182"/>
      <c r="AQ90" s="26"/>
      <c r="AR90" s="27"/>
      <c r="AS90" s="185"/>
      <c r="AT90" s="186"/>
      <c r="AU90" s="52"/>
      <c r="AV90" s="52"/>
      <c r="AW90" s="52"/>
      <c r="AX90" s="52"/>
      <c r="AY90" s="52"/>
      <c r="AZ90" s="52"/>
      <c r="BA90" s="52"/>
      <c r="BB90" s="52"/>
      <c r="BC90" s="52"/>
      <c r="BD90" s="53"/>
      <c r="BE90" s="26"/>
    </row>
    <row r="91" spans="1:91" s="2" customFormat="1" ht="11" customHeight="1">
      <c r="A91" s="26"/>
      <c r="B91" s="27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7"/>
      <c r="AS91" s="185"/>
      <c r="AT91" s="186"/>
      <c r="AU91" s="52"/>
      <c r="AV91" s="52"/>
      <c r="AW91" s="52"/>
      <c r="AX91" s="52"/>
      <c r="AY91" s="52"/>
      <c r="AZ91" s="52"/>
      <c r="BA91" s="52"/>
      <c r="BB91" s="52"/>
      <c r="BC91" s="52"/>
      <c r="BD91" s="53"/>
      <c r="BE91" s="26"/>
    </row>
    <row r="92" spans="1:91" s="2" customFormat="1" ht="29.25" customHeight="1">
      <c r="A92" s="26"/>
      <c r="B92" s="27"/>
      <c r="C92" s="171" t="s">
        <v>50</v>
      </c>
      <c r="D92" s="172"/>
      <c r="E92" s="172"/>
      <c r="F92" s="172"/>
      <c r="G92" s="172"/>
      <c r="H92" s="54"/>
      <c r="I92" s="173" t="s">
        <v>51</v>
      </c>
      <c r="J92" s="172"/>
      <c r="K92" s="172"/>
      <c r="L92" s="172"/>
      <c r="M92" s="172"/>
      <c r="N92" s="172"/>
      <c r="O92" s="172"/>
      <c r="P92" s="172"/>
      <c r="Q92" s="172"/>
      <c r="R92" s="172"/>
      <c r="S92" s="172"/>
      <c r="T92" s="172"/>
      <c r="U92" s="172"/>
      <c r="V92" s="172"/>
      <c r="W92" s="172"/>
      <c r="X92" s="172"/>
      <c r="Y92" s="172"/>
      <c r="Z92" s="172"/>
      <c r="AA92" s="172"/>
      <c r="AB92" s="172"/>
      <c r="AC92" s="172"/>
      <c r="AD92" s="172"/>
      <c r="AE92" s="172"/>
      <c r="AF92" s="172"/>
      <c r="AG92" s="174" t="s">
        <v>52</v>
      </c>
      <c r="AH92" s="172"/>
      <c r="AI92" s="172"/>
      <c r="AJ92" s="172"/>
      <c r="AK92" s="172"/>
      <c r="AL92" s="172"/>
      <c r="AM92" s="172"/>
      <c r="AN92" s="173" t="s">
        <v>53</v>
      </c>
      <c r="AO92" s="172"/>
      <c r="AP92" s="175"/>
      <c r="AQ92" s="55" t="s">
        <v>54</v>
      </c>
      <c r="AR92" s="27"/>
      <c r="AS92" s="56" t="s">
        <v>55</v>
      </c>
      <c r="AT92" s="57" t="s">
        <v>56</v>
      </c>
      <c r="AU92" s="57" t="s">
        <v>57</v>
      </c>
      <c r="AV92" s="57" t="s">
        <v>58</v>
      </c>
      <c r="AW92" s="57" t="s">
        <v>59</v>
      </c>
      <c r="AX92" s="57" t="s">
        <v>60</v>
      </c>
      <c r="AY92" s="57" t="s">
        <v>61</v>
      </c>
      <c r="AZ92" s="57" t="s">
        <v>62</v>
      </c>
      <c r="BA92" s="57" t="s">
        <v>63</v>
      </c>
      <c r="BB92" s="57" t="s">
        <v>64</v>
      </c>
      <c r="BC92" s="57" t="s">
        <v>65</v>
      </c>
      <c r="BD92" s="58" t="s">
        <v>66</v>
      </c>
      <c r="BE92" s="26"/>
    </row>
    <row r="93" spans="1:91" s="2" customFormat="1" ht="1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7"/>
      <c r="AS93" s="59"/>
      <c r="AT93" s="60"/>
      <c r="AU93" s="60"/>
      <c r="AV93" s="60"/>
      <c r="AW93" s="60"/>
      <c r="AX93" s="60"/>
      <c r="AY93" s="60"/>
      <c r="AZ93" s="60"/>
      <c r="BA93" s="60"/>
      <c r="BB93" s="60"/>
      <c r="BC93" s="60"/>
      <c r="BD93" s="61"/>
      <c r="BE93" s="26"/>
    </row>
    <row r="94" spans="1:91" s="6" customFormat="1" ht="32.5" customHeight="1">
      <c r="B94" s="62"/>
      <c r="C94" s="63" t="s">
        <v>67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176">
        <f>ROUND(SUM(AG95:AG97),2)</f>
        <v>0</v>
      </c>
      <c r="AH94" s="176"/>
      <c r="AI94" s="176"/>
      <c r="AJ94" s="176"/>
      <c r="AK94" s="176"/>
      <c r="AL94" s="176"/>
      <c r="AM94" s="176"/>
      <c r="AN94" s="177">
        <f>SUM(AG94,AT94)</f>
        <v>0</v>
      </c>
      <c r="AO94" s="177"/>
      <c r="AP94" s="177"/>
      <c r="AQ94" s="66" t="s">
        <v>1</v>
      </c>
      <c r="AR94" s="62"/>
      <c r="AS94" s="67">
        <f>ROUND(SUM(AS95:AS97),2)</f>
        <v>0</v>
      </c>
      <c r="AT94" s="68">
        <f>ROUND(SUM(AV94:AW94),2)</f>
        <v>0</v>
      </c>
      <c r="AU94" s="69">
        <f>ROUND(SUM(AU95:AU97),5)</f>
        <v>4454.5456700000004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ROUND(SUM(AZ95:AZ97),2)</f>
        <v>0</v>
      </c>
      <c r="BA94" s="68">
        <f>ROUND(SUM(BA95:BA97),2)</f>
        <v>0</v>
      </c>
      <c r="BB94" s="68">
        <f>ROUND(SUM(BB95:BB97),2)</f>
        <v>0</v>
      </c>
      <c r="BC94" s="68">
        <f>ROUND(SUM(BC95:BC97),2)</f>
        <v>0</v>
      </c>
      <c r="BD94" s="70">
        <f>ROUND(SUM(BD95:BD97),2)</f>
        <v>0</v>
      </c>
      <c r="BS94" s="71" t="s">
        <v>68</v>
      </c>
      <c r="BT94" s="71" t="s">
        <v>69</v>
      </c>
      <c r="BU94" s="72" t="s">
        <v>70</v>
      </c>
      <c r="BV94" s="71" t="s">
        <v>71</v>
      </c>
      <c r="BW94" s="71" t="s">
        <v>4</v>
      </c>
      <c r="BX94" s="71" t="s">
        <v>72</v>
      </c>
      <c r="CL94" s="71" t="s">
        <v>1</v>
      </c>
    </row>
    <row r="95" spans="1:91" s="7" customFormat="1" ht="16.5" customHeight="1">
      <c r="A95" s="73" t="s">
        <v>73</v>
      </c>
      <c r="B95" s="74"/>
      <c r="C95" s="75"/>
      <c r="D95" s="170" t="s">
        <v>74</v>
      </c>
      <c r="E95" s="170"/>
      <c r="F95" s="170"/>
      <c r="G95" s="170"/>
      <c r="H95" s="170"/>
      <c r="I95" s="76"/>
      <c r="J95" s="170" t="s">
        <v>75</v>
      </c>
      <c r="K95" s="170"/>
      <c r="L95" s="170"/>
      <c r="M95" s="170"/>
      <c r="N95" s="170"/>
      <c r="O95" s="170"/>
      <c r="P95" s="170"/>
      <c r="Q95" s="170"/>
      <c r="R95" s="170"/>
      <c r="S95" s="170"/>
      <c r="T95" s="170"/>
      <c r="U95" s="170"/>
      <c r="V95" s="170"/>
      <c r="W95" s="170"/>
      <c r="X95" s="170"/>
      <c r="Y95" s="170"/>
      <c r="Z95" s="170"/>
      <c r="AA95" s="170"/>
      <c r="AB95" s="170"/>
      <c r="AC95" s="170"/>
      <c r="AD95" s="170"/>
      <c r="AE95" s="170"/>
      <c r="AF95" s="170"/>
      <c r="AG95" s="168">
        <f>'1. - Opatrenie'!K30</f>
        <v>0</v>
      </c>
      <c r="AH95" s="169"/>
      <c r="AI95" s="169"/>
      <c r="AJ95" s="169"/>
      <c r="AK95" s="169"/>
      <c r="AL95" s="169"/>
      <c r="AM95" s="169"/>
      <c r="AN95" s="168">
        <f>SUM(AG95,AT95)</f>
        <v>0</v>
      </c>
      <c r="AO95" s="169"/>
      <c r="AP95" s="169"/>
      <c r="AQ95" s="77" t="s">
        <v>76</v>
      </c>
      <c r="AR95" s="74"/>
      <c r="AS95" s="78">
        <v>0</v>
      </c>
      <c r="AT95" s="79">
        <f>ROUND(SUM(AV95:AW95),2)</f>
        <v>0</v>
      </c>
      <c r="AU95" s="80">
        <f>'1. - Opatrenie'!Q124</f>
        <v>1305.7833176000001</v>
      </c>
      <c r="AV95" s="79">
        <f>'1. - Opatrenie'!K33</f>
        <v>0</v>
      </c>
      <c r="AW95" s="79">
        <f>'1. - Opatrenie'!K34</f>
        <v>0</v>
      </c>
      <c r="AX95" s="79">
        <f>'1. - Opatrenie'!K35</f>
        <v>0</v>
      </c>
      <c r="AY95" s="79">
        <f>'1. - Opatrenie'!K36</f>
        <v>0</v>
      </c>
      <c r="AZ95" s="79">
        <f>'1. - Opatrenie'!F33</f>
        <v>0</v>
      </c>
      <c r="BA95" s="79">
        <f>'1. - Opatrenie'!F34</f>
        <v>0</v>
      </c>
      <c r="BB95" s="79">
        <f>'1. - Opatrenie'!F35</f>
        <v>0</v>
      </c>
      <c r="BC95" s="79">
        <f>'1. - Opatrenie'!F36</f>
        <v>0</v>
      </c>
      <c r="BD95" s="81">
        <f>'1. - Opatrenie'!F37</f>
        <v>0</v>
      </c>
      <c r="BT95" s="82" t="s">
        <v>77</v>
      </c>
      <c r="BV95" s="82" t="s">
        <v>71</v>
      </c>
      <c r="BW95" s="82" t="s">
        <v>78</v>
      </c>
      <c r="BX95" s="82" t="s">
        <v>4</v>
      </c>
      <c r="CL95" s="82" t="s">
        <v>1</v>
      </c>
      <c r="CM95" s="82" t="s">
        <v>69</v>
      </c>
    </row>
    <row r="96" spans="1:91" s="7" customFormat="1" ht="16.5" customHeight="1">
      <c r="A96" s="73" t="s">
        <v>73</v>
      </c>
      <c r="B96" s="74"/>
      <c r="C96" s="75"/>
      <c r="D96" s="170" t="s">
        <v>79</v>
      </c>
      <c r="E96" s="170"/>
      <c r="F96" s="170"/>
      <c r="G96" s="170"/>
      <c r="H96" s="170"/>
      <c r="I96" s="76"/>
      <c r="J96" s="170" t="s">
        <v>75</v>
      </c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0"/>
      <c r="X96" s="170"/>
      <c r="Y96" s="170"/>
      <c r="Z96" s="170"/>
      <c r="AA96" s="170"/>
      <c r="AB96" s="170"/>
      <c r="AC96" s="170"/>
      <c r="AD96" s="170"/>
      <c r="AE96" s="170"/>
      <c r="AF96" s="170"/>
      <c r="AG96" s="168">
        <f>'2. - Opatrenie'!K30</f>
        <v>0</v>
      </c>
      <c r="AH96" s="169"/>
      <c r="AI96" s="169"/>
      <c r="AJ96" s="169"/>
      <c r="AK96" s="169"/>
      <c r="AL96" s="169"/>
      <c r="AM96" s="169"/>
      <c r="AN96" s="168">
        <f>SUM(AG96,AT96)</f>
        <v>0</v>
      </c>
      <c r="AO96" s="169"/>
      <c r="AP96" s="169"/>
      <c r="AQ96" s="77" t="s">
        <v>76</v>
      </c>
      <c r="AR96" s="74"/>
      <c r="AS96" s="78">
        <v>0</v>
      </c>
      <c r="AT96" s="79">
        <f>ROUND(SUM(AV96:AW96),2)</f>
        <v>0</v>
      </c>
      <c r="AU96" s="80">
        <f>'2. - Opatrenie'!Q141</f>
        <v>3148.1693569999998</v>
      </c>
      <c r="AV96" s="79">
        <f>'2. - Opatrenie'!K33</f>
        <v>0</v>
      </c>
      <c r="AW96" s="79">
        <f>'2. - Opatrenie'!K34</f>
        <v>0</v>
      </c>
      <c r="AX96" s="79">
        <f>'2. - Opatrenie'!K35</f>
        <v>0</v>
      </c>
      <c r="AY96" s="79">
        <f>'2. - Opatrenie'!K36</f>
        <v>0</v>
      </c>
      <c r="AZ96" s="79">
        <f>'2. - Opatrenie'!F33</f>
        <v>0</v>
      </c>
      <c r="BA96" s="79">
        <f>'2. - Opatrenie'!F34</f>
        <v>0</v>
      </c>
      <c r="BB96" s="79">
        <f>'2. - Opatrenie'!F35</f>
        <v>0</v>
      </c>
      <c r="BC96" s="79">
        <f>'2. - Opatrenie'!F36</f>
        <v>0</v>
      </c>
      <c r="BD96" s="81">
        <f>'2. - Opatrenie'!F37</f>
        <v>0</v>
      </c>
      <c r="BT96" s="82" t="s">
        <v>77</v>
      </c>
      <c r="BV96" s="82" t="s">
        <v>71</v>
      </c>
      <c r="BW96" s="82" t="s">
        <v>80</v>
      </c>
      <c r="BX96" s="82" t="s">
        <v>4</v>
      </c>
      <c r="CL96" s="82" t="s">
        <v>1</v>
      </c>
      <c r="CM96" s="82" t="s">
        <v>69</v>
      </c>
    </row>
    <row r="97" spans="1:91" s="7" customFormat="1" ht="16.5" customHeight="1">
      <c r="A97" s="73" t="s">
        <v>73</v>
      </c>
      <c r="B97" s="74"/>
      <c r="C97" s="75"/>
      <c r="D97" s="170" t="s">
        <v>81</v>
      </c>
      <c r="E97" s="170"/>
      <c r="F97" s="170"/>
      <c r="G97" s="170"/>
      <c r="H97" s="170"/>
      <c r="I97" s="76"/>
      <c r="J97" s="170" t="s">
        <v>75</v>
      </c>
      <c r="K97" s="170"/>
      <c r="L97" s="170"/>
      <c r="M97" s="170"/>
      <c r="N97" s="170"/>
      <c r="O97" s="170"/>
      <c r="P97" s="170"/>
      <c r="Q97" s="170"/>
      <c r="R97" s="170"/>
      <c r="S97" s="170"/>
      <c r="T97" s="170"/>
      <c r="U97" s="170"/>
      <c r="V97" s="170"/>
      <c r="W97" s="170"/>
      <c r="X97" s="170"/>
      <c r="Y97" s="170"/>
      <c r="Z97" s="170"/>
      <c r="AA97" s="170"/>
      <c r="AB97" s="170"/>
      <c r="AC97" s="170"/>
      <c r="AD97" s="170"/>
      <c r="AE97" s="170"/>
      <c r="AF97" s="170"/>
      <c r="AG97" s="168">
        <f>'3. - Opatrenie'!K30</f>
        <v>0</v>
      </c>
      <c r="AH97" s="169"/>
      <c r="AI97" s="169"/>
      <c r="AJ97" s="169"/>
      <c r="AK97" s="169"/>
      <c r="AL97" s="169"/>
      <c r="AM97" s="169"/>
      <c r="AN97" s="168">
        <f>SUM(AG97,AT97)</f>
        <v>0</v>
      </c>
      <c r="AO97" s="169"/>
      <c r="AP97" s="169"/>
      <c r="AQ97" s="77" t="s">
        <v>76</v>
      </c>
      <c r="AR97" s="74"/>
      <c r="AS97" s="83">
        <v>0</v>
      </c>
      <c r="AT97" s="84">
        <f>ROUND(SUM(AV97:AW97),2)</f>
        <v>0</v>
      </c>
      <c r="AU97" s="85">
        <f>'3. - Opatrenie'!Q117</f>
        <v>0.59299999999999997</v>
      </c>
      <c r="AV97" s="84">
        <f>'3. - Opatrenie'!K33</f>
        <v>0</v>
      </c>
      <c r="AW97" s="84">
        <f>'3. - Opatrenie'!K34</f>
        <v>0</v>
      </c>
      <c r="AX97" s="84">
        <f>'3. - Opatrenie'!K35</f>
        <v>0</v>
      </c>
      <c r="AY97" s="84">
        <f>'3. - Opatrenie'!K36</f>
        <v>0</v>
      </c>
      <c r="AZ97" s="84">
        <f>'3. - Opatrenie'!F33</f>
        <v>0</v>
      </c>
      <c r="BA97" s="84">
        <f>'3. - Opatrenie'!F34</f>
        <v>0</v>
      </c>
      <c r="BB97" s="84">
        <f>'3. - Opatrenie'!F35</f>
        <v>0</v>
      </c>
      <c r="BC97" s="84">
        <f>'3. - Opatrenie'!F36</f>
        <v>0</v>
      </c>
      <c r="BD97" s="86">
        <f>'3. - Opatrenie'!F37</f>
        <v>0</v>
      </c>
      <c r="BT97" s="82" t="s">
        <v>77</v>
      </c>
      <c r="BV97" s="82" t="s">
        <v>71</v>
      </c>
      <c r="BW97" s="82" t="s">
        <v>82</v>
      </c>
      <c r="BX97" s="82" t="s">
        <v>4</v>
      </c>
      <c r="CL97" s="82" t="s">
        <v>1</v>
      </c>
      <c r="CM97" s="82" t="s">
        <v>69</v>
      </c>
    </row>
    <row r="98" spans="1:91" s="2" customFormat="1" ht="30" customHeight="1">
      <c r="A98" s="26"/>
      <c r="B98" s="27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7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</row>
    <row r="99" spans="1:91" s="2" customFormat="1" ht="7" customHeight="1">
      <c r="A99" s="26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27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</row>
  </sheetData>
  <mergeCells count="48">
    <mergeCell ref="K5:AO5"/>
    <mergeCell ref="K6:AO6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AK31:AO31"/>
    <mergeCell ref="L31:P31"/>
    <mergeCell ref="W32:AE32"/>
    <mergeCell ref="AK32:AO32"/>
    <mergeCell ref="L32:P32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E2"/>
    <mergeCell ref="AN96:AP96"/>
    <mergeCell ref="AG96:AM96"/>
    <mergeCell ref="D96:H96"/>
    <mergeCell ref="J96:AF96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W31:AE31"/>
  </mergeCells>
  <hyperlinks>
    <hyperlink ref="A95" location="'1. - Opatrenie'!C2" display="/" xr:uid="{00000000-0004-0000-0000-000000000000}"/>
    <hyperlink ref="A96" location="'2. - Opatrenie'!C2" display="/" xr:uid="{00000000-0004-0000-0000-000001000000}"/>
    <hyperlink ref="A97" location="'3. - Opatrenie'!C2" display="/" xr:uid="{00000000-0004-0000-0000-000002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66"/>
  <sheetViews>
    <sheetView showGridLines="0" topLeftCell="A115" zoomScale="130" zoomScaleNormal="130" workbookViewId="0">
      <selection activeCell="F165" sqref="F165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7" width="50.75" style="1" customWidth="1"/>
    <col min="8" max="8" width="7.5" style="1" customWidth="1"/>
    <col min="9" max="9" width="14.75" style="1" customWidth="1"/>
    <col min="10" max="11" width="20.25" style="1" customWidth="1"/>
    <col min="12" max="12" width="20.25" style="1" hidden="1" customWidth="1"/>
    <col min="13" max="13" width="9.25" style="1" customWidth="1"/>
    <col min="14" max="14" width="10.75" style="1" hidden="1" customWidth="1"/>
    <col min="15" max="15" width="9.25" style="1" hidden="1"/>
    <col min="16" max="21" width="14.25" style="1" hidden="1" customWidth="1"/>
    <col min="22" max="22" width="16.25" style="1" hidden="1" customWidth="1"/>
    <col min="23" max="23" width="12.25" style="1" customWidth="1"/>
    <col min="24" max="24" width="16.25" style="1" customWidth="1"/>
    <col min="25" max="25" width="12.25" style="1" customWidth="1"/>
    <col min="26" max="26" width="15" style="1" customWidth="1"/>
    <col min="27" max="27" width="11" style="1" customWidth="1"/>
    <col min="28" max="28" width="15" style="1" customWidth="1"/>
    <col min="29" max="29" width="16.25" style="1" customWidth="1"/>
    <col min="30" max="30" width="11" style="1" customWidth="1"/>
    <col min="31" max="31" width="15" style="1" customWidth="1"/>
    <col min="32" max="32" width="16.25" style="1" customWidth="1"/>
    <col min="45" max="66" width="9.25" style="1" hidden="1"/>
  </cols>
  <sheetData>
    <row r="1" spans="1:47">
      <c r="A1" s="87"/>
    </row>
    <row r="2" spans="1:47" s="1" customFormat="1" ht="37" customHeight="1">
      <c r="M2" s="166" t="s">
        <v>5</v>
      </c>
      <c r="N2" s="167"/>
      <c r="O2" s="167"/>
      <c r="P2" s="167"/>
      <c r="Q2" s="167"/>
      <c r="R2" s="167"/>
      <c r="S2" s="167"/>
      <c r="T2" s="167"/>
      <c r="U2" s="167"/>
      <c r="V2" s="167"/>
      <c r="W2" s="167"/>
      <c r="AU2" s="14" t="s">
        <v>78</v>
      </c>
    </row>
    <row r="3" spans="1:47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U3" s="14" t="s">
        <v>69</v>
      </c>
    </row>
    <row r="4" spans="1:47" s="1" customFormat="1" ht="25" customHeight="1">
      <c r="B4" s="17"/>
      <c r="D4" s="18" t="s">
        <v>83</v>
      </c>
      <c r="M4" s="17"/>
      <c r="N4" s="88" t="s">
        <v>9</v>
      </c>
      <c r="AU4" s="14" t="s">
        <v>3</v>
      </c>
    </row>
    <row r="5" spans="1:47" s="1" customFormat="1" ht="7" customHeight="1">
      <c r="B5" s="17"/>
      <c r="M5" s="17"/>
    </row>
    <row r="6" spans="1:47" s="1" customFormat="1" ht="12" customHeight="1">
      <c r="B6" s="17"/>
      <c r="D6" s="23" t="s">
        <v>13</v>
      </c>
      <c r="M6" s="17"/>
    </row>
    <row r="7" spans="1:47" s="1" customFormat="1" ht="16.5" customHeight="1">
      <c r="B7" s="17"/>
      <c r="E7" s="201" t="str">
        <f>'Rekapitulácia stavby'!K6</f>
        <v>Vodozádržný park Hviezdoslavov</v>
      </c>
      <c r="F7" s="202"/>
      <c r="G7" s="202"/>
      <c r="H7" s="202"/>
      <c r="I7" s="202"/>
      <c r="M7" s="17"/>
    </row>
    <row r="8" spans="1:47" s="2" customFormat="1" ht="12" customHeight="1">
      <c r="A8" s="26"/>
      <c r="B8" s="27"/>
      <c r="C8" s="26"/>
      <c r="D8" s="23" t="s">
        <v>84</v>
      </c>
      <c r="E8" s="26"/>
      <c r="F8" s="26"/>
      <c r="G8" s="26"/>
      <c r="H8" s="26"/>
      <c r="I8" s="26"/>
      <c r="J8" s="26"/>
      <c r="K8" s="26"/>
      <c r="L8" s="26"/>
      <c r="M8" s="3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47" s="2" customFormat="1" ht="16.5" customHeight="1">
      <c r="A9" s="26"/>
      <c r="B9" s="27"/>
      <c r="C9" s="26"/>
      <c r="D9" s="26"/>
      <c r="E9" s="178" t="s">
        <v>85</v>
      </c>
      <c r="F9" s="200"/>
      <c r="G9" s="200"/>
      <c r="H9" s="200"/>
      <c r="I9" s="200"/>
      <c r="J9" s="26"/>
      <c r="K9" s="26"/>
      <c r="L9" s="26"/>
      <c r="M9" s="3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47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3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47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1"/>
      <c r="H11" s="26"/>
      <c r="I11" s="26"/>
      <c r="J11" s="23" t="s">
        <v>16</v>
      </c>
      <c r="K11" s="21" t="s">
        <v>1</v>
      </c>
      <c r="L11" s="26"/>
      <c r="M11" s="3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47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1"/>
      <c r="H12" s="26"/>
      <c r="I12" s="26"/>
      <c r="J12" s="23" t="s">
        <v>19</v>
      </c>
      <c r="K12" s="49" t="str">
        <f>'Rekapitulácia stavby'!AN8</f>
        <v>7. 11. 2020</v>
      </c>
      <c r="L12" s="26"/>
      <c r="M12" s="3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47" s="2" customFormat="1" ht="1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3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47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6"/>
      <c r="J14" s="23" t="s">
        <v>22</v>
      </c>
      <c r="K14" s="21" t="str">
        <f>IF('Rekapitulácia stavby'!AN10="","",'Rekapitulácia stavby'!AN10)</f>
        <v/>
      </c>
      <c r="L14" s="26"/>
      <c r="M14" s="3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47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6"/>
      <c r="J15" s="23" t="s">
        <v>23</v>
      </c>
      <c r="K15" s="21" t="str">
        <f>IF('Rekapitulácia stavby'!AN11="","",'Rekapitulácia stavby'!AN11)</f>
        <v/>
      </c>
      <c r="L15" s="26"/>
      <c r="M15" s="3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47" s="2" customFormat="1" ht="7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6"/>
      <c r="J17" s="23" t="s">
        <v>22</v>
      </c>
      <c r="K17" s="21" t="str">
        <f>'Rekapitulácia stavby'!AN13</f>
        <v/>
      </c>
      <c r="L17" s="26"/>
      <c r="M17" s="3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s="2" customFormat="1" ht="18" customHeight="1">
      <c r="A18" s="26"/>
      <c r="B18" s="27"/>
      <c r="C18" s="26"/>
      <c r="D18" s="26"/>
      <c r="E18" s="194" t="str">
        <f>'Rekapitulácia stavby'!E14</f>
        <v xml:space="preserve"> </v>
      </c>
      <c r="F18" s="194"/>
      <c r="G18" s="194"/>
      <c r="H18" s="194"/>
      <c r="I18" s="194"/>
      <c r="J18" s="23" t="s">
        <v>23</v>
      </c>
      <c r="K18" s="21" t="str">
        <f>'Rekapitulácia stavby'!AN14</f>
        <v/>
      </c>
      <c r="L18" s="26"/>
      <c r="M18" s="3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s="2" customFormat="1" ht="7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3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6"/>
      <c r="J20" s="23" t="s">
        <v>22</v>
      </c>
      <c r="K20" s="21" t="str">
        <f>IF('Rekapitulácia stavby'!AN16="","",'Rekapitulácia stavby'!AN16)</f>
        <v/>
      </c>
      <c r="L20" s="26"/>
      <c r="M20" s="3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6"/>
      <c r="J21" s="23" t="s">
        <v>23</v>
      </c>
      <c r="K21" s="21" t="str">
        <f>IF('Rekapitulácia stavby'!AN17="","",'Rekapitulácia stavby'!AN17)</f>
        <v/>
      </c>
      <c r="L21" s="26"/>
      <c r="M21" s="3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s="2" customFormat="1" ht="7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3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6"/>
      <c r="J23" s="23" t="s">
        <v>22</v>
      </c>
      <c r="K23" s="21" t="str">
        <f>IF('Rekapitulácia stavby'!AN19="","",'Rekapitulácia stavby'!AN19)</f>
        <v/>
      </c>
      <c r="L23" s="26"/>
      <c r="M23" s="3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6"/>
      <c r="J24" s="23" t="s">
        <v>23</v>
      </c>
      <c r="K24" s="21" t="str">
        <f>IF('Rekapitulácia stavby'!AN20="","",'Rekapitulácia stavby'!AN20)</f>
        <v/>
      </c>
      <c r="L24" s="26"/>
      <c r="M24" s="3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2" customFormat="1" ht="7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3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26"/>
      <c r="M26" s="3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s="8" customFormat="1" ht="16.5" customHeight="1">
      <c r="A27" s="89"/>
      <c r="B27" s="90"/>
      <c r="C27" s="89"/>
      <c r="D27" s="89"/>
      <c r="E27" s="196" t="s">
        <v>1</v>
      </c>
      <c r="F27" s="196"/>
      <c r="G27" s="196"/>
      <c r="H27" s="196"/>
      <c r="I27" s="196"/>
      <c r="J27" s="89"/>
      <c r="K27" s="89"/>
      <c r="L27" s="89"/>
      <c r="M27" s="91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</row>
    <row r="28" spans="1:32" s="2" customFormat="1" ht="7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3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s="2" customFormat="1" ht="7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60"/>
      <c r="M29" s="3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s="2" customFormat="1" ht="25.25" customHeight="1">
      <c r="A30" s="26"/>
      <c r="B30" s="27"/>
      <c r="C30" s="26"/>
      <c r="D30" s="92" t="s">
        <v>29</v>
      </c>
      <c r="E30" s="26"/>
      <c r="F30" s="26"/>
      <c r="G30" s="26"/>
      <c r="H30" s="26"/>
      <c r="I30" s="26"/>
      <c r="J30" s="26"/>
      <c r="K30" s="65">
        <f>ROUND(K124, 2)</f>
        <v>0</v>
      </c>
      <c r="L30" s="26"/>
      <c r="M30" s="3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s="2" customFormat="1" ht="7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60"/>
      <c r="M31" s="3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s="2" customFormat="1" ht="14.5" customHeight="1">
      <c r="A32" s="26"/>
      <c r="B32" s="27"/>
      <c r="C32" s="26"/>
      <c r="D32" s="26"/>
      <c r="E32" s="26"/>
      <c r="F32" s="30" t="s">
        <v>31</v>
      </c>
      <c r="G32" s="30"/>
      <c r="H32" s="26"/>
      <c r="I32" s="26"/>
      <c r="J32" s="30" t="s">
        <v>30</v>
      </c>
      <c r="K32" s="30" t="s">
        <v>32</v>
      </c>
      <c r="L32" s="26"/>
      <c r="M32" s="3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s="2" customFormat="1" ht="14.5" customHeight="1">
      <c r="A33" s="26"/>
      <c r="B33" s="27"/>
      <c r="C33" s="26"/>
      <c r="D33" s="93" t="s">
        <v>33</v>
      </c>
      <c r="E33" s="23" t="s">
        <v>34</v>
      </c>
      <c r="F33" s="94">
        <f>ROUND((SUM(BF124:BF165)),  2)</f>
        <v>0</v>
      </c>
      <c r="G33" s="94"/>
      <c r="H33" s="26"/>
      <c r="I33" s="26"/>
      <c r="J33" s="95">
        <v>0.2</v>
      </c>
      <c r="K33" s="94">
        <f>ROUND(((SUM(BF124:BF165))*J33),  2)</f>
        <v>0</v>
      </c>
      <c r="L33" s="26"/>
      <c r="M33" s="3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s="2" customFormat="1" ht="14.5" customHeight="1">
      <c r="A34" s="26"/>
      <c r="B34" s="27"/>
      <c r="C34" s="26"/>
      <c r="D34" s="26"/>
      <c r="E34" s="23" t="s">
        <v>35</v>
      </c>
      <c r="F34" s="94">
        <f>ROUND((SUM(BG124:BG165)),  2)</f>
        <v>0</v>
      </c>
      <c r="G34" s="94"/>
      <c r="H34" s="26"/>
      <c r="I34" s="26"/>
      <c r="J34" s="95">
        <v>0.2</v>
      </c>
      <c r="K34" s="94">
        <f>ROUND(((SUM(BG124:BG165))*J34),  2)</f>
        <v>0</v>
      </c>
      <c r="L34" s="26"/>
      <c r="M34" s="3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s="2" customFormat="1" ht="14.5" hidden="1" customHeight="1">
      <c r="A35" s="26"/>
      <c r="B35" s="27"/>
      <c r="C35" s="26"/>
      <c r="D35" s="26"/>
      <c r="E35" s="23" t="s">
        <v>36</v>
      </c>
      <c r="F35" s="94">
        <f>ROUND((SUM(BH124:BH165)),  2)</f>
        <v>0</v>
      </c>
      <c r="G35" s="94"/>
      <c r="H35" s="26"/>
      <c r="I35" s="26"/>
      <c r="J35" s="95">
        <v>0.2</v>
      </c>
      <c r="K35" s="94">
        <f>0</f>
        <v>0</v>
      </c>
      <c r="L35" s="26"/>
      <c r="M35" s="3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s="2" customFormat="1" ht="14.5" hidden="1" customHeight="1">
      <c r="A36" s="26"/>
      <c r="B36" s="27"/>
      <c r="C36" s="26"/>
      <c r="D36" s="26"/>
      <c r="E36" s="23" t="s">
        <v>37</v>
      </c>
      <c r="F36" s="94">
        <f>ROUND((SUM(BI124:BI165)),  2)</f>
        <v>0</v>
      </c>
      <c r="G36" s="94"/>
      <c r="H36" s="26"/>
      <c r="I36" s="26"/>
      <c r="J36" s="95">
        <v>0.2</v>
      </c>
      <c r="K36" s="94">
        <f>0</f>
        <v>0</v>
      </c>
      <c r="L36" s="26"/>
      <c r="M36" s="3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s="2" customFormat="1" ht="14.5" hidden="1" customHeight="1">
      <c r="A37" s="26"/>
      <c r="B37" s="27"/>
      <c r="C37" s="26"/>
      <c r="D37" s="26"/>
      <c r="E37" s="23" t="s">
        <v>38</v>
      </c>
      <c r="F37" s="94">
        <f>ROUND((SUM(BJ124:BJ165)),  2)</f>
        <v>0</v>
      </c>
      <c r="G37" s="94"/>
      <c r="H37" s="26"/>
      <c r="I37" s="26"/>
      <c r="J37" s="95">
        <v>0</v>
      </c>
      <c r="K37" s="94">
        <f>0</f>
        <v>0</v>
      </c>
      <c r="L37" s="26"/>
      <c r="M37" s="3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s="2" customFormat="1" ht="7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3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s="2" customFormat="1" ht="25.25" customHeight="1">
      <c r="A39" s="26"/>
      <c r="B39" s="27"/>
      <c r="C39" s="96"/>
      <c r="D39" s="97" t="s">
        <v>39</v>
      </c>
      <c r="E39" s="54"/>
      <c r="F39" s="54"/>
      <c r="G39" s="54"/>
      <c r="H39" s="98" t="s">
        <v>40</v>
      </c>
      <c r="I39" s="99" t="s">
        <v>41</v>
      </c>
      <c r="J39" s="54"/>
      <c r="K39" s="100">
        <f>SUM(K30:K37)</f>
        <v>0</v>
      </c>
      <c r="L39" s="101"/>
      <c r="M39" s="3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s="2" customFormat="1" ht="14.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3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s="1" customFormat="1" ht="14.5" customHeight="1">
      <c r="B41" s="17"/>
      <c r="M41" s="17"/>
    </row>
    <row r="42" spans="1:32" s="1" customFormat="1" ht="14.5" customHeight="1">
      <c r="B42" s="17"/>
      <c r="M42" s="17"/>
    </row>
    <row r="43" spans="1:32" s="1" customFormat="1" ht="14.5" customHeight="1">
      <c r="B43" s="17"/>
      <c r="M43" s="17"/>
    </row>
    <row r="44" spans="1:32" s="1" customFormat="1" ht="14.5" customHeight="1">
      <c r="B44" s="17"/>
      <c r="M44" s="17"/>
    </row>
    <row r="45" spans="1:32" s="1" customFormat="1" ht="14.5" customHeight="1">
      <c r="B45" s="17"/>
      <c r="M45" s="17"/>
    </row>
    <row r="46" spans="1:32" s="1" customFormat="1" ht="14.5" customHeight="1">
      <c r="B46" s="17"/>
      <c r="M46" s="17"/>
    </row>
    <row r="47" spans="1:32" s="1" customFormat="1" ht="14.5" customHeight="1">
      <c r="B47" s="17"/>
      <c r="M47" s="17"/>
    </row>
    <row r="48" spans="1:32" s="1" customFormat="1" ht="14.5" customHeight="1">
      <c r="B48" s="17"/>
      <c r="M48" s="17"/>
    </row>
    <row r="49" spans="1:32" s="1" customFormat="1" ht="14.5" customHeight="1">
      <c r="B49" s="17"/>
      <c r="M49" s="17"/>
    </row>
    <row r="50" spans="1:32" s="2" customFormat="1" ht="14.5" customHeight="1">
      <c r="B50" s="36"/>
      <c r="D50" s="37" t="s">
        <v>42</v>
      </c>
      <c r="E50" s="38"/>
      <c r="F50" s="38"/>
      <c r="G50" s="38"/>
      <c r="H50" s="37" t="s">
        <v>43</v>
      </c>
      <c r="I50" s="38"/>
      <c r="J50" s="38"/>
      <c r="K50" s="38"/>
      <c r="L50" s="38"/>
      <c r="M50" s="36"/>
    </row>
    <row r="51" spans="1:32">
      <c r="B51" s="17"/>
      <c r="M51" s="17"/>
    </row>
    <row r="52" spans="1:32">
      <c r="B52" s="17"/>
      <c r="M52" s="17"/>
    </row>
    <row r="53" spans="1:32">
      <c r="B53" s="17"/>
      <c r="M53" s="17"/>
    </row>
    <row r="54" spans="1:32">
      <c r="B54" s="17"/>
      <c r="M54" s="17"/>
    </row>
    <row r="55" spans="1:32">
      <c r="B55" s="17"/>
      <c r="M55" s="17"/>
    </row>
    <row r="56" spans="1:32">
      <c r="B56" s="17"/>
      <c r="M56" s="17"/>
    </row>
    <row r="57" spans="1:32">
      <c r="B57" s="17"/>
      <c r="M57" s="17"/>
    </row>
    <row r="58" spans="1:32">
      <c r="B58" s="17"/>
      <c r="M58" s="17"/>
    </row>
    <row r="59" spans="1:32">
      <c r="B59" s="17"/>
      <c r="M59" s="17"/>
    </row>
    <row r="60" spans="1:32">
      <c r="B60" s="17"/>
      <c r="M60" s="17"/>
    </row>
    <row r="61" spans="1:32" s="2" customFormat="1" ht="13">
      <c r="A61" s="26"/>
      <c r="B61" s="27"/>
      <c r="C61" s="26"/>
      <c r="D61" s="39" t="s">
        <v>44</v>
      </c>
      <c r="E61" s="29"/>
      <c r="F61" s="102" t="s">
        <v>45</v>
      </c>
      <c r="G61" s="102"/>
      <c r="H61" s="39" t="s">
        <v>44</v>
      </c>
      <c r="I61" s="29"/>
      <c r="J61" s="29"/>
      <c r="K61" s="103" t="s">
        <v>45</v>
      </c>
      <c r="L61" s="29"/>
      <c r="M61" s="3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B62" s="17"/>
      <c r="M62" s="17"/>
    </row>
    <row r="63" spans="1:32">
      <c r="B63" s="17"/>
      <c r="M63" s="17"/>
    </row>
    <row r="64" spans="1:32">
      <c r="B64" s="17"/>
      <c r="M64" s="17"/>
    </row>
    <row r="65" spans="1:32" s="2" customFormat="1" ht="13">
      <c r="A65" s="26"/>
      <c r="B65" s="27"/>
      <c r="C65" s="26"/>
      <c r="D65" s="37" t="s">
        <v>46</v>
      </c>
      <c r="E65" s="40"/>
      <c r="F65" s="40"/>
      <c r="G65" s="40"/>
      <c r="H65" s="37" t="s">
        <v>47</v>
      </c>
      <c r="I65" s="40"/>
      <c r="J65" s="40"/>
      <c r="K65" s="40"/>
      <c r="L65" s="40"/>
      <c r="M65" s="3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B66" s="17"/>
      <c r="M66" s="17"/>
    </row>
    <row r="67" spans="1:32">
      <c r="B67" s="17"/>
      <c r="M67" s="17"/>
    </row>
    <row r="68" spans="1:32">
      <c r="B68" s="17"/>
      <c r="M68" s="17"/>
    </row>
    <row r="69" spans="1:32">
      <c r="B69" s="17"/>
      <c r="M69" s="17"/>
    </row>
    <row r="70" spans="1:32">
      <c r="B70" s="17"/>
      <c r="M70" s="17"/>
    </row>
    <row r="71" spans="1:32">
      <c r="B71" s="17"/>
      <c r="M71" s="17"/>
    </row>
    <row r="72" spans="1:32">
      <c r="B72" s="17"/>
      <c r="M72" s="17"/>
    </row>
    <row r="73" spans="1:32">
      <c r="B73" s="17"/>
      <c r="M73" s="17"/>
    </row>
    <row r="74" spans="1:32">
      <c r="B74" s="17"/>
      <c r="M74" s="17"/>
    </row>
    <row r="75" spans="1:32">
      <c r="B75" s="17"/>
      <c r="M75" s="17"/>
    </row>
    <row r="76" spans="1:32" s="2" customFormat="1" ht="13">
      <c r="A76" s="26"/>
      <c r="B76" s="27"/>
      <c r="C76" s="26"/>
      <c r="D76" s="39" t="s">
        <v>44</v>
      </c>
      <c r="E76" s="29"/>
      <c r="F76" s="102" t="s">
        <v>45</v>
      </c>
      <c r="G76" s="102"/>
      <c r="H76" s="39" t="s">
        <v>44</v>
      </c>
      <c r="I76" s="29"/>
      <c r="J76" s="29"/>
      <c r="K76" s="103" t="s">
        <v>45</v>
      </c>
      <c r="L76" s="29"/>
      <c r="M76" s="3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 s="2" customFormat="1" ht="14.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3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81" spans="1:48" s="2" customFormat="1" ht="7" hidden="1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3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48" s="2" customFormat="1" ht="25" hidden="1" customHeight="1">
      <c r="A82" s="26"/>
      <c r="B82" s="27"/>
      <c r="C82" s="18" t="s">
        <v>86</v>
      </c>
      <c r="D82" s="26"/>
      <c r="E82" s="26"/>
      <c r="F82" s="26"/>
      <c r="G82" s="26"/>
      <c r="H82" s="26"/>
      <c r="I82" s="26"/>
      <c r="J82" s="26"/>
      <c r="K82" s="26"/>
      <c r="L82" s="26"/>
      <c r="M82" s="3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48" s="2" customFormat="1" ht="7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3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48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26"/>
      <c r="M84" s="3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48" s="2" customFormat="1" ht="16.5" hidden="1" customHeight="1">
      <c r="A85" s="26"/>
      <c r="B85" s="27"/>
      <c r="C85" s="26"/>
      <c r="D85" s="26"/>
      <c r="E85" s="201" t="str">
        <f>E7</f>
        <v>Vodozádržný park Hviezdoslavov</v>
      </c>
      <c r="F85" s="202"/>
      <c r="G85" s="202"/>
      <c r="H85" s="202"/>
      <c r="I85" s="202"/>
      <c r="J85" s="26"/>
      <c r="K85" s="26"/>
      <c r="L85" s="26"/>
      <c r="M85" s="3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48" s="2" customFormat="1" ht="12" hidden="1" customHeight="1">
      <c r="A86" s="26"/>
      <c r="B86" s="27"/>
      <c r="C86" s="23" t="s">
        <v>84</v>
      </c>
      <c r="D86" s="26"/>
      <c r="E86" s="26"/>
      <c r="F86" s="26"/>
      <c r="G86" s="26"/>
      <c r="H86" s="26"/>
      <c r="I86" s="26"/>
      <c r="J86" s="26"/>
      <c r="K86" s="26"/>
      <c r="L86" s="26"/>
      <c r="M86" s="3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48" s="2" customFormat="1" ht="16.5" hidden="1" customHeight="1">
      <c r="A87" s="26"/>
      <c r="B87" s="27"/>
      <c r="C87" s="26"/>
      <c r="D87" s="26"/>
      <c r="E87" s="178" t="str">
        <f>E9</f>
        <v>1. - Opatrenie</v>
      </c>
      <c r="F87" s="200"/>
      <c r="G87" s="200"/>
      <c r="H87" s="200"/>
      <c r="I87" s="200"/>
      <c r="J87" s="26"/>
      <c r="K87" s="26"/>
      <c r="L87" s="26"/>
      <c r="M87" s="3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48" s="2" customFormat="1" ht="7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3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48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1"/>
      <c r="H89" s="26"/>
      <c r="I89" s="26"/>
      <c r="J89" s="23" t="s">
        <v>19</v>
      </c>
      <c r="K89" s="49" t="str">
        <f>IF(K12="","",K12)</f>
        <v>7. 11. 2020</v>
      </c>
      <c r="L89" s="26"/>
      <c r="M89" s="3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48" s="2" customFormat="1" ht="7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3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48" s="2" customFormat="1" ht="15.25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1"/>
      <c r="H91" s="26"/>
      <c r="I91" s="26"/>
      <c r="J91" s="23" t="s">
        <v>25</v>
      </c>
      <c r="K91" s="24" t="str">
        <f>E21</f>
        <v xml:space="preserve"> </v>
      </c>
      <c r="L91" s="26"/>
      <c r="M91" s="3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48" s="2" customFormat="1" ht="15.25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1"/>
      <c r="H92" s="26"/>
      <c r="I92" s="26"/>
      <c r="J92" s="23" t="s">
        <v>27</v>
      </c>
      <c r="K92" s="24" t="str">
        <f>E24</f>
        <v xml:space="preserve"> </v>
      </c>
      <c r="L92" s="26"/>
      <c r="M92" s="3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48" s="2" customFormat="1" ht="10.2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3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48" s="2" customFormat="1" ht="29.25" hidden="1" customHeight="1">
      <c r="A94" s="26"/>
      <c r="B94" s="27"/>
      <c r="C94" s="104" t="s">
        <v>87</v>
      </c>
      <c r="D94" s="96"/>
      <c r="E94" s="96"/>
      <c r="F94" s="96"/>
      <c r="G94" s="96"/>
      <c r="H94" s="96"/>
      <c r="I94" s="96"/>
      <c r="J94" s="96"/>
      <c r="K94" s="105" t="s">
        <v>88</v>
      </c>
      <c r="L94" s="96"/>
      <c r="M94" s="3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48" s="2" customFormat="1" ht="10.2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3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48" s="2" customFormat="1" ht="23" hidden="1" customHeight="1">
      <c r="A96" s="26"/>
      <c r="B96" s="27"/>
      <c r="C96" s="106" t="s">
        <v>89</v>
      </c>
      <c r="D96" s="26"/>
      <c r="E96" s="26"/>
      <c r="F96" s="26"/>
      <c r="G96" s="26"/>
      <c r="H96" s="26"/>
      <c r="I96" s="26"/>
      <c r="J96" s="26"/>
      <c r="K96" s="65">
        <f>K124</f>
        <v>0</v>
      </c>
      <c r="L96" s="26"/>
      <c r="M96" s="3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V96" s="14" t="s">
        <v>90</v>
      </c>
    </row>
    <row r="97" spans="1:32" s="9" customFormat="1" ht="25" hidden="1" customHeight="1">
      <c r="B97" s="107"/>
      <c r="D97" s="108" t="s">
        <v>91</v>
      </c>
      <c r="E97" s="109"/>
      <c r="F97" s="109"/>
      <c r="G97" s="109"/>
      <c r="H97" s="109"/>
      <c r="I97" s="109"/>
      <c r="J97" s="109"/>
      <c r="K97" s="110">
        <f>K125</f>
        <v>0</v>
      </c>
      <c r="M97" s="107"/>
    </row>
    <row r="98" spans="1:32" s="10" customFormat="1" ht="20" hidden="1" customHeight="1">
      <c r="B98" s="111"/>
      <c r="D98" s="112" t="s">
        <v>92</v>
      </c>
      <c r="E98" s="113"/>
      <c r="F98" s="113"/>
      <c r="G98" s="113"/>
      <c r="H98" s="113"/>
      <c r="I98" s="113"/>
      <c r="J98" s="113"/>
      <c r="K98" s="114">
        <f>K126</f>
        <v>0</v>
      </c>
      <c r="M98" s="111"/>
    </row>
    <row r="99" spans="1:32" s="10" customFormat="1" ht="20" hidden="1" customHeight="1">
      <c r="B99" s="111"/>
      <c r="D99" s="112" t="s">
        <v>93</v>
      </c>
      <c r="E99" s="113"/>
      <c r="F99" s="113"/>
      <c r="G99" s="113"/>
      <c r="H99" s="113"/>
      <c r="I99" s="113"/>
      <c r="J99" s="113"/>
      <c r="K99" s="114">
        <f>K134</f>
        <v>0</v>
      </c>
      <c r="M99" s="111"/>
    </row>
    <row r="100" spans="1:32" s="10" customFormat="1" ht="20" hidden="1" customHeight="1">
      <c r="B100" s="111"/>
      <c r="D100" s="112" t="s">
        <v>94</v>
      </c>
      <c r="E100" s="113"/>
      <c r="F100" s="113"/>
      <c r="G100" s="113"/>
      <c r="H100" s="113"/>
      <c r="I100" s="113"/>
      <c r="J100" s="113"/>
      <c r="K100" s="114">
        <f>K139</f>
        <v>0</v>
      </c>
      <c r="M100" s="111"/>
    </row>
    <row r="101" spans="1:32" s="10" customFormat="1" ht="20" hidden="1" customHeight="1">
      <c r="B101" s="111"/>
      <c r="D101" s="112" t="s">
        <v>95</v>
      </c>
      <c r="E101" s="113"/>
      <c r="F101" s="113"/>
      <c r="G101" s="113"/>
      <c r="H101" s="113"/>
      <c r="I101" s="113"/>
      <c r="J101" s="113"/>
      <c r="K101" s="114">
        <f>K143</f>
        <v>0</v>
      </c>
      <c r="M101" s="111"/>
    </row>
    <row r="102" spans="1:32" s="10" customFormat="1" ht="20" hidden="1" customHeight="1">
      <c r="B102" s="111"/>
      <c r="D102" s="112" t="s">
        <v>96</v>
      </c>
      <c r="E102" s="113"/>
      <c r="F102" s="113"/>
      <c r="G102" s="113"/>
      <c r="H102" s="113"/>
      <c r="I102" s="113"/>
      <c r="J102" s="113"/>
      <c r="K102" s="114">
        <f>K147</f>
        <v>0</v>
      </c>
      <c r="M102" s="111"/>
    </row>
    <row r="103" spans="1:32" s="9" customFormat="1" ht="25" hidden="1" customHeight="1">
      <c r="B103" s="107"/>
      <c r="D103" s="108" t="s">
        <v>97</v>
      </c>
      <c r="E103" s="109"/>
      <c r="F103" s="109"/>
      <c r="G103" s="109"/>
      <c r="H103" s="109"/>
      <c r="I103" s="109"/>
      <c r="J103" s="109"/>
      <c r="K103" s="110">
        <f>K159</f>
        <v>0</v>
      </c>
      <c r="M103" s="107"/>
    </row>
    <row r="104" spans="1:32" s="10" customFormat="1" ht="20" hidden="1" customHeight="1">
      <c r="B104" s="111"/>
      <c r="D104" s="112" t="s">
        <v>98</v>
      </c>
      <c r="E104" s="113"/>
      <c r="F104" s="113"/>
      <c r="G104" s="113"/>
      <c r="H104" s="113"/>
      <c r="I104" s="113"/>
      <c r="J104" s="113"/>
      <c r="K104" s="114">
        <f>K160</f>
        <v>0</v>
      </c>
      <c r="M104" s="111"/>
    </row>
    <row r="105" spans="1:32" s="2" customFormat="1" ht="21.75" hidden="1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3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</row>
    <row r="106" spans="1:32" s="2" customFormat="1" ht="7" hidden="1" customHeight="1">
      <c r="A106" s="26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3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</row>
    <row r="107" spans="1:32" hidden="1"/>
    <row r="108" spans="1:32" hidden="1"/>
    <row r="109" spans="1:32" hidden="1"/>
    <row r="110" spans="1:32" s="2" customFormat="1" ht="7" customHeight="1">
      <c r="A110" s="26"/>
      <c r="B110" s="43"/>
      <c r="C110" s="44"/>
      <c r="D110" s="44"/>
      <c r="E110" s="44"/>
      <c r="F110" s="44"/>
      <c r="G110" s="44"/>
      <c r="H110" s="44"/>
      <c r="I110" s="44"/>
      <c r="J110" s="44"/>
      <c r="K110" s="44"/>
      <c r="L110" s="44"/>
      <c r="M110" s="3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</row>
    <row r="111" spans="1:32" s="2" customFormat="1" ht="25" customHeight="1">
      <c r="A111" s="26"/>
      <c r="B111" s="27"/>
      <c r="C111" s="18" t="s">
        <v>99</v>
      </c>
      <c r="D111" s="26"/>
      <c r="E111" s="26"/>
      <c r="F111" s="26"/>
      <c r="G111" s="26"/>
      <c r="H111" s="26"/>
      <c r="I111" s="26"/>
      <c r="J111" s="26"/>
      <c r="K111" s="26"/>
      <c r="L111" s="26"/>
      <c r="M111" s="3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</row>
    <row r="112" spans="1:32" s="2" customFormat="1" ht="7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3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</row>
    <row r="113" spans="1:66" s="2" customFormat="1" ht="12" customHeight="1">
      <c r="A113" s="26"/>
      <c r="B113" s="27"/>
      <c r="C113" s="23" t="s">
        <v>13</v>
      </c>
      <c r="D113" s="26"/>
      <c r="E113" s="26"/>
      <c r="F113" s="26"/>
      <c r="G113" s="26"/>
      <c r="H113" s="26"/>
      <c r="I113" s="26"/>
      <c r="J113" s="26"/>
      <c r="K113" s="26"/>
      <c r="L113" s="26"/>
      <c r="M113" s="3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</row>
    <row r="114" spans="1:66" s="2" customFormat="1" ht="16.5" customHeight="1">
      <c r="A114" s="26"/>
      <c r="B114" s="27"/>
      <c r="C114" s="26"/>
      <c r="D114" s="26"/>
      <c r="E114" s="201" t="str">
        <f>E7</f>
        <v>Vodozádržný park Hviezdoslavov</v>
      </c>
      <c r="F114" s="202"/>
      <c r="G114" s="202"/>
      <c r="H114" s="202"/>
      <c r="I114" s="202"/>
      <c r="J114" s="26"/>
      <c r="K114" s="26"/>
      <c r="L114" s="26"/>
      <c r="M114" s="3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</row>
    <row r="115" spans="1:66" s="2" customFormat="1" ht="12" customHeight="1">
      <c r="A115" s="26"/>
      <c r="B115" s="27"/>
      <c r="C115" s="23" t="s">
        <v>84</v>
      </c>
      <c r="D115" s="26"/>
      <c r="E115" s="26"/>
      <c r="F115" s="26"/>
      <c r="G115" s="26"/>
      <c r="H115" s="26"/>
      <c r="I115" s="26"/>
      <c r="J115" s="26"/>
      <c r="K115" s="26"/>
      <c r="L115" s="26"/>
      <c r="M115" s="3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</row>
    <row r="116" spans="1:66" s="2" customFormat="1" ht="16.5" customHeight="1">
      <c r="A116" s="26"/>
      <c r="B116" s="27"/>
      <c r="C116" s="26"/>
      <c r="D116" s="26"/>
      <c r="E116" s="178" t="str">
        <f>E9</f>
        <v>1. - Opatrenie</v>
      </c>
      <c r="F116" s="200"/>
      <c r="G116" s="200"/>
      <c r="H116" s="200"/>
      <c r="I116" s="200"/>
      <c r="J116" s="26"/>
      <c r="K116" s="26"/>
      <c r="L116" s="26"/>
      <c r="M116" s="36"/>
      <c r="T116" s="26"/>
      <c r="U116" s="26"/>
      <c r="V116" s="26"/>
      <c r="W116" s="26"/>
      <c r="X116" s="26"/>
      <c r="Y116" s="26"/>
      <c r="Z116" s="26"/>
      <c r="AA116" s="26"/>
      <c r="AB116" s="26"/>
      <c r="AC116" s="26"/>
      <c r="AD116" s="26"/>
      <c r="AE116" s="26"/>
      <c r="AF116" s="26"/>
    </row>
    <row r="117" spans="1:66" s="2" customFormat="1" ht="7" customHeight="1">
      <c r="A117" s="26"/>
      <c r="B117" s="27"/>
      <c r="C117" s="26"/>
      <c r="D117" s="26"/>
      <c r="E117" s="26"/>
      <c r="F117" s="26"/>
      <c r="G117" s="26"/>
      <c r="H117" s="26"/>
      <c r="I117" s="26"/>
      <c r="J117" s="26"/>
      <c r="K117" s="26"/>
      <c r="L117" s="26"/>
      <c r="M117" s="36"/>
      <c r="T117" s="26"/>
      <c r="U117" s="26"/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</row>
    <row r="118" spans="1:66" s="2" customFormat="1" ht="12" customHeight="1">
      <c r="A118" s="26"/>
      <c r="B118" s="27"/>
      <c r="C118" s="23" t="s">
        <v>17</v>
      </c>
      <c r="D118" s="26"/>
      <c r="E118" s="26"/>
      <c r="F118" s="21" t="str">
        <f>F12</f>
        <v xml:space="preserve"> </v>
      </c>
      <c r="G118" s="21"/>
      <c r="H118" s="26"/>
      <c r="I118" s="26"/>
      <c r="J118" s="23" t="s">
        <v>19</v>
      </c>
      <c r="K118" s="49" t="str">
        <f>IF(K12="","",K12)</f>
        <v>7. 11. 2020</v>
      </c>
      <c r="L118" s="26"/>
      <c r="M118" s="36"/>
      <c r="T118" s="26"/>
      <c r="U118" s="26"/>
      <c r="V118" s="26"/>
      <c r="W118" s="26"/>
      <c r="X118" s="26"/>
      <c r="Y118" s="26"/>
      <c r="Z118" s="26"/>
      <c r="AA118" s="26"/>
      <c r="AB118" s="26"/>
      <c r="AC118" s="26"/>
      <c r="AD118" s="26"/>
      <c r="AE118" s="26"/>
      <c r="AF118" s="26"/>
    </row>
    <row r="119" spans="1:66" s="2" customFormat="1" ht="7" customHeight="1">
      <c r="A119" s="26"/>
      <c r="B119" s="27"/>
      <c r="C119" s="26"/>
      <c r="D119" s="26"/>
      <c r="E119" s="26"/>
      <c r="F119" s="26"/>
      <c r="G119" s="26"/>
      <c r="H119" s="26"/>
      <c r="I119" s="26"/>
      <c r="J119" s="26"/>
      <c r="K119" s="26"/>
      <c r="L119" s="26"/>
      <c r="M119" s="36"/>
      <c r="T119" s="26"/>
      <c r="U119" s="26"/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</row>
    <row r="120" spans="1:66" s="2" customFormat="1" ht="15.25" customHeight="1">
      <c r="A120" s="26"/>
      <c r="B120" s="27"/>
      <c r="C120" s="23" t="s">
        <v>21</v>
      </c>
      <c r="D120" s="26"/>
      <c r="E120" s="26"/>
      <c r="F120" s="21" t="str">
        <f>E15</f>
        <v xml:space="preserve"> </v>
      </c>
      <c r="G120" s="21"/>
      <c r="H120" s="26"/>
      <c r="I120" s="26"/>
      <c r="J120" s="23" t="s">
        <v>25</v>
      </c>
      <c r="K120" s="24" t="str">
        <f>E21</f>
        <v xml:space="preserve"> </v>
      </c>
      <c r="L120" s="26"/>
      <c r="M120" s="3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</row>
    <row r="121" spans="1:66" s="2" customFormat="1" ht="15.25" customHeight="1">
      <c r="A121" s="26"/>
      <c r="B121" s="27"/>
      <c r="C121" s="23" t="s">
        <v>24</v>
      </c>
      <c r="D121" s="26"/>
      <c r="E121" s="26"/>
      <c r="F121" s="21" t="str">
        <f>IF(E18="","",E18)</f>
        <v xml:space="preserve"> </v>
      </c>
      <c r="G121" s="21"/>
      <c r="H121" s="26"/>
      <c r="I121" s="26"/>
      <c r="J121" s="23" t="s">
        <v>27</v>
      </c>
      <c r="K121" s="24" t="str">
        <f>E24</f>
        <v xml:space="preserve"> </v>
      </c>
      <c r="L121" s="26"/>
      <c r="M121" s="3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</row>
    <row r="122" spans="1:66" s="2" customFormat="1" ht="10.25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3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</row>
    <row r="123" spans="1:66" s="11" customFormat="1" ht="29.25" customHeight="1">
      <c r="A123" s="115"/>
      <c r="B123" s="116"/>
      <c r="C123" s="117" t="s">
        <v>100</v>
      </c>
      <c r="D123" s="118" t="s">
        <v>54</v>
      </c>
      <c r="E123" s="118" t="s">
        <v>50</v>
      </c>
      <c r="F123" s="118" t="s">
        <v>51</v>
      </c>
      <c r="G123" s="118" t="s">
        <v>1287</v>
      </c>
      <c r="H123" s="118" t="s">
        <v>101</v>
      </c>
      <c r="I123" s="118" t="s">
        <v>102</v>
      </c>
      <c r="J123" s="118" t="s">
        <v>103</v>
      </c>
      <c r="K123" s="119" t="s">
        <v>88</v>
      </c>
      <c r="L123" s="120" t="s">
        <v>104</v>
      </c>
      <c r="M123" s="121"/>
      <c r="N123" s="56" t="s">
        <v>1</v>
      </c>
      <c r="O123" s="57" t="s">
        <v>33</v>
      </c>
      <c r="P123" s="57" t="s">
        <v>105</v>
      </c>
      <c r="Q123" s="57" t="s">
        <v>106</v>
      </c>
      <c r="R123" s="57" t="s">
        <v>107</v>
      </c>
      <c r="S123" s="57" t="s">
        <v>108</v>
      </c>
      <c r="T123" s="57" t="s">
        <v>109</v>
      </c>
      <c r="U123" s="58" t="s">
        <v>110</v>
      </c>
      <c r="V123" s="115"/>
      <c r="W123" s="115"/>
      <c r="X123" s="115"/>
      <c r="Y123" s="115"/>
      <c r="Z123" s="115"/>
      <c r="AA123" s="115"/>
      <c r="AB123" s="115"/>
      <c r="AC123" s="115"/>
      <c r="AD123" s="115"/>
      <c r="AE123" s="115"/>
      <c r="AF123" s="115"/>
    </row>
    <row r="124" spans="1:66" s="2" customFormat="1" ht="23" customHeight="1">
      <c r="A124" s="26"/>
      <c r="B124" s="27"/>
      <c r="C124" s="63" t="s">
        <v>89</v>
      </c>
      <c r="D124" s="26"/>
      <c r="E124" s="26"/>
      <c r="F124" s="26"/>
      <c r="G124" s="26"/>
      <c r="H124" s="26"/>
      <c r="I124" s="26"/>
      <c r="J124" s="26"/>
      <c r="K124" s="122">
        <f>BL124</f>
        <v>0</v>
      </c>
      <c r="L124" s="26"/>
      <c r="M124" s="27"/>
      <c r="N124" s="59"/>
      <c r="O124" s="50"/>
      <c r="P124" s="60"/>
      <c r="Q124" s="123">
        <f>Q125+Q159</f>
        <v>1305.7833176000001</v>
      </c>
      <c r="R124" s="60"/>
      <c r="S124" s="123">
        <f>S125+S159</f>
        <v>763.30102639999984</v>
      </c>
      <c r="T124" s="60"/>
      <c r="U124" s="124">
        <f>U125+U159</f>
        <v>0</v>
      </c>
      <c r="V124" s="26"/>
      <c r="W124" s="26"/>
      <c r="X124" s="26"/>
      <c r="Y124" s="26"/>
      <c r="Z124" s="26"/>
      <c r="AA124" s="26"/>
      <c r="AB124" s="26"/>
      <c r="AC124" s="26"/>
      <c r="AD124" s="26"/>
      <c r="AE124" s="26"/>
      <c r="AF124" s="26"/>
      <c r="AU124" s="14" t="s">
        <v>68</v>
      </c>
      <c r="AV124" s="14" t="s">
        <v>90</v>
      </c>
      <c r="BL124" s="125">
        <f>BL125+BL159</f>
        <v>0</v>
      </c>
    </row>
    <row r="125" spans="1:66" s="12" customFormat="1" ht="26" customHeight="1">
      <c r="B125" s="126"/>
      <c r="D125" s="127" t="s">
        <v>68</v>
      </c>
      <c r="E125" s="128" t="s">
        <v>111</v>
      </c>
      <c r="F125" s="128" t="s">
        <v>112</v>
      </c>
      <c r="G125" s="128"/>
      <c r="K125" s="129">
        <f>BL125</f>
        <v>0</v>
      </c>
      <c r="M125" s="126"/>
      <c r="N125" s="130"/>
      <c r="O125" s="131"/>
      <c r="P125" s="131"/>
      <c r="Q125" s="132">
        <f>Q126+Q134+Q139+Q143+Q147</f>
        <v>1125.4613300000001</v>
      </c>
      <c r="R125" s="131"/>
      <c r="S125" s="132">
        <f>S126+S134+S139+S143+S147</f>
        <v>761.36091199999987</v>
      </c>
      <c r="T125" s="131"/>
      <c r="U125" s="133">
        <f>U126+U134+U139+U143+U147</f>
        <v>0</v>
      </c>
      <c r="AS125" s="127" t="s">
        <v>77</v>
      </c>
      <c r="AU125" s="134" t="s">
        <v>68</v>
      </c>
      <c r="AV125" s="134" t="s">
        <v>69</v>
      </c>
      <c r="AZ125" s="127" t="s">
        <v>113</v>
      </c>
      <c r="BL125" s="135">
        <f>BL126+BL134+BL139+BL143+BL147</f>
        <v>0</v>
      </c>
    </row>
    <row r="126" spans="1:66" s="12" customFormat="1" ht="23" customHeight="1">
      <c r="B126" s="126"/>
      <c r="D126" s="127" t="s">
        <v>68</v>
      </c>
      <c r="E126" s="136" t="s">
        <v>77</v>
      </c>
      <c r="F126" s="136" t="s">
        <v>114</v>
      </c>
      <c r="G126" s="136"/>
      <c r="K126" s="137">
        <f>BL126</f>
        <v>0</v>
      </c>
      <c r="M126" s="126"/>
      <c r="N126" s="130"/>
      <c r="O126" s="131"/>
      <c r="P126" s="131"/>
      <c r="Q126" s="132">
        <f>SUM(Q127:Q133)</f>
        <v>0</v>
      </c>
      <c r="R126" s="131"/>
      <c r="S126" s="132">
        <f>SUM(S127:S133)</f>
        <v>0</v>
      </c>
      <c r="T126" s="131"/>
      <c r="U126" s="133">
        <f>SUM(U127:U133)</f>
        <v>0</v>
      </c>
      <c r="AS126" s="127" t="s">
        <v>77</v>
      </c>
      <c r="AU126" s="134" t="s">
        <v>68</v>
      </c>
      <c r="AV126" s="134" t="s">
        <v>77</v>
      </c>
      <c r="AZ126" s="127" t="s">
        <v>113</v>
      </c>
      <c r="BL126" s="135">
        <f>SUM(BL127:BL133)</f>
        <v>0</v>
      </c>
    </row>
    <row r="127" spans="1:66" s="2" customFormat="1" ht="24.25" customHeight="1">
      <c r="A127" s="26"/>
      <c r="B127" s="138"/>
      <c r="C127" s="139" t="s">
        <v>115</v>
      </c>
      <c r="D127" s="139" t="s">
        <v>116</v>
      </c>
      <c r="E127" s="140" t="s">
        <v>117</v>
      </c>
      <c r="F127" s="141" t="s">
        <v>118</v>
      </c>
      <c r="G127" s="141"/>
      <c r="H127" s="142" t="s">
        <v>119</v>
      </c>
      <c r="I127" s="143">
        <v>1021</v>
      </c>
      <c r="J127" s="144"/>
      <c r="K127" s="144">
        <f t="shared" ref="K127:K133" si="0">ROUND(J127*I127,2)</f>
        <v>0</v>
      </c>
      <c r="L127" s="145"/>
      <c r="M127" s="27"/>
      <c r="N127" s="146" t="s">
        <v>1</v>
      </c>
      <c r="O127" s="147" t="s">
        <v>35</v>
      </c>
      <c r="P127" s="148">
        <v>0</v>
      </c>
      <c r="Q127" s="148">
        <f t="shared" ref="Q127:Q133" si="1">P127*I127</f>
        <v>0</v>
      </c>
      <c r="R127" s="148">
        <v>0</v>
      </c>
      <c r="S127" s="148">
        <f t="shared" ref="S127:S133" si="2">R127*I127</f>
        <v>0</v>
      </c>
      <c r="T127" s="148">
        <v>0</v>
      </c>
      <c r="U127" s="149">
        <f t="shared" ref="U127:U133" si="3">T127*I127</f>
        <v>0</v>
      </c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  <c r="AS127" s="150" t="s">
        <v>120</v>
      </c>
      <c r="AU127" s="150" t="s">
        <v>116</v>
      </c>
      <c r="AV127" s="150" t="s">
        <v>121</v>
      </c>
      <c r="AZ127" s="14" t="s">
        <v>113</v>
      </c>
      <c r="BF127" s="151">
        <f t="shared" ref="BF127:BF133" si="4">IF(O127="základná",K127,0)</f>
        <v>0</v>
      </c>
      <c r="BG127" s="151">
        <f t="shared" ref="BG127:BG133" si="5">IF(O127="znížená",K127,0)</f>
        <v>0</v>
      </c>
      <c r="BH127" s="151">
        <f t="shared" ref="BH127:BH133" si="6">IF(O127="zákl. prenesená",K127,0)</f>
        <v>0</v>
      </c>
      <c r="BI127" s="151">
        <f t="shared" ref="BI127:BI133" si="7">IF(O127="zníž. prenesená",K127,0)</f>
        <v>0</v>
      </c>
      <c r="BJ127" s="151">
        <f t="shared" ref="BJ127:BJ133" si="8">IF(O127="nulová",K127,0)</f>
        <v>0</v>
      </c>
      <c r="BK127" s="14" t="s">
        <v>121</v>
      </c>
      <c r="BL127" s="151">
        <f t="shared" ref="BL127:BL133" si="9">ROUND(J127*I127,2)</f>
        <v>0</v>
      </c>
      <c r="BM127" s="14" t="s">
        <v>120</v>
      </c>
      <c r="BN127" s="150" t="s">
        <v>122</v>
      </c>
    </row>
    <row r="128" spans="1:66" s="2" customFormat="1" ht="36" customHeight="1">
      <c r="A128" s="26"/>
      <c r="B128" s="138"/>
      <c r="C128" s="139" t="s">
        <v>123</v>
      </c>
      <c r="D128" s="139" t="s">
        <v>116</v>
      </c>
      <c r="E128" s="140" t="s">
        <v>124</v>
      </c>
      <c r="F128" s="141" t="s">
        <v>125</v>
      </c>
      <c r="G128" s="141"/>
      <c r="H128" s="142" t="s">
        <v>119</v>
      </c>
      <c r="I128" s="143">
        <v>1195.5999999999999</v>
      </c>
      <c r="J128" s="144"/>
      <c r="K128" s="144">
        <f t="shared" si="0"/>
        <v>0</v>
      </c>
      <c r="L128" s="145"/>
      <c r="M128" s="27"/>
      <c r="N128" s="146" t="s">
        <v>1</v>
      </c>
      <c r="O128" s="147" t="s">
        <v>35</v>
      </c>
      <c r="P128" s="148">
        <v>0</v>
      </c>
      <c r="Q128" s="148">
        <f t="shared" si="1"/>
        <v>0</v>
      </c>
      <c r="R128" s="148">
        <v>0</v>
      </c>
      <c r="S128" s="148">
        <f t="shared" si="2"/>
        <v>0</v>
      </c>
      <c r="T128" s="148">
        <v>0</v>
      </c>
      <c r="U128" s="149">
        <f t="shared" si="3"/>
        <v>0</v>
      </c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  <c r="AS128" s="150" t="s">
        <v>120</v>
      </c>
      <c r="AU128" s="150" t="s">
        <v>116</v>
      </c>
      <c r="AV128" s="150" t="s">
        <v>121</v>
      </c>
      <c r="AZ128" s="14" t="s">
        <v>113</v>
      </c>
      <c r="BF128" s="151">
        <f t="shared" si="4"/>
        <v>0</v>
      </c>
      <c r="BG128" s="151">
        <f t="shared" si="5"/>
        <v>0</v>
      </c>
      <c r="BH128" s="151">
        <f t="shared" si="6"/>
        <v>0</v>
      </c>
      <c r="BI128" s="151">
        <f t="shared" si="7"/>
        <v>0</v>
      </c>
      <c r="BJ128" s="151">
        <f t="shared" si="8"/>
        <v>0</v>
      </c>
      <c r="BK128" s="14" t="s">
        <v>121</v>
      </c>
      <c r="BL128" s="151">
        <f t="shared" si="9"/>
        <v>0</v>
      </c>
      <c r="BM128" s="14" t="s">
        <v>120</v>
      </c>
      <c r="BN128" s="150" t="s">
        <v>126</v>
      </c>
    </row>
    <row r="129" spans="1:66" s="2" customFormat="1" ht="36" customHeight="1">
      <c r="A129" s="26"/>
      <c r="B129" s="138"/>
      <c r="C129" s="139" t="s">
        <v>127</v>
      </c>
      <c r="D129" s="139" t="s">
        <v>116</v>
      </c>
      <c r="E129" s="140" t="s">
        <v>128</v>
      </c>
      <c r="F129" s="141" t="s">
        <v>129</v>
      </c>
      <c r="G129" s="141"/>
      <c r="H129" s="142" t="s">
        <v>119</v>
      </c>
      <c r="I129" s="143">
        <v>174.6</v>
      </c>
      <c r="J129" s="144"/>
      <c r="K129" s="144">
        <f t="shared" si="0"/>
        <v>0</v>
      </c>
      <c r="L129" s="145"/>
      <c r="M129" s="27"/>
      <c r="N129" s="146" t="s">
        <v>1</v>
      </c>
      <c r="O129" s="147" t="s">
        <v>35</v>
      </c>
      <c r="P129" s="148">
        <v>0</v>
      </c>
      <c r="Q129" s="148">
        <f t="shared" si="1"/>
        <v>0</v>
      </c>
      <c r="R129" s="148">
        <v>0</v>
      </c>
      <c r="S129" s="148">
        <f t="shared" si="2"/>
        <v>0</v>
      </c>
      <c r="T129" s="148">
        <v>0</v>
      </c>
      <c r="U129" s="149">
        <f t="shared" si="3"/>
        <v>0</v>
      </c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  <c r="AS129" s="150" t="s">
        <v>120</v>
      </c>
      <c r="AU129" s="150" t="s">
        <v>116</v>
      </c>
      <c r="AV129" s="150" t="s">
        <v>121</v>
      </c>
      <c r="AZ129" s="14" t="s">
        <v>113</v>
      </c>
      <c r="BF129" s="151">
        <f t="shared" si="4"/>
        <v>0</v>
      </c>
      <c r="BG129" s="151">
        <f t="shared" si="5"/>
        <v>0</v>
      </c>
      <c r="BH129" s="151">
        <f t="shared" si="6"/>
        <v>0</v>
      </c>
      <c r="BI129" s="151">
        <f t="shared" si="7"/>
        <v>0</v>
      </c>
      <c r="BJ129" s="151">
        <f t="shared" si="8"/>
        <v>0</v>
      </c>
      <c r="BK129" s="14" t="s">
        <v>121</v>
      </c>
      <c r="BL129" s="151">
        <f t="shared" si="9"/>
        <v>0</v>
      </c>
      <c r="BM129" s="14" t="s">
        <v>120</v>
      </c>
      <c r="BN129" s="150" t="s">
        <v>130</v>
      </c>
    </row>
    <row r="130" spans="1:66" s="2" customFormat="1" ht="34" customHeight="1">
      <c r="A130" s="26"/>
      <c r="B130" s="138"/>
      <c r="C130" s="139" t="s">
        <v>131</v>
      </c>
      <c r="D130" s="139" t="s">
        <v>116</v>
      </c>
      <c r="E130" s="140" t="s">
        <v>132</v>
      </c>
      <c r="F130" s="141" t="s">
        <v>133</v>
      </c>
      <c r="G130" s="141"/>
      <c r="H130" s="142" t="s">
        <v>119</v>
      </c>
      <c r="I130" s="143">
        <v>156.9</v>
      </c>
      <c r="J130" s="144"/>
      <c r="K130" s="144">
        <f t="shared" si="0"/>
        <v>0</v>
      </c>
      <c r="L130" s="145"/>
      <c r="M130" s="27"/>
      <c r="N130" s="146" t="s">
        <v>1</v>
      </c>
      <c r="O130" s="147" t="s">
        <v>35</v>
      </c>
      <c r="P130" s="148">
        <v>0</v>
      </c>
      <c r="Q130" s="148">
        <f t="shared" si="1"/>
        <v>0</v>
      </c>
      <c r="R130" s="148">
        <v>0</v>
      </c>
      <c r="S130" s="148">
        <f t="shared" si="2"/>
        <v>0</v>
      </c>
      <c r="T130" s="148">
        <v>0</v>
      </c>
      <c r="U130" s="149">
        <f t="shared" si="3"/>
        <v>0</v>
      </c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  <c r="AS130" s="150" t="s">
        <v>120</v>
      </c>
      <c r="AU130" s="150" t="s">
        <v>116</v>
      </c>
      <c r="AV130" s="150" t="s">
        <v>121</v>
      </c>
      <c r="AZ130" s="14" t="s">
        <v>113</v>
      </c>
      <c r="BF130" s="151">
        <f t="shared" si="4"/>
        <v>0</v>
      </c>
      <c r="BG130" s="151">
        <f t="shared" si="5"/>
        <v>0</v>
      </c>
      <c r="BH130" s="151">
        <f t="shared" si="6"/>
        <v>0</v>
      </c>
      <c r="BI130" s="151">
        <f t="shared" si="7"/>
        <v>0</v>
      </c>
      <c r="BJ130" s="151">
        <f t="shared" si="8"/>
        <v>0</v>
      </c>
      <c r="BK130" s="14" t="s">
        <v>121</v>
      </c>
      <c r="BL130" s="151">
        <f t="shared" si="9"/>
        <v>0</v>
      </c>
      <c r="BM130" s="14" t="s">
        <v>120</v>
      </c>
      <c r="BN130" s="150" t="s">
        <v>134</v>
      </c>
    </row>
    <row r="131" spans="1:66" s="2" customFormat="1" ht="24.25" customHeight="1">
      <c r="A131" s="26"/>
      <c r="B131" s="138"/>
      <c r="C131" s="139" t="s">
        <v>135</v>
      </c>
      <c r="D131" s="139" t="s">
        <v>116</v>
      </c>
      <c r="E131" s="140" t="s">
        <v>136</v>
      </c>
      <c r="F131" s="141" t="s">
        <v>137</v>
      </c>
      <c r="G131" s="141"/>
      <c r="H131" s="142" t="s">
        <v>138</v>
      </c>
      <c r="I131" s="143">
        <v>25</v>
      </c>
      <c r="J131" s="144"/>
      <c r="K131" s="144">
        <f t="shared" si="0"/>
        <v>0</v>
      </c>
      <c r="L131" s="145"/>
      <c r="M131" s="27"/>
      <c r="N131" s="146" t="s">
        <v>1</v>
      </c>
      <c r="O131" s="147" t="s">
        <v>35</v>
      </c>
      <c r="P131" s="148">
        <v>0</v>
      </c>
      <c r="Q131" s="148">
        <f t="shared" si="1"/>
        <v>0</v>
      </c>
      <c r="R131" s="148">
        <v>0</v>
      </c>
      <c r="S131" s="148">
        <f t="shared" si="2"/>
        <v>0</v>
      </c>
      <c r="T131" s="148">
        <v>0</v>
      </c>
      <c r="U131" s="149">
        <f t="shared" si="3"/>
        <v>0</v>
      </c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  <c r="AS131" s="150" t="s">
        <v>120</v>
      </c>
      <c r="AU131" s="150" t="s">
        <v>116</v>
      </c>
      <c r="AV131" s="150" t="s">
        <v>121</v>
      </c>
      <c r="AZ131" s="14" t="s">
        <v>113</v>
      </c>
      <c r="BF131" s="151">
        <f t="shared" si="4"/>
        <v>0</v>
      </c>
      <c r="BG131" s="151">
        <f t="shared" si="5"/>
        <v>0</v>
      </c>
      <c r="BH131" s="151">
        <f t="shared" si="6"/>
        <v>0</v>
      </c>
      <c r="BI131" s="151">
        <f t="shared" si="7"/>
        <v>0</v>
      </c>
      <c r="BJ131" s="151">
        <f t="shared" si="8"/>
        <v>0</v>
      </c>
      <c r="BK131" s="14" t="s">
        <v>121</v>
      </c>
      <c r="BL131" s="151">
        <f t="shared" si="9"/>
        <v>0</v>
      </c>
      <c r="BM131" s="14" t="s">
        <v>120</v>
      </c>
      <c r="BN131" s="150" t="s">
        <v>139</v>
      </c>
    </row>
    <row r="132" spans="1:66" s="2" customFormat="1" ht="23" customHeight="1">
      <c r="A132" s="26"/>
      <c r="B132" s="138"/>
      <c r="C132" s="139" t="s">
        <v>140</v>
      </c>
      <c r="D132" s="139" t="s">
        <v>116</v>
      </c>
      <c r="E132" s="140" t="s">
        <v>141</v>
      </c>
      <c r="F132" s="141" t="s">
        <v>142</v>
      </c>
      <c r="G132" s="141"/>
      <c r="H132" s="142" t="s">
        <v>143</v>
      </c>
      <c r="I132" s="143">
        <v>215.774</v>
      </c>
      <c r="J132" s="144"/>
      <c r="K132" s="144">
        <f t="shared" si="0"/>
        <v>0</v>
      </c>
      <c r="L132" s="145"/>
      <c r="M132" s="27"/>
      <c r="N132" s="146" t="s">
        <v>1</v>
      </c>
      <c r="O132" s="147" t="s">
        <v>35</v>
      </c>
      <c r="P132" s="148">
        <v>0</v>
      </c>
      <c r="Q132" s="148">
        <f t="shared" si="1"/>
        <v>0</v>
      </c>
      <c r="R132" s="148">
        <v>0</v>
      </c>
      <c r="S132" s="148">
        <f t="shared" si="2"/>
        <v>0</v>
      </c>
      <c r="T132" s="148">
        <v>0</v>
      </c>
      <c r="U132" s="149">
        <f t="shared" si="3"/>
        <v>0</v>
      </c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  <c r="AS132" s="150" t="s">
        <v>120</v>
      </c>
      <c r="AU132" s="150" t="s">
        <v>116</v>
      </c>
      <c r="AV132" s="150" t="s">
        <v>121</v>
      </c>
      <c r="AZ132" s="14" t="s">
        <v>113</v>
      </c>
      <c r="BF132" s="151">
        <f t="shared" si="4"/>
        <v>0</v>
      </c>
      <c r="BG132" s="151">
        <f t="shared" si="5"/>
        <v>0</v>
      </c>
      <c r="BH132" s="151">
        <f t="shared" si="6"/>
        <v>0</v>
      </c>
      <c r="BI132" s="151">
        <f t="shared" si="7"/>
        <v>0</v>
      </c>
      <c r="BJ132" s="151">
        <f t="shared" si="8"/>
        <v>0</v>
      </c>
      <c r="BK132" s="14" t="s">
        <v>121</v>
      </c>
      <c r="BL132" s="151">
        <f t="shared" si="9"/>
        <v>0</v>
      </c>
      <c r="BM132" s="14" t="s">
        <v>120</v>
      </c>
      <c r="BN132" s="150" t="s">
        <v>144</v>
      </c>
    </row>
    <row r="133" spans="1:66" s="2" customFormat="1" ht="38" customHeight="1">
      <c r="A133" s="26"/>
      <c r="B133" s="138"/>
      <c r="C133" s="139" t="s">
        <v>145</v>
      </c>
      <c r="D133" s="139" t="s">
        <v>116</v>
      </c>
      <c r="E133" s="140" t="s">
        <v>146</v>
      </c>
      <c r="F133" s="141" t="s">
        <v>147</v>
      </c>
      <c r="G133" s="141"/>
      <c r="H133" s="142" t="s">
        <v>143</v>
      </c>
      <c r="I133" s="143">
        <v>215.774</v>
      </c>
      <c r="J133" s="144"/>
      <c r="K133" s="144">
        <f t="shared" si="0"/>
        <v>0</v>
      </c>
      <c r="L133" s="145"/>
      <c r="M133" s="27"/>
      <c r="N133" s="146" t="s">
        <v>1</v>
      </c>
      <c r="O133" s="147" t="s">
        <v>35</v>
      </c>
      <c r="P133" s="148">
        <v>0</v>
      </c>
      <c r="Q133" s="148">
        <f t="shared" si="1"/>
        <v>0</v>
      </c>
      <c r="R133" s="148">
        <v>0</v>
      </c>
      <c r="S133" s="148">
        <f t="shared" si="2"/>
        <v>0</v>
      </c>
      <c r="T133" s="148">
        <v>0</v>
      </c>
      <c r="U133" s="149">
        <f t="shared" si="3"/>
        <v>0</v>
      </c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  <c r="AS133" s="150" t="s">
        <v>120</v>
      </c>
      <c r="AU133" s="150" t="s">
        <v>116</v>
      </c>
      <c r="AV133" s="150" t="s">
        <v>121</v>
      </c>
      <c r="AZ133" s="14" t="s">
        <v>113</v>
      </c>
      <c r="BF133" s="151">
        <f t="shared" si="4"/>
        <v>0</v>
      </c>
      <c r="BG133" s="151">
        <f t="shared" si="5"/>
        <v>0</v>
      </c>
      <c r="BH133" s="151">
        <f t="shared" si="6"/>
        <v>0</v>
      </c>
      <c r="BI133" s="151">
        <f t="shared" si="7"/>
        <v>0</v>
      </c>
      <c r="BJ133" s="151">
        <f t="shared" si="8"/>
        <v>0</v>
      </c>
      <c r="BK133" s="14" t="s">
        <v>121</v>
      </c>
      <c r="BL133" s="151">
        <f t="shared" si="9"/>
        <v>0</v>
      </c>
      <c r="BM133" s="14" t="s">
        <v>120</v>
      </c>
      <c r="BN133" s="150" t="s">
        <v>148</v>
      </c>
    </row>
    <row r="134" spans="1:66" s="12" customFormat="1" ht="23" customHeight="1">
      <c r="B134" s="126"/>
      <c r="D134" s="127" t="s">
        <v>68</v>
      </c>
      <c r="E134" s="136" t="s">
        <v>121</v>
      </c>
      <c r="F134" s="136" t="s">
        <v>149</v>
      </c>
      <c r="G134" s="136"/>
      <c r="K134" s="137">
        <f>BL134</f>
        <v>0</v>
      </c>
      <c r="M134" s="126"/>
      <c r="N134" s="130"/>
      <c r="O134" s="131"/>
      <c r="P134" s="131"/>
      <c r="Q134" s="132">
        <f>SUM(Q135:Q138)</f>
        <v>202.54932999999997</v>
      </c>
      <c r="R134" s="131"/>
      <c r="S134" s="132">
        <f>SUM(S135:S138)</f>
        <v>375.93568999999997</v>
      </c>
      <c r="T134" s="131"/>
      <c r="U134" s="133">
        <f>SUM(U135:U138)</f>
        <v>0</v>
      </c>
      <c r="AS134" s="127" t="s">
        <v>77</v>
      </c>
      <c r="AU134" s="134" t="s">
        <v>68</v>
      </c>
      <c r="AV134" s="134" t="s">
        <v>77</v>
      </c>
      <c r="AZ134" s="127" t="s">
        <v>113</v>
      </c>
      <c r="BL134" s="135">
        <f>SUM(BL135:BL138)</f>
        <v>0</v>
      </c>
    </row>
    <row r="135" spans="1:66" s="2" customFormat="1" ht="24.25" customHeight="1">
      <c r="A135" s="26"/>
      <c r="B135" s="138"/>
      <c r="C135" s="139" t="s">
        <v>77</v>
      </c>
      <c r="D135" s="139" t="s">
        <v>116</v>
      </c>
      <c r="E135" s="140" t="s">
        <v>150</v>
      </c>
      <c r="F135" s="141" t="s">
        <v>151</v>
      </c>
      <c r="G135" s="141"/>
      <c r="H135" s="142" t="s">
        <v>143</v>
      </c>
      <c r="I135" s="143">
        <v>38.700000000000003</v>
      </c>
      <c r="J135" s="144"/>
      <c r="K135" s="144">
        <f>ROUND(J135*I135,2)</f>
        <v>0</v>
      </c>
      <c r="L135" s="145"/>
      <c r="M135" s="27"/>
      <c r="N135" s="146" t="s">
        <v>1</v>
      </c>
      <c r="O135" s="147" t="s">
        <v>35</v>
      </c>
      <c r="P135" s="148">
        <v>1.1319999999999999</v>
      </c>
      <c r="Q135" s="148">
        <f>P135*I135</f>
        <v>43.808399999999999</v>
      </c>
      <c r="R135" s="148">
        <v>2.0699999999999998</v>
      </c>
      <c r="S135" s="148">
        <f>R135*I135</f>
        <v>80.108999999999995</v>
      </c>
      <c r="T135" s="148">
        <v>0</v>
      </c>
      <c r="U135" s="149">
        <f>T135*I135</f>
        <v>0</v>
      </c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  <c r="AS135" s="150" t="s">
        <v>120</v>
      </c>
      <c r="AU135" s="150" t="s">
        <v>116</v>
      </c>
      <c r="AV135" s="150" t="s">
        <v>121</v>
      </c>
      <c r="AZ135" s="14" t="s">
        <v>113</v>
      </c>
      <c r="BF135" s="151">
        <f>IF(O135="základná",K135,0)</f>
        <v>0</v>
      </c>
      <c r="BG135" s="151">
        <f>IF(O135="znížená",K135,0)</f>
        <v>0</v>
      </c>
      <c r="BH135" s="151">
        <f>IF(O135="zákl. prenesená",K135,0)</f>
        <v>0</v>
      </c>
      <c r="BI135" s="151">
        <f>IF(O135="zníž. prenesená",K135,0)</f>
        <v>0</v>
      </c>
      <c r="BJ135" s="151">
        <f>IF(O135="nulová",K135,0)</f>
        <v>0</v>
      </c>
      <c r="BK135" s="14" t="s">
        <v>121</v>
      </c>
      <c r="BL135" s="151">
        <f>ROUND(J135*I135,2)</f>
        <v>0</v>
      </c>
      <c r="BM135" s="14" t="s">
        <v>120</v>
      </c>
      <c r="BN135" s="150" t="s">
        <v>152</v>
      </c>
    </row>
    <row r="136" spans="1:66" s="2" customFormat="1" ht="24.25" customHeight="1">
      <c r="A136" s="26"/>
      <c r="B136" s="138"/>
      <c r="C136" s="139" t="s">
        <v>121</v>
      </c>
      <c r="D136" s="139" t="s">
        <v>116</v>
      </c>
      <c r="E136" s="140" t="s">
        <v>153</v>
      </c>
      <c r="F136" s="141" t="s">
        <v>154</v>
      </c>
      <c r="G136" s="141"/>
      <c r="H136" s="142" t="s">
        <v>143</v>
      </c>
      <c r="I136" s="143">
        <v>129</v>
      </c>
      <c r="J136" s="144"/>
      <c r="K136" s="144">
        <f>ROUND(J136*I136,2)</f>
        <v>0</v>
      </c>
      <c r="L136" s="145"/>
      <c r="M136" s="27"/>
      <c r="N136" s="146" t="s">
        <v>1</v>
      </c>
      <c r="O136" s="147" t="s">
        <v>35</v>
      </c>
      <c r="P136" s="148">
        <v>1.1317999999999999</v>
      </c>
      <c r="Q136" s="148">
        <f>P136*I136</f>
        <v>146.00219999999999</v>
      </c>
      <c r="R136" s="148">
        <v>2.0699999999999998</v>
      </c>
      <c r="S136" s="148">
        <f>R136*I136</f>
        <v>267.02999999999997</v>
      </c>
      <c r="T136" s="148">
        <v>0</v>
      </c>
      <c r="U136" s="149">
        <f>T136*I136</f>
        <v>0</v>
      </c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  <c r="AS136" s="150" t="s">
        <v>120</v>
      </c>
      <c r="AU136" s="150" t="s">
        <v>116</v>
      </c>
      <c r="AV136" s="150" t="s">
        <v>121</v>
      </c>
      <c r="AZ136" s="14" t="s">
        <v>113</v>
      </c>
      <c r="BF136" s="151">
        <f>IF(O136="základná",K136,0)</f>
        <v>0</v>
      </c>
      <c r="BG136" s="151">
        <f>IF(O136="znížená",K136,0)</f>
        <v>0</v>
      </c>
      <c r="BH136" s="151">
        <f>IF(O136="zákl. prenesená",K136,0)</f>
        <v>0</v>
      </c>
      <c r="BI136" s="151">
        <f>IF(O136="zníž. prenesená",K136,0)</f>
        <v>0</v>
      </c>
      <c r="BJ136" s="151">
        <f>IF(O136="nulová",K136,0)</f>
        <v>0</v>
      </c>
      <c r="BK136" s="14" t="s">
        <v>121</v>
      </c>
      <c r="BL136" s="151">
        <f>ROUND(J136*I136,2)</f>
        <v>0</v>
      </c>
      <c r="BM136" s="14" t="s">
        <v>120</v>
      </c>
      <c r="BN136" s="150" t="s">
        <v>155</v>
      </c>
    </row>
    <row r="137" spans="1:66" s="2" customFormat="1" ht="14.5" customHeight="1">
      <c r="A137" s="26"/>
      <c r="B137" s="138"/>
      <c r="C137" s="139" t="s">
        <v>156</v>
      </c>
      <c r="D137" s="139" t="s">
        <v>116</v>
      </c>
      <c r="E137" s="140" t="s">
        <v>157</v>
      </c>
      <c r="F137" s="141" t="s">
        <v>158</v>
      </c>
      <c r="G137" s="141"/>
      <c r="H137" s="142" t="s">
        <v>143</v>
      </c>
      <c r="I137" s="143">
        <v>13</v>
      </c>
      <c r="J137" s="144"/>
      <c r="K137" s="144">
        <f>ROUND(J137*I137,2)</f>
        <v>0</v>
      </c>
      <c r="L137" s="145"/>
      <c r="M137" s="27"/>
      <c r="N137" s="146" t="s">
        <v>1</v>
      </c>
      <c r="O137" s="147" t="s">
        <v>35</v>
      </c>
      <c r="P137" s="148">
        <v>0.61770999999999998</v>
      </c>
      <c r="Q137" s="148">
        <f>P137*I137</f>
        <v>8.0302299999999995</v>
      </c>
      <c r="R137" s="148">
        <v>2.2151299999999998</v>
      </c>
      <c r="S137" s="148">
        <f>R137*I137</f>
        <v>28.796689999999998</v>
      </c>
      <c r="T137" s="148">
        <v>0</v>
      </c>
      <c r="U137" s="149">
        <f>T137*I137</f>
        <v>0</v>
      </c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  <c r="AS137" s="150" t="s">
        <v>120</v>
      </c>
      <c r="AU137" s="150" t="s">
        <v>116</v>
      </c>
      <c r="AV137" s="150" t="s">
        <v>121</v>
      </c>
      <c r="AZ137" s="14" t="s">
        <v>113</v>
      </c>
      <c r="BF137" s="151">
        <f>IF(O137="základná",K137,0)</f>
        <v>0</v>
      </c>
      <c r="BG137" s="151">
        <f>IF(O137="znížená",K137,0)</f>
        <v>0</v>
      </c>
      <c r="BH137" s="151">
        <f>IF(O137="zákl. prenesená",K137,0)</f>
        <v>0</v>
      </c>
      <c r="BI137" s="151">
        <f>IF(O137="zníž. prenesená",K137,0)</f>
        <v>0</v>
      </c>
      <c r="BJ137" s="151">
        <f>IF(O137="nulová",K137,0)</f>
        <v>0</v>
      </c>
      <c r="BK137" s="14" t="s">
        <v>121</v>
      </c>
      <c r="BL137" s="151">
        <f>ROUND(J137*I137,2)</f>
        <v>0</v>
      </c>
      <c r="BM137" s="14" t="s">
        <v>120</v>
      </c>
      <c r="BN137" s="150" t="s">
        <v>159</v>
      </c>
    </row>
    <row r="138" spans="1:66" s="2" customFormat="1" ht="28" customHeight="1">
      <c r="A138" s="26"/>
      <c r="B138" s="138"/>
      <c r="C138" s="139" t="s">
        <v>120</v>
      </c>
      <c r="D138" s="139" t="s">
        <v>116</v>
      </c>
      <c r="E138" s="140" t="s">
        <v>160</v>
      </c>
      <c r="F138" s="141" t="s">
        <v>161</v>
      </c>
      <c r="G138" s="141"/>
      <c r="H138" s="142" t="s">
        <v>119</v>
      </c>
      <c r="I138" s="143">
        <v>6.45</v>
      </c>
      <c r="J138" s="144"/>
      <c r="K138" s="144">
        <f>ROUND(J138*I138,2)</f>
        <v>0</v>
      </c>
      <c r="L138" s="145"/>
      <c r="M138" s="27"/>
      <c r="N138" s="146" t="s">
        <v>1</v>
      </c>
      <c r="O138" s="147" t="s">
        <v>35</v>
      </c>
      <c r="P138" s="148">
        <v>0.73</v>
      </c>
      <c r="Q138" s="148">
        <f>P138*I138</f>
        <v>4.7084999999999999</v>
      </c>
      <c r="R138" s="148">
        <v>0</v>
      </c>
      <c r="S138" s="148">
        <f>R138*I138</f>
        <v>0</v>
      </c>
      <c r="T138" s="148">
        <v>0</v>
      </c>
      <c r="U138" s="149">
        <f>T138*I138</f>
        <v>0</v>
      </c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  <c r="AS138" s="150" t="s">
        <v>120</v>
      </c>
      <c r="AU138" s="150" t="s">
        <v>116</v>
      </c>
      <c r="AV138" s="150" t="s">
        <v>121</v>
      </c>
      <c r="AZ138" s="14" t="s">
        <v>113</v>
      </c>
      <c r="BF138" s="151">
        <f>IF(O138="základná",K138,0)</f>
        <v>0</v>
      </c>
      <c r="BG138" s="151">
        <f>IF(O138="znížená",K138,0)</f>
        <v>0</v>
      </c>
      <c r="BH138" s="151">
        <f>IF(O138="zákl. prenesená",K138,0)</f>
        <v>0</v>
      </c>
      <c r="BI138" s="151">
        <f>IF(O138="zníž. prenesená",K138,0)</f>
        <v>0</v>
      </c>
      <c r="BJ138" s="151">
        <f>IF(O138="nulová",K138,0)</f>
        <v>0</v>
      </c>
      <c r="BK138" s="14" t="s">
        <v>121</v>
      </c>
      <c r="BL138" s="151">
        <f>ROUND(J138*I138,2)</f>
        <v>0</v>
      </c>
      <c r="BM138" s="14" t="s">
        <v>120</v>
      </c>
      <c r="BN138" s="150" t="s">
        <v>162</v>
      </c>
    </row>
    <row r="139" spans="1:66" s="12" customFormat="1" ht="23" customHeight="1">
      <c r="B139" s="126"/>
      <c r="D139" s="127" t="s">
        <v>68</v>
      </c>
      <c r="E139" s="136" t="s">
        <v>120</v>
      </c>
      <c r="F139" s="136" t="s">
        <v>163</v>
      </c>
      <c r="G139" s="136"/>
      <c r="K139" s="137">
        <f>BL139</f>
        <v>0</v>
      </c>
      <c r="M139" s="126"/>
      <c r="N139" s="130"/>
      <c r="O139" s="131"/>
      <c r="P139" s="131"/>
      <c r="Q139" s="132">
        <f>SUM(Q140:Q142)</f>
        <v>0</v>
      </c>
      <c r="R139" s="131"/>
      <c r="S139" s="132">
        <f>SUM(S140:S142)</f>
        <v>0</v>
      </c>
      <c r="T139" s="131"/>
      <c r="U139" s="133">
        <f>SUM(U140:U142)</f>
        <v>0</v>
      </c>
      <c r="AS139" s="127" t="s">
        <v>77</v>
      </c>
      <c r="AU139" s="134" t="s">
        <v>68</v>
      </c>
      <c r="AV139" s="134" t="s">
        <v>77</v>
      </c>
      <c r="AZ139" s="127" t="s">
        <v>113</v>
      </c>
      <c r="BL139" s="135">
        <f>SUM(BL140:BL142)</f>
        <v>0</v>
      </c>
    </row>
    <row r="140" spans="1:66" s="2" customFormat="1" ht="38" customHeight="1">
      <c r="A140" s="26"/>
      <c r="B140" s="138"/>
      <c r="C140" s="139" t="s">
        <v>164</v>
      </c>
      <c r="D140" s="139" t="s">
        <v>116</v>
      </c>
      <c r="E140" s="140" t="s">
        <v>165</v>
      </c>
      <c r="F140" s="141" t="s">
        <v>166</v>
      </c>
      <c r="G140" s="141"/>
      <c r="H140" s="142" t="s">
        <v>143</v>
      </c>
      <c r="I140" s="143">
        <v>79.650000000000006</v>
      </c>
      <c r="J140" s="144"/>
      <c r="K140" s="144">
        <f>ROUND(J140*I140,2)</f>
        <v>0</v>
      </c>
      <c r="L140" s="145"/>
      <c r="M140" s="27"/>
      <c r="N140" s="146" t="s">
        <v>1</v>
      </c>
      <c r="O140" s="147" t="s">
        <v>35</v>
      </c>
      <c r="P140" s="148">
        <v>0</v>
      </c>
      <c r="Q140" s="148">
        <f>P140*I140</f>
        <v>0</v>
      </c>
      <c r="R140" s="148">
        <v>0</v>
      </c>
      <c r="S140" s="148">
        <f>R140*I140</f>
        <v>0</v>
      </c>
      <c r="T140" s="148">
        <v>0</v>
      </c>
      <c r="U140" s="149">
        <f>T140*I140</f>
        <v>0</v>
      </c>
      <c r="V140" s="26"/>
      <c r="W140" s="26"/>
      <c r="X140" s="26"/>
      <c r="Y140" s="26"/>
      <c r="Z140" s="26"/>
      <c r="AA140" s="26"/>
      <c r="AB140" s="26"/>
      <c r="AC140" s="26"/>
      <c r="AD140" s="26"/>
      <c r="AE140" s="26"/>
      <c r="AF140" s="26"/>
      <c r="AS140" s="150" t="s">
        <v>120</v>
      </c>
      <c r="AU140" s="150" t="s">
        <v>116</v>
      </c>
      <c r="AV140" s="150" t="s">
        <v>121</v>
      </c>
      <c r="AZ140" s="14" t="s">
        <v>113</v>
      </c>
      <c r="BF140" s="151">
        <f>IF(O140="základná",K140,0)</f>
        <v>0</v>
      </c>
      <c r="BG140" s="151">
        <f>IF(O140="znížená",K140,0)</f>
        <v>0</v>
      </c>
      <c r="BH140" s="151">
        <f>IF(O140="zákl. prenesená",K140,0)</f>
        <v>0</v>
      </c>
      <c r="BI140" s="151">
        <f>IF(O140="zníž. prenesená",K140,0)</f>
        <v>0</v>
      </c>
      <c r="BJ140" s="151">
        <f>IF(O140="nulová",K140,0)</f>
        <v>0</v>
      </c>
      <c r="BK140" s="14" t="s">
        <v>121</v>
      </c>
      <c r="BL140" s="151">
        <f>ROUND(J140*I140,2)</f>
        <v>0</v>
      </c>
      <c r="BM140" s="14" t="s">
        <v>120</v>
      </c>
      <c r="BN140" s="150" t="s">
        <v>167</v>
      </c>
    </row>
    <row r="141" spans="1:66" s="2" customFormat="1" ht="14.5" customHeight="1">
      <c r="A141" s="26"/>
      <c r="B141" s="138"/>
      <c r="C141" s="152" t="s">
        <v>168</v>
      </c>
      <c r="D141" s="152" t="s">
        <v>169</v>
      </c>
      <c r="E141" s="153" t="s">
        <v>170</v>
      </c>
      <c r="F141" s="154" t="s">
        <v>171</v>
      </c>
      <c r="G141" s="154"/>
      <c r="H141" s="155" t="s">
        <v>172</v>
      </c>
      <c r="I141" s="156">
        <v>422.03800000000001</v>
      </c>
      <c r="J141" s="157"/>
      <c r="K141" s="157">
        <f>ROUND(J141*I141,2)</f>
        <v>0</v>
      </c>
      <c r="L141" s="158"/>
      <c r="M141" s="159"/>
      <c r="N141" s="160" t="s">
        <v>1</v>
      </c>
      <c r="O141" s="161" t="s">
        <v>35</v>
      </c>
      <c r="P141" s="148">
        <v>0</v>
      </c>
      <c r="Q141" s="148">
        <f>P141*I141</f>
        <v>0</v>
      </c>
      <c r="R141" s="148">
        <v>0</v>
      </c>
      <c r="S141" s="148">
        <f>R141*I141</f>
        <v>0</v>
      </c>
      <c r="T141" s="148">
        <v>0</v>
      </c>
      <c r="U141" s="149">
        <f>T141*I141</f>
        <v>0</v>
      </c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S141" s="150" t="s">
        <v>173</v>
      </c>
      <c r="AU141" s="150" t="s">
        <v>169</v>
      </c>
      <c r="AV141" s="150" t="s">
        <v>121</v>
      </c>
      <c r="AZ141" s="14" t="s">
        <v>113</v>
      </c>
      <c r="BF141" s="151">
        <f>IF(O141="základná",K141,0)</f>
        <v>0</v>
      </c>
      <c r="BG141" s="151">
        <f>IF(O141="znížená",K141,0)</f>
        <v>0</v>
      </c>
      <c r="BH141" s="151">
        <f>IF(O141="zákl. prenesená",K141,0)</f>
        <v>0</v>
      </c>
      <c r="BI141" s="151">
        <f>IF(O141="zníž. prenesená",K141,0)</f>
        <v>0</v>
      </c>
      <c r="BJ141" s="151">
        <f>IF(O141="nulová",K141,0)</f>
        <v>0</v>
      </c>
      <c r="BK141" s="14" t="s">
        <v>121</v>
      </c>
      <c r="BL141" s="151">
        <f>ROUND(J141*I141,2)</f>
        <v>0</v>
      </c>
      <c r="BM141" s="14" t="s">
        <v>120</v>
      </c>
      <c r="BN141" s="150" t="s">
        <v>174</v>
      </c>
    </row>
    <row r="142" spans="1:66" s="2" customFormat="1" ht="14.5" customHeight="1">
      <c r="A142" s="26"/>
      <c r="B142" s="138"/>
      <c r="C142" s="152" t="s">
        <v>175</v>
      </c>
      <c r="D142" s="152" t="s">
        <v>169</v>
      </c>
      <c r="E142" s="153" t="s">
        <v>176</v>
      </c>
      <c r="F142" s="154" t="s">
        <v>177</v>
      </c>
      <c r="G142" s="154"/>
      <c r="H142" s="155" t="s">
        <v>172</v>
      </c>
      <c r="I142" s="156">
        <v>81.680000000000007</v>
      </c>
      <c r="J142" s="157"/>
      <c r="K142" s="157">
        <f>ROUND(J142*I142,2)</f>
        <v>0</v>
      </c>
      <c r="L142" s="158"/>
      <c r="M142" s="159"/>
      <c r="N142" s="160" t="s">
        <v>1</v>
      </c>
      <c r="O142" s="161" t="s">
        <v>35</v>
      </c>
      <c r="P142" s="148">
        <v>0</v>
      </c>
      <c r="Q142" s="148">
        <f>P142*I142</f>
        <v>0</v>
      </c>
      <c r="R142" s="148">
        <v>0</v>
      </c>
      <c r="S142" s="148">
        <f>R142*I142</f>
        <v>0</v>
      </c>
      <c r="T142" s="148">
        <v>0</v>
      </c>
      <c r="U142" s="149">
        <f>T142*I142</f>
        <v>0</v>
      </c>
      <c r="V142" s="26"/>
      <c r="W142" s="26"/>
      <c r="X142" s="26"/>
      <c r="Y142" s="26"/>
      <c r="Z142" s="26"/>
      <c r="AA142" s="26"/>
      <c r="AB142" s="26"/>
      <c r="AC142" s="26"/>
      <c r="AD142" s="26"/>
      <c r="AE142" s="26"/>
      <c r="AF142" s="26"/>
      <c r="AS142" s="150" t="s">
        <v>173</v>
      </c>
      <c r="AU142" s="150" t="s">
        <v>169</v>
      </c>
      <c r="AV142" s="150" t="s">
        <v>121</v>
      </c>
      <c r="AZ142" s="14" t="s">
        <v>113</v>
      </c>
      <c r="BF142" s="151">
        <f>IF(O142="základná",K142,0)</f>
        <v>0</v>
      </c>
      <c r="BG142" s="151">
        <f>IF(O142="znížená",K142,0)</f>
        <v>0</v>
      </c>
      <c r="BH142" s="151">
        <f>IF(O142="zákl. prenesená",K142,0)</f>
        <v>0</v>
      </c>
      <c r="BI142" s="151">
        <f>IF(O142="zníž. prenesená",K142,0)</f>
        <v>0</v>
      </c>
      <c r="BJ142" s="151">
        <f>IF(O142="nulová",K142,0)</f>
        <v>0</v>
      </c>
      <c r="BK142" s="14" t="s">
        <v>121</v>
      </c>
      <c r="BL142" s="151">
        <f>ROUND(J142*I142,2)</f>
        <v>0</v>
      </c>
      <c r="BM142" s="14" t="s">
        <v>120</v>
      </c>
      <c r="BN142" s="150" t="s">
        <v>178</v>
      </c>
    </row>
    <row r="143" spans="1:66" s="12" customFormat="1" ht="23" customHeight="1">
      <c r="B143" s="126"/>
      <c r="D143" s="127" t="s">
        <v>68</v>
      </c>
      <c r="E143" s="136" t="s">
        <v>164</v>
      </c>
      <c r="F143" s="136" t="s">
        <v>179</v>
      </c>
      <c r="G143" s="136"/>
      <c r="K143" s="137">
        <f>BL143</f>
        <v>0</v>
      </c>
      <c r="M143" s="126"/>
      <c r="N143" s="130"/>
      <c r="O143" s="131"/>
      <c r="P143" s="131"/>
      <c r="Q143" s="132">
        <f>SUM(Q144:Q146)</f>
        <v>918.76200000000006</v>
      </c>
      <c r="R143" s="131"/>
      <c r="S143" s="132">
        <f>SUM(S144:S146)</f>
        <v>383.618472</v>
      </c>
      <c r="T143" s="131"/>
      <c r="U143" s="133">
        <f>SUM(U144:U146)</f>
        <v>0</v>
      </c>
      <c r="AS143" s="127" t="s">
        <v>77</v>
      </c>
      <c r="AU143" s="134" t="s">
        <v>68</v>
      </c>
      <c r="AV143" s="134" t="s">
        <v>77</v>
      </c>
      <c r="AZ143" s="127" t="s">
        <v>113</v>
      </c>
      <c r="BL143" s="135">
        <f>SUM(BL144:BL146)</f>
        <v>0</v>
      </c>
    </row>
    <row r="144" spans="1:66" s="2" customFormat="1" ht="24.25" customHeight="1">
      <c r="A144" s="26"/>
      <c r="B144" s="138"/>
      <c r="C144" s="139" t="s">
        <v>173</v>
      </c>
      <c r="D144" s="139" t="s">
        <v>116</v>
      </c>
      <c r="E144" s="140" t="s">
        <v>180</v>
      </c>
      <c r="F144" s="141" t="s">
        <v>181</v>
      </c>
      <c r="G144" s="141"/>
      <c r="H144" s="142" t="s">
        <v>119</v>
      </c>
      <c r="I144" s="143">
        <v>1195.5999999999999</v>
      </c>
      <c r="J144" s="144"/>
      <c r="K144" s="144">
        <f>ROUND(J144*I144,2)</f>
        <v>0</v>
      </c>
      <c r="L144" s="145"/>
      <c r="M144" s="27"/>
      <c r="N144" s="146" t="s">
        <v>1</v>
      </c>
      <c r="O144" s="147" t="s">
        <v>35</v>
      </c>
      <c r="P144" s="148">
        <v>0</v>
      </c>
      <c r="Q144" s="148">
        <f>P144*I144</f>
        <v>0</v>
      </c>
      <c r="R144" s="148">
        <v>0</v>
      </c>
      <c r="S144" s="148">
        <f>R144*I144</f>
        <v>0</v>
      </c>
      <c r="T144" s="148">
        <v>0</v>
      </c>
      <c r="U144" s="149">
        <f>T144*I144</f>
        <v>0</v>
      </c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S144" s="150" t="s">
        <v>120</v>
      </c>
      <c r="AU144" s="150" t="s">
        <v>116</v>
      </c>
      <c r="AV144" s="150" t="s">
        <v>121</v>
      </c>
      <c r="AZ144" s="14" t="s">
        <v>113</v>
      </c>
      <c r="BF144" s="151">
        <f>IF(O144="základná",K144,0)</f>
        <v>0</v>
      </c>
      <c r="BG144" s="151">
        <f>IF(O144="znížená",K144,0)</f>
        <v>0</v>
      </c>
      <c r="BH144" s="151">
        <f>IF(O144="zákl. prenesená",K144,0)</f>
        <v>0</v>
      </c>
      <c r="BI144" s="151">
        <f>IF(O144="zníž. prenesená",K144,0)</f>
        <v>0</v>
      </c>
      <c r="BJ144" s="151">
        <f>IF(O144="nulová",K144,0)</f>
        <v>0</v>
      </c>
      <c r="BK144" s="14" t="s">
        <v>121</v>
      </c>
      <c r="BL144" s="151">
        <f>ROUND(J144*I144,2)</f>
        <v>0</v>
      </c>
      <c r="BM144" s="14" t="s">
        <v>120</v>
      </c>
      <c r="BN144" s="150" t="s">
        <v>182</v>
      </c>
    </row>
    <row r="145" spans="1:66" s="2" customFormat="1" ht="14.5" customHeight="1">
      <c r="A145" s="26"/>
      <c r="B145" s="138"/>
      <c r="C145" s="139" t="s">
        <v>183</v>
      </c>
      <c r="D145" s="139" t="s">
        <v>116</v>
      </c>
      <c r="E145" s="140" t="s">
        <v>184</v>
      </c>
      <c r="F145" s="141" t="s">
        <v>185</v>
      </c>
      <c r="G145" s="141"/>
      <c r="H145" s="142" t="s">
        <v>119</v>
      </c>
      <c r="I145" s="143">
        <v>1177.9000000000001</v>
      </c>
      <c r="J145" s="144"/>
      <c r="K145" s="144">
        <f>ROUND(J145*I145,2)</f>
        <v>0</v>
      </c>
      <c r="L145" s="145"/>
      <c r="M145" s="27"/>
      <c r="N145" s="146" t="s">
        <v>1</v>
      </c>
      <c r="O145" s="147" t="s">
        <v>35</v>
      </c>
      <c r="P145" s="148">
        <v>0.78</v>
      </c>
      <c r="Q145" s="148">
        <f>P145*I145</f>
        <v>918.76200000000006</v>
      </c>
      <c r="R145" s="148">
        <v>0.13800000000000001</v>
      </c>
      <c r="S145" s="148">
        <f>R145*I145</f>
        <v>162.55020000000002</v>
      </c>
      <c r="T145" s="148">
        <v>0</v>
      </c>
      <c r="U145" s="149">
        <f>T145*I145</f>
        <v>0</v>
      </c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S145" s="150" t="s">
        <v>120</v>
      </c>
      <c r="AU145" s="150" t="s">
        <v>116</v>
      </c>
      <c r="AV145" s="150" t="s">
        <v>121</v>
      </c>
      <c r="AZ145" s="14" t="s">
        <v>113</v>
      </c>
      <c r="BF145" s="151">
        <f>IF(O145="základná",K145,0)</f>
        <v>0</v>
      </c>
      <c r="BG145" s="151">
        <f>IF(O145="znížená",K145,0)</f>
        <v>0</v>
      </c>
      <c r="BH145" s="151">
        <f>IF(O145="zákl. prenesená",K145,0)</f>
        <v>0</v>
      </c>
      <c r="BI145" s="151">
        <f>IF(O145="zníž. prenesená",K145,0)</f>
        <v>0</v>
      </c>
      <c r="BJ145" s="151">
        <f>IF(O145="nulová",K145,0)</f>
        <v>0</v>
      </c>
      <c r="BK145" s="14" t="s">
        <v>121</v>
      </c>
      <c r="BL145" s="151">
        <f>ROUND(J145*I145,2)</f>
        <v>0</v>
      </c>
      <c r="BM145" s="14" t="s">
        <v>120</v>
      </c>
      <c r="BN145" s="150" t="s">
        <v>186</v>
      </c>
    </row>
    <row r="146" spans="1:66" s="2" customFormat="1" ht="14.5" customHeight="1">
      <c r="A146" s="26"/>
      <c r="B146" s="138"/>
      <c r="C146" s="152" t="s">
        <v>187</v>
      </c>
      <c r="D146" s="152" t="s">
        <v>169</v>
      </c>
      <c r="E146" s="153" t="s">
        <v>188</v>
      </c>
      <c r="F146" s="154" t="s">
        <v>189</v>
      </c>
      <c r="G146" s="154"/>
      <c r="H146" s="155" t="s">
        <v>119</v>
      </c>
      <c r="I146" s="156">
        <v>1201.4580000000001</v>
      </c>
      <c r="J146" s="157"/>
      <c r="K146" s="157">
        <f>ROUND(J146*I146,2)</f>
        <v>0</v>
      </c>
      <c r="L146" s="158"/>
      <c r="M146" s="159"/>
      <c r="N146" s="160" t="s">
        <v>1</v>
      </c>
      <c r="O146" s="161" t="s">
        <v>35</v>
      </c>
      <c r="P146" s="148">
        <v>0</v>
      </c>
      <c r="Q146" s="148">
        <f>P146*I146</f>
        <v>0</v>
      </c>
      <c r="R146" s="148">
        <v>0.184</v>
      </c>
      <c r="S146" s="148">
        <f>R146*I146</f>
        <v>221.06827200000001</v>
      </c>
      <c r="T146" s="148">
        <v>0</v>
      </c>
      <c r="U146" s="149">
        <f>T146*I146</f>
        <v>0</v>
      </c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S146" s="150" t="s">
        <v>173</v>
      </c>
      <c r="AU146" s="150" t="s">
        <v>169</v>
      </c>
      <c r="AV146" s="150" t="s">
        <v>121</v>
      </c>
      <c r="AZ146" s="14" t="s">
        <v>113</v>
      </c>
      <c r="BF146" s="151">
        <f>IF(O146="základná",K146,0)</f>
        <v>0</v>
      </c>
      <c r="BG146" s="151">
        <f>IF(O146="znížená",K146,0)</f>
        <v>0</v>
      </c>
      <c r="BH146" s="151">
        <f>IF(O146="zákl. prenesená",K146,0)</f>
        <v>0</v>
      </c>
      <c r="BI146" s="151">
        <f>IF(O146="zníž. prenesená",K146,0)</f>
        <v>0</v>
      </c>
      <c r="BJ146" s="151">
        <f>IF(O146="nulová",K146,0)</f>
        <v>0</v>
      </c>
      <c r="BK146" s="14" t="s">
        <v>121</v>
      </c>
      <c r="BL146" s="151">
        <f>ROUND(J146*I146,2)</f>
        <v>0</v>
      </c>
      <c r="BM146" s="14" t="s">
        <v>120</v>
      </c>
      <c r="BN146" s="150" t="s">
        <v>190</v>
      </c>
    </row>
    <row r="147" spans="1:66" s="12" customFormat="1" ht="23" customHeight="1">
      <c r="B147" s="126"/>
      <c r="D147" s="127" t="s">
        <v>68</v>
      </c>
      <c r="E147" s="136" t="s">
        <v>183</v>
      </c>
      <c r="F147" s="136" t="s">
        <v>191</v>
      </c>
      <c r="G147" s="136"/>
      <c r="K147" s="137">
        <f>BL147</f>
        <v>0</v>
      </c>
      <c r="M147" s="126"/>
      <c r="N147" s="130"/>
      <c r="O147" s="131"/>
      <c r="P147" s="131"/>
      <c r="Q147" s="132">
        <f>SUM(Q148:Q158)</f>
        <v>4.1500000000000004</v>
      </c>
      <c r="R147" s="131"/>
      <c r="S147" s="132">
        <f>SUM(S148:S158)</f>
        <v>1.8067500000000001</v>
      </c>
      <c r="T147" s="131"/>
      <c r="U147" s="133">
        <f>SUM(U148:U158)</f>
        <v>0</v>
      </c>
      <c r="AS147" s="127" t="s">
        <v>77</v>
      </c>
      <c r="AU147" s="134" t="s">
        <v>68</v>
      </c>
      <c r="AV147" s="134" t="s">
        <v>77</v>
      </c>
      <c r="AZ147" s="127" t="s">
        <v>113</v>
      </c>
      <c r="BL147" s="135">
        <f>SUM(BL148:BL158)</f>
        <v>0</v>
      </c>
    </row>
    <row r="148" spans="1:66" s="2" customFormat="1" ht="24.25" customHeight="1">
      <c r="A148" s="26"/>
      <c r="B148" s="138"/>
      <c r="C148" s="139" t="s">
        <v>192</v>
      </c>
      <c r="D148" s="139" t="s">
        <v>116</v>
      </c>
      <c r="E148" s="140" t="s">
        <v>193</v>
      </c>
      <c r="F148" s="141" t="s">
        <v>194</v>
      </c>
      <c r="G148" s="141"/>
      <c r="H148" s="142" t="s">
        <v>138</v>
      </c>
      <c r="I148" s="143">
        <v>25</v>
      </c>
      <c r="J148" s="144"/>
      <c r="K148" s="144">
        <f t="shared" ref="K148:K158" si="10">ROUND(J148*I148,2)</f>
        <v>0</v>
      </c>
      <c r="L148" s="145"/>
      <c r="M148" s="27"/>
      <c r="N148" s="146" t="s">
        <v>1</v>
      </c>
      <c r="O148" s="147" t="s">
        <v>35</v>
      </c>
      <c r="P148" s="148">
        <v>0</v>
      </c>
      <c r="Q148" s="148">
        <f t="shared" ref="Q148:Q158" si="11">P148*I148</f>
        <v>0</v>
      </c>
      <c r="R148" s="148">
        <v>0</v>
      </c>
      <c r="S148" s="148">
        <f t="shared" ref="S148:S158" si="12">R148*I148</f>
        <v>0</v>
      </c>
      <c r="T148" s="148">
        <v>0</v>
      </c>
      <c r="U148" s="149">
        <f t="shared" ref="U148:U158" si="13">T148*I148</f>
        <v>0</v>
      </c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S148" s="150" t="s">
        <v>120</v>
      </c>
      <c r="AU148" s="150" t="s">
        <v>116</v>
      </c>
      <c r="AV148" s="150" t="s">
        <v>121</v>
      </c>
      <c r="AZ148" s="14" t="s">
        <v>113</v>
      </c>
      <c r="BF148" s="151">
        <f t="shared" ref="BF148:BF158" si="14">IF(O148="základná",K148,0)</f>
        <v>0</v>
      </c>
      <c r="BG148" s="151">
        <f t="shared" ref="BG148:BG158" si="15">IF(O148="znížená",K148,0)</f>
        <v>0</v>
      </c>
      <c r="BH148" s="151">
        <f t="shared" ref="BH148:BH158" si="16">IF(O148="zákl. prenesená",K148,0)</f>
        <v>0</v>
      </c>
      <c r="BI148" s="151">
        <f t="shared" ref="BI148:BI158" si="17">IF(O148="zníž. prenesená",K148,0)</f>
        <v>0</v>
      </c>
      <c r="BJ148" s="151">
        <f t="shared" ref="BJ148:BJ158" si="18">IF(O148="nulová",K148,0)</f>
        <v>0</v>
      </c>
      <c r="BK148" s="14" t="s">
        <v>121</v>
      </c>
      <c r="BL148" s="151">
        <f t="shared" ref="BL148:BL158" si="19">ROUND(J148*I148,2)</f>
        <v>0</v>
      </c>
      <c r="BM148" s="14" t="s">
        <v>120</v>
      </c>
      <c r="BN148" s="150" t="s">
        <v>195</v>
      </c>
    </row>
    <row r="149" spans="1:66" s="2" customFormat="1" ht="14.5" customHeight="1">
      <c r="A149" s="26"/>
      <c r="B149" s="138"/>
      <c r="C149" s="152" t="s">
        <v>196</v>
      </c>
      <c r="D149" s="152" t="s">
        <v>169</v>
      </c>
      <c r="E149" s="153" t="s">
        <v>197</v>
      </c>
      <c r="F149" s="154" t="s">
        <v>198</v>
      </c>
      <c r="G149" s="154"/>
      <c r="H149" s="155" t="s">
        <v>199</v>
      </c>
      <c r="I149" s="156">
        <v>25</v>
      </c>
      <c r="J149" s="157"/>
      <c r="K149" s="157">
        <f t="shared" si="10"/>
        <v>0</v>
      </c>
      <c r="L149" s="158"/>
      <c r="M149" s="159"/>
      <c r="N149" s="160" t="s">
        <v>1</v>
      </c>
      <c r="O149" s="161" t="s">
        <v>35</v>
      </c>
      <c r="P149" s="148">
        <v>0</v>
      </c>
      <c r="Q149" s="148">
        <f t="shared" si="11"/>
        <v>0</v>
      </c>
      <c r="R149" s="148">
        <v>0</v>
      </c>
      <c r="S149" s="148">
        <f t="shared" si="12"/>
        <v>0</v>
      </c>
      <c r="T149" s="148">
        <v>0</v>
      </c>
      <c r="U149" s="149">
        <f t="shared" si="13"/>
        <v>0</v>
      </c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S149" s="150" t="s">
        <v>173</v>
      </c>
      <c r="AU149" s="150" t="s">
        <v>169</v>
      </c>
      <c r="AV149" s="150" t="s">
        <v>121</v>
      </c>
      <c r="AZ149" s="14" t="s">
        <v>113</v>
      </c>
      <c r="BF149" s="151">
        <f t="shared" si="14"/>
        <v>0</v>
      </c>
      <c r="BG149" s="151">
        <f t="shared" si="15"/>
        <v>0</v>
      </c>
      <c r="BH149" s="151">
        <f t="shared" si="16"/>
        <v>0</v>
      </c>
      <c r="BI149" s="151">
        <f t="shared" si="17"/>
        <v>0</v>
      </c>
      <c r="BJ149" s="151">
        <f t="shared" si="18"/>
        <v>0</v>
      </c>
      <c r="BK149" s="14" t="s">
        <v>121</v>
      </c>
      <c r="BL149" s="151">
        <f t="shared" si="19"/>
        <v>0</v>
      </c>
      <c r="BM149" s="14" t="s">
        <v>120</v>
      </c>
      <c r="BN149" s="150" t="s">
        <v>200</v>
      </c>
    </row>
    <row r="150" spans="1:66" s="2" customFormat="1" ht="14.5" customHeight="1">
      <c r="A150" s="26"/>
      <c r="B150" s="138"/>
      <c r="C150" s="139" t="s">
        <v>201</v>
      </c>
      <c r="D150" s="139" t="s">
        <v>116</v>
      </c>
      <c r="E150" s="140" t="s">
        <v>202</v>
      </c>
      <c r="F150" s="141" t="s">
        <v>203</v>
      </c>
      <c r="G150" s="141"/>
      <c r="H150" s="142" t="s">
        <v>138</v>
      </c>
      <c r="I150" s="143">
        <v>25</v>
      </c>
      <c r="J150" s="144"/>
      <c r="K150" s="144">
        <f t="shared" si="10"/>
        <v>0</v>
      </c>
      <c r="L150" s="145"/>
      <c r="M150" s="27"/>
      <c r="N150" s="146" t="s">
        <v>1</v>
      </c>
      <c r="O150" s="147" t="s">
        <v>35</v>
      </c>
      <c r="P150" s="148">
        <v>0.16600000000000001</v>
      </c>
      <c r="Q150" s="148">
        <f t="shared" si="11"/>
        <v>4.1500000000000004</v>
      </c>
      <c r="R150" s="148">
        <v>7.2270000000000001E-2</v>
      </c>
      <c r="S150" s="148">
        <f t="shared" si="12"/>
        <v>1.8067500000000001</v>
      </c>
      <c r="T150" s="148">
        <v>0</v>
      </c>
      <c r="U150" s="149">
        <f t="shared" si="13"/>
        <v>0</v>
      </c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S150" s="150" t="s">
        <v>120</v>
      </c>
      <c r="AU150" s="150" t="s">
        <v>116</v>
      </c>
      <c r="AV150" s="150" t="s">
        <v>121</v>
      </c>
      <c r="AZ150" s="14" t="s">
        <v>113</v>
      </c>
      <c r="BF150" s="151">
        <f t="shared" si="14"/>
        <v>0</v>
      </c>
      <c r="BG150" s="151">
        <f t="shared" si="15"/>
        <v>0</v>
      </c>
      <c r="BH150" s="151">
        <f t="shared" si="16"/>
        <v>0</v>
      </c>
      <c r="BI150" s="151">
        <f t="shared" si="17"/>
        <v>0</v>
      </c>
      <c r="BJ150" s="151">
        <f t="shared" si="18"/>
        <v>0</v>
      </c>
      <c r="BK150" s="14" t="s">
        <v>121</v>
      </c>
      <c r="BL150" s="151">
        <f t="shared" si="19"/>
        <v>0</v>
      </c>
      <c r="BM150" s="14" t="s">
        <v>120</v>
      </c>
      <c r="BN150" s="150" t="s">
        <v>204</v>
      </c>
    </row>
    <row r="151" spans="1:66" s="2" customFormat="1" ht="38" customHeight="1">
      <c r="A151" s="26"/>
      <c r="B151" s="138"/>
      <c r="C151" s="139" t="s">
        <v>205</v>
      </c>
      <c r="D151" s="139" t="s">
        <v>116</v>
      </c>
      <c r="E151" s="140" t="s">
        <v>206</v>
      </c>
      <c r="F151" s="141" t="s">
        <v>207</v>
      </c>
      <c r="G151" s="141"/>
      <c r="H151" s="142" t="s">
        <v>138</v>
      </c>
      <c r="I151" s="143">
        <v>59</v>
      </c>
      <c r="J151" s="144"/>
      <c r="K151" s="144">
        <f t="shared" si="10"/>
        <v>0</v>
      </c>
      <c r="L151" s="145"/>
      <c r="M151" s="27"/>
      <c r="N151" s="146" t="s">
        <v>1</v>
      </c>
      <c r="O151" s="147" t="s">
        <v>35</v>
      </c>
      <c r="P151" s="148">
        <v>0</v>
      </c>
      <c r="Q151" s="148">
        <f t="shared" si="11"/>
        <v>0</v>
      </c>
      <c r="R151" s="148">
        <v>0</v>
      </c>
      <c r="S151" s="148">
        <f t="shared" si="12"/>
        <v>0</v>
      </c>
      <c r="T151" s="148">
        <v>0</v>
      </c>
      <c r="U151" s="149">
        <f t="shared" si="13"/>
        <v>0</v>
      </c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S151" s="150" t="s">
        <v>120</v>
      </c>
      <c r="AU151" s="150" t="s">
        <v>116</v>
      </c>
      <c r="AV151" s="150" t="s">
        <v>121</v>
      </c>
      <c r="AZ151" s="14" t="s">
        <v>113</v>
      </c>
      <c r="BF151" s="151">
        <f t="shared" si="14"/>
        <v>0</v>
      </c>
      <c r="BG151" s="151">
        <f t="shared" si="15"/>
        <v>0</v>
      </c>
      <c r="BH151" s="151">
        <f t="shared" si="16"/>
        <v>0</v>
      </c>
      <c r="BI151" s="151">
        <f t="shared" si="17"/>
        <v>0</v>
      </c>
      <c r="BJ151" s="151">
        <f t="shared" si="18"/>
        <v>0</v>
      </c>
      <c r="BK151" s="14" t="s">
        <v>121</v>
      </c>
      <c r="BL151" s="151">
        <f t="shared" si="19"/>
        <v>0</v>
      </c>
      <c r="BM151" s="14" t="s">
        <v>120</v>
      </c>
      <c r="BN151" s="150" t="s">
        <v>208</v>
      </c>
    </row>
    <row r="152" spans="1:66" s="2" customFormat="1" ht="24.25" customHeight="1">
      <c r="A152" s="26"/>
      <c r="B152" s="138"/>
      <c r="C152" s="152" t="s">
        <v>209</v>
      </c>
      <c r="D152" s="152" t="s">
        <v>169</v>
      </c>
      <c r="E152" s="153" t="s">
        <v>210</v>
      </c>
      <c r="F152" s="154" t="s">
        <v>211</v>
      </c>
      <c r="G152" s="154"/>
      <c r="H152" s="155" t="s">
        <v>199</v>
      </c>
      <c r="I152" s="156">
        <v>4</v>
      </c>
      <c r="J152" s="157"/>
      <c r="K152" s="157">
        <f t="shared" si="10"/>
        <v>0</v>
      </c>
      <c r="L152" s="158"/>
      <c r="M152" s="159"/>
      <c r="N152" s="160" t="s">
        <v>1</v>
      </c>
      <c r="O152" s="161" t="s">
        <v>35</v>
      </c>
      <c r="P152" s="148">
        <v>0</v>
      </c>
      <c r="Q152" s="148">
        <f t="shared" si="11"/>
        <v>0</v>
      </c>
      <c r="R152" s="148">
        <v>0</v>
      </c>
      <c r="S152" s="148">
        <f t="shared" si="12"/>
        <v>0</v>
      </c>
      <c r="T152" s="148">
        <v>0</v>
      </c>
      <c r="U152" s="149">
        <f t="shared" si="13"/>
        <v>0</v>
      </c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S152" s="150" t="s">
        <v>173</v>
      </c>
      <c r="AU152" s="150" t="s">
        <v>169</v>
      </c>
      <c r="AV152" s="150" t="s">
        <v>121</v>
      </c>
      <c r="AZ152" s="14" t="s">
        <v>113</v>
      </c>
      <c r="BF152" s="151">
        <f t="shared" si="14"/>
        <v>0</v>
      </c>
      <c r="BG152" s="151">
        <f t="shared" si="15"/>
        <v>0</v>
      </c>
      <c r="BH152" s="151">
        <f t="shared" si="16"/>
        <v>0</v>
      </c>
      <c r="BI152" s="151">
        <f t="shared" si="17"/>
        <v>0</v>
      </c>
      <c r="BJ152" s="151">
        <f t="shared" si="18"/>
        <v>0</v>
      </c>
      <c r="BK152" s="14" t="s">
        <v>121</v>
      </c>
      <c r="BL152" s="151">
        <f t="shared" si="19"/>
        <v>0</v>
      </c>
      <c r="BM152" s="14" t="s">
        <v>120</v>
      </c>
      <c r="BN152" s="150" t="s">
        <v>212</v>
      </c>
    </row>
    <row r="153" spans="1:66" s="2" customFormat="1" ht="24.25" customHeight="1">
      <c r="A153" s="26"/>
      <c r="B153" s="138"/>
      <c r="C153" s="152" t="s">
        <v>213</v>
      </c>
      <c r="D153" s="152" t="s">
        <v>169</v>
      </c>
      <c r="E153" s="153" t="s">
        <v>214</v>
      </c>
      <c r="F153" s="154" t="s">
        <v>215</v>
      </c>
      <c r="G153" s="154"/>
      <c r="H153" s="155" t="s">
        <v>199</v>
      </c>
      <c r="I153" s="156">
        <v>4</v>
      </c>
      <c r="J153" s="157"/>
      <c r="K153" s="157">
        <f t="shared" si="10"/>
        <v>0</v>
      </c>
      <c r="L153" s="158"/>
      <c r="M153" s="159"/>
      <c r="N153" s="160" t="s">
        <v>1</v>
      </c>
      <c r="O153" s="161" t="s">
        <v>35</v>
      </c>
      <c r="P153" s="148">
        <v>0</v>
      </c>
      <c r="Q153" s="148">
        <f t="shared" si="11"/>
        <v>0</v>
      </c>
      <c r="R153" s="148">
        <v>0</v>
      </c>
      <c r="S153" s="148">
        <f t="shared" si="12"/>
        <v>0</v>
      </c>
      <c r="T153" s="148">
        <v>0</v>
      </c>
      <c r="U153" s="149">
        <f t="shared" si="13"/>
        <v>0</v>
      </c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S153" s="150" t="s">
        <v>173</v>
      </c>
      <c r="AU153" s="150" t="s">
        <v>169</v>
      </c>
      <c r="AV153" s="150" t="s">
        <v>121</v>
      </c>
      <c r="AZ153" s="14" t="s">
        <v>113</v>
      </c>
      <c r="BF153" s="151">
        <f t="shared" si="14"/>
        <v>0</v>
      </c>
      <c r="BG153" s="151">
        <f t="shared" si="15"/>
        <v>0</v>
      </c>
      <c r="BH153" s="151">
        <f t="shared" si="16"/>
        <v>0</v>
      </c>
      <c r="BI153" s="151">
        <f t="shared" si="17"/>
        <v>0</v>
      </c>
      <c r="BJ153" s="151">
        <f t="shared" si="18"/>
        <v>0</v>
      </c>
      <c r="BK153" s="14" t="s">
        <v>121</v>
      </c>
      <c r="BL153" s="151">
        <f t="shared" si="19"/>
        <v>0</v>
      </c>
      <c r="BM153" s="14" t="s">
        <v>120</v>
      </c>
      <c r="BN153" s="150" t="s">
        <v>216</v>
      </c>
    </row>
    <row r="154" spans="1:66" s="2" customFormat="1" ht="14.5" customHeight="1">
      <c r="A154" s="26"/>
      <c r="B154" s="138"/>
      <c r="C154" s="152" t="s">
        <v>217</v>
      </c>
      <c r="D154" s="152" t="s">
        <v>169</v>
      </c>
      <c r="E154" s="153" t="s">
        <v>218</v>
      </c>
      <c r="F154" s="154" t="s">
        <v>219</v>
      </c>
      <c r="G154" s="154"/>
      <c r="H154" s="155" t="s">
        <v>199</v>
      </c>
      <c r="I154" s="156">
        <v>59</v>
      </c>
      <c r="J154" s="157"/>
      <c r="K154" s="157">
        <f t="shared" si="10"/>
        <v>0</v>
      </c>
      <c r="L154" s="158"/>
      <c r="M154" s="159"/>
      <c r="N154" s="160" t="s">
        <v>1</v>
      </c>
      <c r="O154" s="161" t="s">
        <v>35</v>
      </c>
      <c r="P154" s="148">
        <v>0</v>
      </c>
      <c r="Q154" s="148">
        <f t="shared" si="11"/>
        <v>0</v>
      </c>
      <c r="R154" s="148">
        <v>0</v>
      </c>
      <c r="S154" s="148">
        <f t="shared" si="12"/>
        <v>0</v>
      </c>
      <c r="T154" s="148">
        <v>0</v>
      </c>
      <c r="U154" s="149">
        <f t="shared" si="13"/>
        <v>0</v>
      </c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S154" s="150" t="s">
        <v>173</v>
      </c>
      <c r="AU154" s="150" t="s">
        <v>169</v>
      </c>
      <c r="AV154" s="150" t="s">
        <v>121</v>
      </c>
      <c r="AZ154" s="14" t="s">
        <v>113</v>
      </c>
      <c r="BF154" s="151">
        <f t="shared" si="14"/>
        <v>0</v>
      </c>
      <c r="BG154" s="151">
        <f t="shared" si="15"/>
        <v>0</v>
      </c>
      <c r="BH154" s="151">
        <f t="shared" si="16"/>
        <v>0</v>
      </c>
      <c r="BI154" s="151">
        <f t="shared" si="17"/>
        <v>0</v>
      </c>
      <c r="BJ154" s="151">
        <f t="shared" si="18"/>
        <v>0</v>
      </c>
      <c r="BK154" s="14" t="s">
        <v>121</v>
      </c>
      <c r="BL154" s="151">
        <f t="shared" si="19"/>
        <v>0</v>
      </c>
      <c r="BM154" s="14" t="s">
        <v>120</v>
      </c>
      <c r="BN154" s="150" t="s">
        <v>220</v>
      </c>
    </row>
    <row r="155" spans="1:66" s="2" customFormat="1" ht="45" customHeight="1">
      <c r="A155" s="26"/>
      <c r="B155" s="138"/>
      <c r="C155" s="152" t="s">
        <v>221</v>
      </c>
      <c r="D155" s="152" t="s">
        <v>169</v>
      </c>
      <c r="E155" s="153" t="s">
        <v>222</v>
      </c>
      <c r="F155" s="154" t="s">
        <v>223</v>
      </c>
      <c r="G155" s="154"/>
      <c r="H155" s="155" t="s">
        <v>199</v>
      </c>
      <c r="I155" s="156">
        <v>59</v>
      </c>
      <c r="J155" s="157"/>
      <c r="K155" s="157">
        <f t="shared" si="10"/>
        <v>0</v>
      </c>
      <c r="L155" s="158"/>
      <c r="M155" s="159"/>
      <c r="N155" s="160" t="s">
        <v>1</v>
      </c>
      <c r="O155" s="161" t="s">
        <v>35</v>
      </c>
      <c r="P155" s="148">
        <v>0</v>
      </c>
      <c r="Q155" s="148">
        <f t="shared" si="11"/>
        <v>0</v>
      </c>
      <c r="R155" s="148">
        <v>0</v>
      </c>
      <c r="S155" s="148">
        <f t="shared" si="12"/>
        <v>0</v>
      </c>
      <c r="T155" s="148">
        <v>0</v>
      </c>
      <c r="U155" s="149">
        <f t="shared" si="13"/>
        <v>0</v>
      </c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S155" s="150" t="s">
        <v>173</v>
      </c>
      <c r="AU155" s="150" t="s">
        <v>169</v>
      </c>
      <c r="AV155" s="150" t="s">
        <v>121</v>
      </c>
      <c r="AZ155" s="14" t="s">
        <v>113</v>
      </c>
      <c r="BF155" s="151">
        <f t="shared" si="14"/>
        <v>0</v>
      </c>
      <c r="BG155" s="151">
        <f t="shared" si="15"/>
        <v>0</v>
      </c>
      <c r="BH155" s="151">
        <f t="shared" si="16"/>
        <v>0</v>
      </c>
      <c r="BI155" s="151">
        <f t="shared" si="17"/>
        <v>0</v>
      </c>
      <c r="BJ155" s="151">
        <f t="shared" si="18"/>
        <v>0</v>
      </c>
      <c r="BK155" s="14" t="s">
        <v>121</v>
      </c>
      <c r="BL155" s="151">
        <f t="shared" si="19"/>
        <v>0</v>
      </c>
      <c r="BM155" s="14" t="s">
        <v>120</v>
      </c>
      <c r="BN155" s="150" t="s">
        <v>224</v>
      </c>
    </row>
    <row r="156" spans="1:66" s="2" customFormat="1" ht="37" customHeight="1">
      <c r="A156" s="26"/>
      <c r="B156" s="138"/>
      <c r="C156" s="139" t="s">
        <v>225</v>
      </c>
      <c r="D156" s="139" t="s">
        <v>116</v>
      </c>
      <c r="E156" s="140" t="s">
        <v>226</v>
      </c>
      <c r="F156" s="141" t="s">
        <v>227</v>
      </c>
      <c r="G156" s="141"/>
      <c r="H156" s="142" t="s">
        <v>172</v>
      </c>
      <c r="I156" s="143">
        <v>665.38</v>
      </c>
      <c r="J156" s="144"/>
      <c r="K156" s="144">
        <f t="shared" si="10"/>
        <v>0</v>
      </c>
      <c r="L156" s="145"/>
      <c r="M156" s="27"/>
      <c r="N156" s="146" t="s">
        <v>1</v>
      </c>
      <c r="O156" s="147" t="s">
        <v>35</v>
      </c>
      <c r="P156" s="148">
        <v>0</v>
      </c>
      <c r="Q156" s="148">
        <f t="shared" si="11"/>
        <v>0</v>
      </c>
      <c r="R156" s="148">
        <v>0</v>
      </c>
      <c r="S156" s="148">
        <f t="shared" si="12"/>
        <v>0</v>
      </c>
      <c r="T156" s="148">
        <v>0</v>
      </c>
      <c r="U156" s="149">
        <f t="shared" si="13"/>
        <v>0</v>
      </c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S156" s="150" t="s">
        <v>120</v>
      </c>
      <c r="AU156" s="150" t="s">
        <v>116</v>
      </c>
      <c r="AV156" s="150" t="s">
        <v>121</v>
      </c>
      <c r="AZ156" s="14" t="s">
        <v>113</v>
      </c>
      <c r="BF156" s="151">
        <f t="shared" si="14"/>
        <v>0</v>
      </c>
      <c r="BG156" s="151">
        <f t="shared" si="15"/>
        <v>0</v>
      </c>
      <c r="BH156" s="151">
        <f t="shared" si="16"/>
        <v>0</v>
      </c>
      <c r="BI156" s="151">
        <f t="shared" si="17"/>
        <v>0</v>
      </c>
      <c r="BJ156" s="151">
        <f t="shared" si="18"/>
        <v>0</v>
      </c>
      <c r="BK156" s="14" t="s">
        <v>121</v>
      </c>
      <c r="BL156" s="151">
        <f t="shared" si="19"/>
        <v>0</v>
      </c>
      <c r="BM156" s="14" t="s">
        <v>120</v>
      </c>
      <c r="BN156" s="150" t="s">
        <v>228</v>
      </c>
    </row>
    <row r="157" spans="1:66" s="2" customFormat="1" ht="24.25" customHeight="1">
      <c r="A157" s="26"/>
      <c r="B157" s="138"/>
      <c r="C157" s="139" t="s">
        <v>7</v>
      </c>
      <c r="D157" s="139" t="s">
        <v>116</v>
      </c>
      <c r="E157" s="140" t="s">
        <v>229</v>
      </c>
      <c r="F157" s="141" t="s">
        <v>230</v>
      </c>
      <c r="G157" s="141"/>
      <c r="H157" s="142" t="s">
        <v>172</v>
      </c>
      <c r="I157" s="143">
        <v>664.23</v>
      </c>
      <c r="J157" s="144"/>
      <c r="K157" s="144">
        <f t="shared" si="10"/>
        <v>0</v>
      </c>
      <c r="L157" s="145"/>
      <c r="M157" s="27"/>
      <c r="N157" s="146" t="s">
        <v>1</v>
      </c>
      <c r="O157" s="147" t="s">
        <v>35</v>
      </c>
      <c r="P157" s="148">
        <v>0</v>
      </c>
      <c r="Q157" s="148">
        <f t="shared" si="11"/>
        <v>0</v>
      </c>
      <c r="R157" s="148">
        <v>0</v>
      </c>
      <c r="S157" s="148">
        <f t="shared" si="12"/>
        <v>0</v>
      </c>
      <c r="T157" s="148">
        <v>0</v>
      </c>
      <c r="U157" s="149">
        <f t="shared" si="13"/>
        <v>0</v>
      </c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S157" s="150" t="s">
        <v>120</v>
      </c>
      <c r="AU157" s="150" t="s">
        <v>116</v>
      </c>
      <c r="AV157" s="150" t="s">
        <v>121</v>
      </c>
      <c r="AZ157" s="14" t="s">
        <v>113</v>
      </c>
      <c r="BF157" s="151">
        <f t="shared" si="14"/>
        <v>0</v>
      </c>
      <c r="BG157" s="151">
        <f t="shared" si="15"/>
        <v>0</v>
      </c>
      <c r="BH157" s="151">
        <f t="shared" si="16"/>
        <v>0</v>
      </c>
      <c r="BI157" s="151">
        <f t="shared" si="17"/>
        <v>0</v>
      </c>
      <c r="BJ157" s="151">
        <f t="shared" si="18"/>
        <v>0</v>
      </c>
      <c r="BK157" s="14" t="s">
        <v>121</v>
      </c>
      <c r="BL157" s="151">
        <f t="shared" si="19"/>
        <v>0</v>
      </c>
      <c r="BM157" s="14" t="s">
        <v>120</v>
      </c>
      <c r="BN157" s="150" t="s">
        <v>231</v>
      </c>
    </row>
    <row r="158" spans="1:66" s="2" customFormat="1" ht="24.25" customHeight="1">
      <c r="A158" s="26"/>
      <c r="B158" s="138"/>
      <c r="C158" s="139" t="s">
        <v>232</v>
      </c>
      <c r="D158" s="139" t="s">
        <v>116</v>
      </c>
      <c r="E158" s="140" t="s">
        <v>233</v>
      </c>
      <c r="F158" s="141" t="s">
        <v>234</v>
      </c>
      <c r="G158" s="141"/>
      <c r="H158" s="142" t="s">
        <v>172</v>
      </c>
      <c r="I158" s="143">
        <v>664.23</v>
      </c>
      <c r="J158" s="144"/>
      <c r="K158" s="144">
        <f t="shared" si="10"/>
        <v>0</v>
      </c>
      <c r="L158" s="145"/>
      <c r="M158" s="27"/>
      <c r="N158" s="146" t="s">
        <v>1</v>
      </c>
      <c r="O158" s="147" t="s">
        <v>35</v>
      </c>
      <c r="P158" s="148">
        <v>0</v>
      </c>
      <c r="Q158" s="148">
        <f t="shared" si="11"/>
        <v>0</v>
      </c>
      <c r="R158" s="148">
        <v>0</v>
      </c>
      <c r="S158" s="148">
        <f t="shared" si="12"/>
        <v>0</v>
      </c>
      <c r="T158" s="148">
        <v>0</v>
      </c>
      <c r="U158" s="149">
        <f t="shared" si="13"/>
        <v>0</v>
      </c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S158" s="150" t="s">
        <v>120</v>
      </c>
      <c r="AU158" s="150" t="s">
        <v>116</v>
      </c>
      <c r="AV158" s="150" t="s">
        <v>121</v>
      </c>
      <c r="AZ158" s="14" t="s">
        <v>113</v>
      </c>
      <c r="BF158" s="151">
        <f t="shared" si="14"/>
        <v>0</v>
      </c>
      <c r="BG158" s="151">
        <f t="shared" si="15"/>
        <v>0</v>
      </c>
      <c r="BH158" s="151">
        <f t="shared" si="16"/>
        <v>0</v>
      </c>
      <c r="BI158" s="151">
        <f t="shared" si="17"/>
        <v>0</v>
      </c>
      <c r="BJ158" s="151">
        <f t="shared" si="18"/>
        <v>0</v>
      </c>
      <c r="BK158" s="14" t="s">
        <v>121</v>
      </c>
      <c r="BL158" s="151">
        <f t="shared" si="19"/>
        <v>0</v>
      </c>
      <c r="BM158" s="14" t="s">
        <v>120</v>
      </c>
      <c r="BN158" s="150" t="s">
        <v>235</v>
      </c>
    </row>
    <row r="159" spans="1:66" s="12" customFormat="1" ht="26" customHeight="1">
      <c r="B159" s="126"/>
      <c r="D159" s="127" t="s">
        <v>68</v>
      </c>
      <c r="E159" s="128" t="s">
        <v>236</v>
      </c>
      <c r="F159" s="128" t="s">
        <v>237</v>
      </c>
      <c r="G159" s="128"/>
      <c r="K159" s="129">
        <f>BL159</f>
        <v>0</v>
      </c>
      <c r="M159" s="126"/>
      <c r="N159" s="130"/>
      <c r="O159" s="131"/>
      <c r="P159" s="131"/>
      <c r="Q159" s="132">
        <f>Q160</f>
        <v>180.3219876</v>
      </c>
      <c r="R159" s="131"/>
      <c r="S159" s="132">
        <f>S160</f>
        <v>1.9401144000000001</v>
      </c>
      <c r="T159" s="131"/>
      <c r="U159" s="133">
        <f>U160</f>
        <v>0</v>
      </c>
      <c r="AS159" s="127" t="s">
        <v>121</v>
      </c>
      <c r="AU159" s="134" t="s">
        <v>68</v>
      </c>
      <c r="AV159" s="134" t="s">
        <v>69</v>
      </c>
      <c r="AZ159" s="127" t="s">
        <v>113</v>
      </c>
      <c r="BL159" s="135">
        <f>BL160</f>
        <v>0</v>
      </c>
    </row>
    <row r="160" spans="1:66" s="12" customFormat="1" ht="23" customHeight="1">
      <c r="B160" s="126"/>
      <c r="D160" s="127" t="s">
        <v>68</v>
      </c>
      <c r="E160" s="136" t="s">
        <v>238</v>
      </c>
      <c r="F160" s="136" t="s">
        <v>239</v>
      </c>
      <c r="G160" s="136"/>
      <c r="K160" s="137">
        <f>BL160</f>
        <v>0</v>
      </c>
      <c r="M160" s="126"/>
      <c r="N160" s="130"/>
      <c r="O160" s="131"/>
      <c r="P160" s="131"/>
      <c r="Q160" s="132">
        <f>SUM(Q161:Q165)</f>
        <v>180.3219876</v>
      </c>
      <c r="R160" s="131"/>
      <c r="S160" s="132">
        <f>SUM(S161:S165)</f>
        <v>1.9401144000000001</v>
      </c>
      <c r="T160" s="131"/>
      <c r="U160" s="133">
        <f>SUM(U161:U165)</f>
        <v>0</v>
      </c>
      <c r="AS160" s="127" t="s">
        <v>121</v>
      </c>
      <c r="AU160" s="134" t="s">
        <v>68</v>
      </c>
      <c r="AV160" s="134" t="s">
        <v>77</v>
      </c>
      <c r="AZ160" s="127" t="s">
        <v>113</v>
      </c>
      <c r="BL160" s="135">
        <f>SUM(BL161:BL165)</f>
        <v>0</v>
      </c>
    </row>
    <row r="161" spans="1:66" s="2" customFormat="1" ht="24.25" customHeight="1">
      <c r="A161" s="26"/>
      <c r="B161" s="138"/>
      <c r="C161" s="139" t="s">
        <v>240</v>
      </c>
      <c r="D161" s="139" t="s">
        <v>116</v>
      </c>
      <c r="E161" s="140" t="s">
        <v>241</v>
      </c>
      <c r="F161" s="141" t="s">
        <v>242</v>
      </c>
      <c r="G161" s="141"/>
      <c r="H161" s="142" t="s">
        <v>119</v>
      </c>
      <c r="I161" s="143">
        <v>645</v>
      </c>
      <c r="J161" s="144"/>
      <c r="K161" s="144">
        <f>ROUND(J161*I161,2)</f>
        <v>0</v>
      </c>
      <c r="L161" s="145"/>
      <c r="M161" s="27"/>
      <c r="N161" s="146" t="s">
        <v>1</v>
      </c>
      <c r="O161" s="147" t="s">
        <v>35</v>
      </c>
      <c r="P161" s="148">
        <v>0.20047000000000001</v>
      </c>
      <c r="Q161" s="148">
        <f>P161*I161</f>
        <v>129.30315000000002</v>
      </c>
      <c r="R161" s="148">
        <v>0</v>
      </c>
      <c r="S161" s="148">
        <f>R161*I161</f>
        <v>0</v>
      </c>
      <c r="T161" s="148">
        <v>0</v>
      </c>
      <c r="U161" s="149">
        <f>T161*I161</f>
        <v>0</v>
      </c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S161" s="150" t="s">
        <v>213</v>
      </c>
      <c r="AU161" s="150" t="s">
        <v>116</v>
      </c>
      <c r="AV161" s="150" t="s">
        <v>121</v>
      </c>
      <c r="AZ161" s="14" t="s">
        <v>113</v>
      </c>
      <c r="BF161" s="151">
        <f>IF(O161="základná",K161,0)</f>
        <v>0</v>
      </c>
      <c r="BG161" s="151">
        <f>IF(O161="znížená",K161,0)</f>
        <v>0</v>
      </c>
      <c r="BH161" s="151">
        <f>IF(O161="zákl. prenesená",K161,0)</f>
        <v>0</v>
      </c>
      <c r="BI161" s="151">
        <f>IF(O161="zníž. prenesená",K161,0)</f>
        <v>0</v>
      </c>
      <c r="BJ161" s="151">
        <f>IF(O161="nulová",K161,0)</f>
        <v>0</v>
      </c>
      <c r="BK161" s="14" t="s">
        <v>121</v>
      </c>
      <c r="BL161" s="151">
        <f>ROUND(J161*I161,2)</f>
        <v>0</v>
      </c>
      <c r="BM161" s="14" t="s">
        <v>213</v>
      </c>
      <c r="BN161" s="150" t="s">
        <v>243</v>
      </c>
    </row>
    <row r="162" spans="1:66" s="2" customFormat="1" ht="51" customHeight="1">
      <c r="A162" s="26"/>
      <c r="B162" s="138"/>
      <c r="C162" s="152" t="s">
        <v>244</v>
      </c>
      <c r="D162" s="152" t="s">
        <v>169</v>
      </c>
      <c r="E162" s="153" t="s">
        <v>245</v>
      </c>
      <c r="F162" s="154" t="s">
        <v>246</v>
      </c>
      <c r="G162" s="154"/>
      <c r="H162" s="155" t="s">
        <v>119</v>
      </c>
      <c r="I162" s="156">
        <v>645</v>
      </c>
      <c r="J162" s="157"/>
      <c r="K162" s="157">
        <f>ROUND(J162*I162,2)</f>
        <v>0</v>
      </c>
      <c r="L162" s="158"/>
      <c r="M162" s="159"/>
      <c r="N162" s="160" t="s">
        <v>1</v>
      </c>
      <c r="O162" s="161" t="s">
        <v>35</v>
      </c>
      <c r="P162" s="148">
        <v>0</v>
      </c>
      <c r="Q162" s="148">
        <f>P162*I162</f>
        <v>0</v>
      </c>
      <c r="R162" s="148">
        <v>2E-3</v>
      </c>
      <c r="S162" s="148">
        <f>R162*I162</f>
        <v>1.29</v>
      </c>
      <c r="T162" s="148">
        <v>0</v>
      </c>
      <c r="U162" s="149">
        <f>T162*I162</f>
        <v>0</v>
      </c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S162" s="150" t="s">
        <v>140</v>
      </c>
      <c r="AU162" s="150" t="s">
        <v>169</v>
      </c>
      <c r="AV162" s="150" t="s">
        <v>121</v>
      </c>
      <c r="AZ162" s="14" t="s">
        <v>113</v>
      </c>
      <c r="BF162" s="151">
        <f>IF(O162="základná",K162,0)</f>
        <v>0</v>
      </c>
      <c r="BG162" s="151">
        <f>IF(O162="znížená",K162,0)</f>
        <v>0</v>
      </c>
      <c r="BH162" s="151">
        <f>IF(O162="zákl. prenesená",K162,0)</f>
        <v>0</v>
      </c>
      <c r="BI162" s="151">
        <f>IF(O162="zníž. prenesená",K162,0)</f>
        <v>0</v>
      </c>
      <c r="BJ162" s="151">
        <f>IF(O162="nulová",K162,0)</f>
        <v>0</v>
      </c>
      <c r="BK162" s="14" t="s">
        <v>121</v>
      </c>
      <c r="BL162" s="151">
        <f>ROUND(J162*I162,2)</f>
        <v>0</v>
      </c>
      <c r="BM162" s="14" t="s">
        <v>213</v>
      </c>
      <c r="BN162" s="150" t="s">
        <v>247</v>
      </c>
    </row>
    <row r="163" spans="1:66" s="2" customFormat="1" ht="24.25" customHeight="1">
      <c r="A163" s="26"/>
      <c r="B163" s="138"/>
      <c r="C163" s="139" t="s">
        <v>248</v>
      </c>
      <c r="D163" s="139" t="s">
        <v>116</v>
      </c>
      <c r="E163" s="140" t="s">
        <v>249</v>
      </c>
      <c r="F163" s="141" t="s">
        <v>250</v>
      </c>
      <c r="G163" s="141"/>
      <c r="H163" s="142" t="s">
        <v>119</v>
      </c>
      <c r="I163" s="143">
        <v>645</v>
      </c>
      <c r="J163" s="144"/>
      <c r="K163" s="144">
        <f>ROUND(J163*I163,2)</f>
        <v>0</v>
      </c>
      <c r="L163" s="145"/>
      <c r="M163" s="27"/>
      <c r="N163" s="146" t="s">
        <v>1</v>
      </c>
      <c r="O163" s="147" t="s">
        <v>35</v>
      </c>
      <c r="P163" s="148">
        <v>2.7019999999999999E-2</v>
      </c>
      <c r="Q163" s="148">
        <f>P163*I163</f>
        <v>17.427899999999998</v>
      </c>
      <c r="R163" s="148">
        <v>0</v>
      </c>
      <c r="S163" s="148">
        <f>R163*I163</f>
        <v>0</v>
      </c>
      <c r="T163" s="148">
        <v>0</v>
      </c>
      <c r="U163" s="149">
        <f>T163*I163</f>
        <v>0</v>
      </c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S163" s="150" t="s">
        <v>213</v>
      </c>
      <c r="AU163" s="150" t="s">
        <v>116</v>
      </c>
      <c r="AV163" s="150" t="s">
        <v>121</v>
      </c>
      <c r="AZ163" s="14" t="s">
        <v>113</v>
      </c>
      <c r="BF163" s="151">
        <f>IF(O163="základná",K163,0)</f>
        <v>0</v>
      </c>
      <c r="BG163" s="151">
        <f>IF(O163="znížená",K163,0)</f>
        <v>0</v>
      </c>
      <c r="BH163" s="151">
        <f>IF(O163="zákl. prenesená",K163,0)</f>
        <v>0</v>
      </c>
      <c r="BI163" s="151">
        <f>IF(O163="zníž. prenesená",K163,0)</f>
        <v>0</v>
      </c>
      <c r="BJ163" s="151">
        <f>IF(O163="nulová",K163,0)</f>
        <v>0</v>
      </c>
      <c r="BK163" s="14" t="s">
        <v>121</v>
      </c>
      <c r="BL163" s="151">
        <f>ROUND(J163*I163,2)</f>
        <v>0</v>
      </c>
      <c r="BM163" s="14" t="s">
        <v>213</v>
      </c>
      <c r="BN163" s="150" t="s">
        <v>251</v>
      </c>
    </row>
    <row r="164" spans="1:66" s="2" customFormat="1" ht="26" customHeight="1">
      <c r="A164" s="26"/>
      <c r="B164" s="138"/>
      <c r="C164" s="152" t="s">
        <v>252</v>
      </c>
      <c r="D164" s="152" t="s">
        <v>169</v>
      </c>
      <c r="E164" s="153" t="s">
        <v>253</v>
      </c>
      <c r="F164" s="154" t="s">
        <v>254</v>
      </c>
      <c r="G164" s="154"/>
      <c r="H164" s="155" t="s">
        <v>119</v>
      </c>
      <c r="I164" s="156">
        <v>645</v>
      </c>
      <c r="J164" s="157"/>
      <c r="K164" s="157">
        <f>ROUND(J164*I164,2)</f>
        <v>0</v>
      </c>
      <c r="L164" s="158"/>
      <c r="M164" s="159"/>
      <c r="N164" s="160" t="s">
        <v>1</v>
      </c>
      <c r="O164" s="161" t="s">
        <v>35</v>
      </c>
      <c r="P164" s="148">
        <v>0</v>
      </c>
      <c r="Q164" s="148">
        <f>P164*I164</f>
        <v>0</v>
      </c>
      <c r="R164" s="148">
        <v>2.9999999999999997E-4</v>
      </c>
      <c r="S164" s="148">
        <f>R164*I164</f>
        <v>0.19349999999999998</v>
      </c>
      <c r="T164" s="148">
        <v>0</v>
      </c>
      <c r="U164" s="149">
        <f>T164*I164</f>
        <v>0</v>
      </c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S164" s="150" t="s">
        <v>140</v>
      </c>
      <c r="AU164" s="150" t="s">
        <v>169</v>
      </c>
      <c r="AV164" s="150" t="s">
        <v>121</v>
      </c>
      <c r="AZ164" s="14" t="s">
        <v>113</v>
      </c>
      <c r="BF164" s="151">
        <f>IF(O164="základná",K164,0)</f>
        <v>0</v>
      </c>
      <c r="BG164" s="151">
        <f>IF(O164="znížená",K164,0)</f>
        <v>0</v>
      </c>
      <c r="BH164" s="151">
        <f>IF(O164="zákl. prenesená",K164,0)</f>
        <v>0</v>
      </c>
      <c r="BI164" s="151">
        <f>IF(O164="zníž. prenesená",K164,0)</f>
        <v>0</v>
      </c>
      <c r="BJ164" s="151">
        <f>IF(O164="nulová",K164,0)</f>
        <v>0</v>
      </c>
      <c r="BK164" s="14" t="s">
        <v>121</v>
      </c>
      <c r="BL164" s="151">
        <f>ROUND(J164*I164,2)</f>
        <v>0</v>
      </c>
      <c r="BM164" s="14" t="s">
        <v>213</v>
      </c>
      <c r="BN164" s="150" t="s">
        <v>255</v>
      </c>
    </row>
    <row r="165" spans="1:66" s="2" customFormat="1" ht="24.25" customHeight="1">
      <c r="A165" s="26"/>
      <c r="B165" s="138"/>
      <c r="C165" s="139" t="s">
        <v>256</v>
      </c>
      <c r="D165" s="139" t="s">
        <v>116</v>
      </c>
      <c r="E165" s="140" t="s">
        <v>257</v>
      </c>
      <c r="F165" s="141" t="s">
        <v>258</v>
      </c>
      <c r="G165" s="141"/>
      <c r="H165" s="142" t="s">
        <v>119</v>
      </c>
      <c r="I165" s="143">
        <v>992.64</v>
      </c>
      <c r="J165" s="144"/>
      <c r="K165" s="144">
        <f>ROUND(J165*I165,2)</f>
        <v>0</v>
      </c>
      <c r="L165" s="145"/>
      <c r="M165" s="27"/>
      <c r="N165" s="162" t="s">
        <v>1</v>
      </c>
      <c r="O165" s="163" t="s">
        <v>35</v>
      </c>
      <c r="P165" s="164">
        <v>3.3840000000000002E-2</v>
      </c>
      <c r="Q165" s="164">
        <f>P165*I165</f>
        <v>33.590937600000004</v>
      </c>
      <c r="R165" s="164">
        <v>4.6000000000000001E-4</v>
      </c>
      <c r="S165" s="164">
        <f>R165*I165</f>
        <v>0.45661440000000003</v>
      </c>
      <c r="T165" s="164">
        <v>0</v>
      </c>
      <c r="U165" s="165">
        <f>T165*I165</f>
        <v>0</v>
      </c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S165" s="150" t="s">
        <v>213</v>
      </c>
      <c r="AU165" s="150" t="s">
        <v>116</v>
      </c>
      <c r="AV165" s="150" t="s">
        <v>121</v>
      </c>
      <c r="AZ165" s="14" t="s">
        <v>113</v>
      </c>
      <c r="BF165" s="151">
        <f>IF(O165="základná",K165,0)</f>
        <v>0</v>
      </c>
      <c r="BG165" s="151">
        <f>IF(O165="znížená",K165,0)</f>
        <v>0</v>
      </c>
      <c r="BH165" s="151">
        <f>IF(O165="zákl. prenesená",K165,0)</f>
        <v>0</v>
      </c>
      <c r="BI165" s="151">
        <f>IF(O165="zníž. prenesená",K165,0)</f>
        <v>0</v>
      </c>
      <c r="BJ165" s="151">
        <f>IF(O165="nulová",K165,0)</f>
        <v>0</v>
      </c>
      <c r="BK165" s="14" t="s">
        <v>121</v>
      </c>
      <c r="BL165" s="151">
        <f>ROUND(J165*I165,2)</f>
        <v>0</v>
      </c>
      <c r="BM165" s="14" t="s">
        <v>213</v>
      </c>
      <c r="BN165" s="150" t="s">
        <v>259</v>
      </c>
    </row>
    <row r="166" spans="1:66" s="2" customFormat="1" ht="7" customHeight="1">
      <c r="A166" s="26"/>
      <c r="B166" s="41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27"/>
      <c r="N166" s="26"/>
      <c r="P166" s="26"/>
      <c r="Q166" s="26"/>
      <c r="R166" s="26"/>
      <c r="S166" s="26"/>
      <c r="T166" s="26"/>
      <c r="U166" s="26"/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</row>
  </sheetData>
  <autoFilter ref="C123:L165" xr:uid="{00000000-0009-0000-0000-000001000000}"/>
  <mergeCells count="9">
    <mergeCell ref="E87:I87"/>
    <mergeCell ref="E114:I114"/>
    <mergeCell ref="E116:I116"/>
    <mergeCell ref="M2:W2"/>
    <mergeCell ref="E7:I7"/>
    <mergeCell ref="E9:I9"/>
    <mergeCell ref="E18:I18"/>
    <mergeCell ref="E27:I27"/>
    <mergeCell ref="E85:I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416"/>
  <sheetViews>
    <sheetView showGridLines="0" zoomScale="130" zoomScaleNormal="130" workbookViewId="0">
      <selection activeCell="F171" sqref="F171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20.75" style="1" customWidth="1"/>
    <col min="6" max="7" width="50.75" style="1" customWidth="1"/>
    <col min="8" max="8" width="7.5" style="1" customWidth="1"/>
    <col min="9" max="9" width="11.5" style="1" customWidth="1"/>
    <col min="10" max="11" width="20.25" style="1" customWidth="1"/>
    <col min="12" max="12" width="20.25" style="1" hidden="1" customWidth="1"/>
    <col min="13" max="13" width="9.25" style="1" customWidth="1"/>
    <col min="14" max="14" width="10.75" style="1" hidden="1" customWidth="1"/>
    <col min="15" max="15" width="9.25" style="1" hidden="1"/>
    <col min="16" max="21" width="14.25" style="1" hidden="1" customWidth="1"/>
    <col min="22" max="22" width="16.25" style="1" hidden="1" customWidth="1"/>
    <col min="23" max="23" width="12.25" style="1" customWidth="1"/>
    <col min="24" max="24" width="16.25" style="1" customWidth="1"/>
    <col min="25" max="25" width="12.25" style="1" customWidth="1"/>
    <col min="26" max="26" width="15" style="1" customWidth="1"/>
    <col min="27" max="27" width="11" style="1" customWidth="1"/>
    <col min="28" max="28" width="15" style="1" customWidth="1"/>
    <col min="29" max="29" width="16.25" style="1" customWidth="1"/>
    <col min="30" max="30" width="11" style="1" customWidth="1"/>
    <col min="31" max="31" width="15" style="1" customWidth="1"/>
    <col min="32" max="32" width="16.25" style="1" customWidth="1"/>
    <col min="45" max="66" width="9.25" style="1" hidden="1"/>
  </cols>
  <sheetData>
    <row r="1" spans="1:47">
      <c r="A1" s="87"/>
    </row>
    <row r="2" spans="1:47" s="1" customFormat="1" ht="37" customHeight="1">
      <c r="M2" s="166" t="s">
        <v>5</v>
      </c>
      <c r="N2" s="167"/>
      <c r="O2" s="167"/>
      <c r="P2" s="167"/>
      <c r="Q2" s="167"/>
      <c r="R2" s="167"/>
      <c r="S2" s="167"/>
      <c r="T2" s="167"/>
      <c r="U2" s="167"/>
      <c r="V2" s="167"/>
      <c r="W2" s="167"/>
      <c r="AU2" s="14" t="s">
        <v>80</v>
      </c>
    </row>
    <row r="3" spans="1:47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U3" s="14" t="s">
        <v>69</v>
      </c>
    </row>
    <row r="4" spans="1:47" s="1" customFormat="1" ht="25" customHeight="1">
      <c r="B4" s="17"/>
      <c r="D4" s="18" t="s">
        <v>83</v>
      </c>
      <c r="M4" s="17"/>
      <c r="N4" s="88" t="s">
        <v>9</v>
      </c>
      <c r="AU4" s="14" t="s">
        <v>3</v>
      </c>
    </row>
    <row r="5" spans="1:47" s="1" customFormat="1" ht="7" customHeight="1">
      <c r="B5" s="17"/>
      <c r="M5" s="17"/>
    </row>
    <row r="6" spans="1:47" s="1" customFormat="1" ht="12" customHeight="1">
      <c r="B6" s="17"/>
      <c r="D6" s="23" t="s">
        <v>13</v>
      </c>
      <c r="M6" s="17"/>
    </row>
    <row r="7" spans="1:47" s="1" customFormat="1" ht="16.5" customHeight="1">
      <c r="B7" s="17"/>
      <c r="E7" s="201" t="str">
        <f>'Rekapitulácia stavby'!K6</f>
        <v>Vodozádržný park Hviezdoslavov</v>
      </c>
      <c r="F7" s="202"/>
      <c r="G7" s="202"/>
      <c r="H7" s="202"/>
      <c r="I7" s="202"/>
      <c r="M7" s="17"/>
    </row>
    <row r="8" spans="1:47" s="2" customFormat="1" ht="12" customHeight="1">
      <c r="A8" s="26"/>
      <c r="B8" s="27"/>
      <c r="C8" s="26"/>
      <c r="D8" s="23" t="s">
        <v>84</v>
      </c>
      <c r="E8" s="26"/>
      <c r="F8" s="26"/>
      <c r="G8" s="26"/>
      <c r="H8" s="26"/>
      <c r="I8" s="26"/>
      <c r="J8" s="26"/>
      <c r="K8" s="26"/>
      <c r="L8" s="26"/>
      <c r="M8" s="3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47" s="2" customFormat="1" ht="16.5" customHeight="1">
      <c r="A9" s="26"/>
      <c r="B9" s="27"/>
      <c r="C9" s="26"/>
      <c r="D9" s="26"/>
      <c r="E9" s="178" t="s">
        <v>260</v>
      </c>
      <c r="F9" s="200"/>
      <c r="G9" s="200"/>
      <c r="H9" s="200"/>
      <c r="I9" s="200"/>
      <c r="J9" s="26"/>
      <c r="K9" s="26"/>
      <c r="L9" s="26"/>
      <c r="M9" s="3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47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3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47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1"/>
      <c r="H11" s="26"/>
      <c r="I11" s="26"/>
      <c r="J11" s="23" t="s">
        <v>16</v>
      </c>
      <c r="K11" s="21" t="s">
        <v>1</v>
      </c>
      <c r="L11" s="26"/>
      <c r="M11" s="3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47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1"/>
      <c r="H12" s="26"/>
      <c r="I12" s="26"/>
      <c r="J12" s="23" t="s">
        <v>19</v>
      </c>
      <c r="K12" s="49" t="str">
        <f>'Rekapitulácia stavby'!AN8</f>
        <v>7. 11. 2020</v>
      </c>
      <c r="L12" s="26"/>
      <c r="M12" s="3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47" s="2" customFormat="1" ht="1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3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47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6"/>
      <c r="J14" s="23" t="s">
        <v>22</v>
      </c>
      <c r="K14" s="21" t="str">
        <f>IF('Rekapitulácia stavby'!AN10="","",'Rekapitulácia stavby'!AN10)</f>
        <v/>
      </c>
      <c r="L14" s="26"/>
      <c r="M14" s="3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47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6"/>
      <c r="J15" s="23" t="s">
        <v>23</v>
      </c>
      <c r="K15" s="21" t="str">
        <f>IF('Rekapitulácia stavby'!AN11="","",'Rekapitulácia stavby'!AN11)</f>
        <v/>
      </c>
      <c r="L15" s="26"/>
      <c r="M15" s="3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47" s="2" customFormat="1" ht="7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6"/>
      <c r="J17" s="23" t="s">
        <v>22</v>
      </c>
      <c r="K17" s="21" t="str">
        <f>'Rekapitulácia stavby'!AN13</f>
        <v/>
      </c>
      <c r="L17" s="26"/>
      <c r="M17" s="3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s="2" customFormat="1" ht="18" customHeight="1">
      <c r="A18" s="26"/>
      <c r="B18" s="27"/>
      <c r="C18" s="26"/>
      <c r="D18" s="26"/>
      <c r="E18" s="194" t="str">
        <f>'Rekapitulácia stavby'!E14</f>
        <v xml:space="preserve"> </v>
      </c>
      <c r="F18" s="194"/>
      <c r="G18" s="194"/>
      <c r="H18" s="194"/>
      <c r="I18" s="194"/>
      <c r="J18" s="23" t="s">
        <v>23</v>
      </c>
      <c r="K18" s="21" t="str">
        <f>'Rekapitulácia stavby'!AN14</f>
        <v/>
      </c>
      <c r="L18" s="26"/>
      <c r="M18" s="3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s="2" customFormat="1" ht="7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3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6"/>
      <c r="J20" s="23" t="s">
        <v>22</v>
      </c>
      <c r="K20" s="21" t="str">
        <f>IF('Rekapitulácia stavby'!AN16="","",'Rekapitulácia stavby'!AN16)</f>
        <v/>
      </c>
      <c r="L20" s="26"/>
      <c r="M20" s="3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6"/>
      <c r="J21" s="23" t="s">
        <v>23</v>
      </c>
      <c r="K21" s="21" t="str">
        <f>IF('Rekapitulácia stavby'!AN17="","",'Rekapitulácia stavby'!AN17)</f>
        <v/>
      </c>
      <c r="L21" s="26"/>
      <c r="M21" s="3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s="2" customFormat="1" ht="7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3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6"/>
      <c r="J23" s="23" t="s">
        <v>22</v>
      </c>
      <c r="K23" s="21" t="str">
        <f>IF('Rekapitulácia stavby'!AN19="","",'Rekapitulácia stavby'!AN19)</f>
        <v/>
      </c>
      <c r="L23" s="26"/>
      <c r="M23" s="3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6"/>
      <c r="J24" s="23" t="s">
        <v>23</v>
      </c>
      <c r="K24" s="21" t="str">
        <f>IF('Rekapitulácia stavby'!AN20="","",'Rekapitulácia stavby'!AN20)</f>
        <v/>
      </c>
      <c r="L24" s="26"/>
      <c r="M24" s="3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2" customFormat="1" ht="7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3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26"/>
      <c r="M26" s="3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s="8" customFormat="1" ht="16.5" customHeight="1">
      <c r="A27" s="89"/>
      <c r="B27" s="90"/>
      <c r="C27" s="89"/>
      <c r="D27" s="89"/>
      <c r="E27" s="196" t="s">
        <v>1</v>
      </c>
      <c r="F27" s="196"/>
      <c r="G27" s="196"/>
      <c r="H27" s="196"/>
      <c r="I27" s="196"/>
      <c r="J27" s="89"/>
      <c r="K27" s="89"/>
      <c r="L27" s="89"/>
      <c r="M27" s="91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</row>
    <row r="28" spans="1:32" s="2" customFormat="1" ht="7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3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s="2" customFormat="1" ht="7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60"/>
      <c r="M29" s="3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s="2" customFormat="1" ht="25.25" customHeight="1">
      <c r="A30" s="26"/>
      <c r="B30" s="27"/>
      <c r="C30" s="26"/>
      <c r="D30" s="92" t="s">
        <v>29</v>
      </c>
      <c r="E30" s="26"/>
      <c r="F30" s="26"/>
      <c r="G30" s="26"/>
      <c r="H30" s="26"/>
      <c r="I30" s="26"/>
      <c r="J30" s="26"/>
      <c r="K30" s="65">
        <f>ROUND(K141, 2)</f>
        <v>0</v>
      </c>
      <c r="L30" s="26"/>
      <c r="M30" s="3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s="2" customFormat="1" ht="7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60"/>
      <c r="M31" s="3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s="2" customFormat="1" ht="14.5" customHeight="1">
      <c r="A32" s="26"/>
      <c r="B32" s="27"/>
      <c r="C32" s="26"/>
      <c r="D32" s="26"/>
      <c r="E32" s="26"/>
      <c r="F32" s="30" t="s">
        <v>31</v>
      </c>
      <c r="G32" s="30"/>
      <c r="H32" s="26"/>
      <c r="I32" s="26"/>
      <c r="J32" s="30" t="s">
        <v>30</v>
      </c>
      <c r="K32" s="30" t="s">
        <v>32</v>
      </c>
      <c r="L32" s="26"/>
      <c r="M32" s="3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s="2" customFormat="1" ht="14.5" customHeight="1">
      <c r="A33" s="26"/>
      <c r="B33" s="27"/>
      <c r="C33" s="26"/>
      <c r="D33" s="93" t="s">
        <v>33</v>
      </c>
      <c r="E33" s="23" t="s">
        <v>34</v>
      </c>
      <c r="F33" s="94">
        <f>ROUND((SUM(BF141:BF415)),  2)</f>
        <v>0</v>
      </c>
      <c r="G33" s="94"/>
      <c r="H33" s="26"/>
      <c r="I33" s="26"/>
      <c r="J33" s="95">
        <v>0.2</v>
      </c>
      <c r="K33" s="94">
        <f>ROUND(((SUM(BF141:BF415))*J33),  2)</f>
        <v>0</v>
      </c>
      <c r="L33" s="26"/>
      <c r="M33" s="3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s="2" customFormat="1" ht="14.5" customHeight="1">
      <c r="A34" s="26"/>
      <c r="B34" s="27"/>
      <c r="C34" s="26"/>
      <c r="D34" s="26"/>
      <c r="E34" s="23" t="s">
        <v>35</v>
      </c>
      <c r="F34" s="94">
        <f>ROUND((SUM(BG141:BG415)),  2)</f>
        <v>0</v>
      </c>
      <c r="G34" s="94"/>
      <c r="H34" s="26"/>
      <c r="I34" s="26"/>
      <c r="J34" s="95">
        <v>0.2</v>
      </c>
      <c r="K34" s="94">
        <f>ROUND(((SUM(BG141:BG415))*J34),  2)</f>
        <v>0</v>
      </c>
      <c r="L34" s="26"/>
      <c r="M34" s="3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s="2" customFormat="1" ht="14.5" hidden="1" customHeight="1">
      <c r="A35" s="26"/>
      <c r="B35" s="27"/>
      <c r="C35" s="26"/>
      <c r="D35" s="26"/>
      <c r="E35" s="23" t="s">
        <v>36</v>
      </c>
      <c r="F35" s="94">
        <f>ROUND((SUM(BH141:BH415)),  2)</f>
        <v>0</v>
      </c>
      <c r="G35" s="94"/>
      <c r="H35" s="26"/>
      <c r="I35" s="26"/>
      <c r="J35" s="95">
        <v>0.2</v>
      </c>
      <c r="K35" s="94">
        <f>0</f>
        <v>0</v>
      </c>
      <c r="L35" s="26"/>
      <c r="M35" s="3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s="2" customFormat="1" ht="14.5" hidden="1" customHeight="1">
      <c r="A36" s="26"/>
      <c r="B36" s="27"/>
      <c r="C36" s="26"/>
      <c r="D36" s="26"/>
      <c r="E36" s="23" t="s">
        <v>37</v>
      </c>
      <c r="F36" s="94">
        <f>ROUND((SUM(BI141:BI415)),  2)</f>
        <v>0</v>
      </c>
      <c r="G36" s="94"/>
      <c r="H36" s="26"/>
      <c r="I36" s="26"/>
      <c r="J36" s="95">
        <v>0.2</v>
      </c>
      <c r="K36" s="94">
        <f>0</f>
        <v>0</v>
      </c>
      <c r="L36" s="26"/>
      <c r="M36" s="3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s="2" customFormat="1" ht="14.5" hidden="1" customHeight="1">
      <c r="A37" s="26"/>
      <c r="B37" s="27"/>
      <c r="C37" s="26"/>
      <c r="D37" s="26"/>
      <c r="E37" s="23" t="s">
        <v>38</v>
      </c>
      <c r="F37" s="94">
        <f>ROUND((SUM(BJ141:BJ415)),  2)</f>
        <v>0</v>
      </c>
      <c r="G37" s="94"/>
      <c r="H37" s="26"/>
      <c r="I37" s="26"/>
      <c r="J37" s="95">
        <v>0</v>
      </c>
      <c r="K37" s="94">
        <f>0</f>
        <v>0</v>
      </c>
      <c r="L37" s="26"/>
      <c r="M37" s="3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s="2" customFormat="1" ht="7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3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s="2" customFormat="1" ht="25.25" customHeight="1">
      <c r="A39" s="26"/>
      <c r="B39" s="27"/>
      <c r="C39" s="96"/>
      <c r="D39" s="97" t="s">
        <v>39</v>
      </c>
      <c r="E39" s="54"/>
      <c r="F39" s="54"/>
      <c r="G39" s="54"/>
      <c r="H39" s="98" t="s">
        <v>40</v>
      </c>
      <c r="I39" s="99" t="s">
        <v>41</v>
      </c>
      <c r="J39" s="54"/>
      <c r="K39" s="100">
        <f>SUM(K30:K37)</f>
        <v>0</v>
      </c>
      <c r="L39" s="101"/>
      <c r="M39" s="3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s="2" customFormat="1" ht="14.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3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s="1" customFormat="1" ht="14.5" customHeight="1">
      <c r="B41" s="17"/>
      <c r="M41" s="17"/>
    </row>
    <row r="42" spans="1:32" s="1" customFormat="1" ht="14.5" customHeight="1">
      <c r="B42" s="17"/>
      <c r="M42" s="17"/>
    </row>
    <row r="43" spans="1:32" s="1" customFormat="1" ht="14.5" customHeight="1">
      <c r="B43" s="17"/>
      <c r="M43" s="17"/>
    </row>
    <row r="44" spans="1:32" s="1" customFormat="1" ht="14.5" customHeight="1">
      <c r="B44" s="17"/>
      <c r="M44" s="17"/>
    </row>
    <row r="45" spans="1:32" s="1" customFormat="1" ht="14.5" customHeight="1">
      <c r="B45" s="17"/>
      <c r="M45" s="17"/>
    </row>
    <row r="46" spans="1:32" s="1" customFormat="1" ht="14.5" customHeight="1">
      <c r="B46" s="17"/>
      <c r="M46" s="17"/>
    </row>
    <row r="47" spans="1:32" s="1" customFormat="1" ht="14.5" customHeight="1">
      <c r="B47" s="17"/>
      <c r="M47" s="17"/>
    </row>
    <row r="48" spans="1:32" s="1" customFormat="1" ht="14.5" customHeight="1">
      <c r="B48" s="17"/>
      <c r="M48" s="17"/>
    </row>
    <row r="49" spans="1:32" s="1" customFormat="1" ht="14.5" customHeight="1">
      <c r="B49" s="17"/>
      <c r="M49" s="17"/>
    </row>
    <row r="50" spans="1:32" s="2" customFormat="1" ht="14.5" customHeight="1">
      <c r="B50" s="36"/>
      <c r="D50" s="37" t="s">
        <v>42</v>
      </c>
      <c r="E50" s="38"/>
      <c r="F50" s="38"/>
      <c r="G50" s="38"/>
      <c r="H50" s="37" t="s">
        <v>43</v>
      </c>
      <c r="I50" s="38"/>
      <c r="J50" s="38"/>
      <c r="K50" s="38"/>
      <c r="L50" s="38"/>
      <c r="M50" s="36"/>
    </row>
    <row r="51" spans="1:32">
      <c r="B51" s="17"/>
      <c r="M51" s="17"/>
    </row>
    <row r="52" spans="1:32">
      <c r="B52" s="17"/>
      <c r="M52" s="17"/>
    </row>
    <row r="53" spans="1:32">
      <c r="B53" s="17"/>
      <c r="M53" s="17"/>
    </row>
    <row r="54" spans="1:32">
      <c r="B54" s="17"/>
      <c r="M54" s="17"/>
    </row>
    <row r="55" spans="1:32">
      <c r="B55" s="17"/>
      <c r="M55" s="17"/>
    </row>
    <row r="56" spans="1:32">
      <c r="B56" s="17"/>
      <c r="M56" s="17"/>
    </row>
    <row r="57" spans="1:32">
      <c r="B57" s="17"/>
      <c r="M57" s="17"/>
    </row>
    <row r="58" spans="1:32">
      <c r="B58" s="17"/>
      <c r="M58" s="17"/>
    </row>
    <row r="59" spans="1:32">
      <c r="B59" s="17"/>
      <c r="M59" s="17"/>
    </row>
    <row r="60" spans="1:32">
      <c r="B60" s="17"/>
      <c r="M60" s="17"/>
    </row>
    <row r="61" spans="1:32" s="2" customFormat="1" ht="13">
      <c r="A61" s="26"/>
      <c r="B61" s="27"/>
      <c r="C61" s="26"/>
      <c r="D61" s="39" t="s">
        <v>44</v>
      </c>
      <c r="E61" s="29"/>
      <c r="F61" s="102" t="s">
        <v>45</v>
      </c>
      <c r="G61" s="102"/>
      <c r="H61" s="39" t="s">
        <v>44</v>
      </c>
      <c r="I61" s="29"/>
      <c r="J61" s="29"/>
      <c r="K61" s="103" t="s">
        <v>45</v>
      </c>
      <c r="L61" s="29"/>
      <c r="M61" s="3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B62" s="17"/>
      <c r="M62" s="17"/>
    </row>
    <row r="63" spans="1:32">
      <c r="B63" s="17"/>
      <c r="M63" s="17"/>
    </row>
    <row r="64" spans="1:32">
      <c r="B64" s="17"/>
      <c r="M64" s="17"/>
    </row>
    <row r="65" spans="1:32" s="2" customFormat="1" ht="13">
      <c r="A65" s="26"/>
      <c r="B65" s="27"/>
      <c r="C65" s="26"/>
      <c r="D65" s="37" t="s">
        <v>46</v>
      </c>
      <c r="E65" s="40"/>
      <c r="F65" s="40"/>
      <c r="G65" s="40"/>
      <c r="H65" s="37" t="s">
        <v>47</v>
      </c>
      <c r="I65" s="40"/>
      <c r="J65" s="40"/>
      <c r="K65" s="40"/>
      <c r="L65" s="40"/>
      <c r="M65" s="3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B66" s="17"/>
      <c r="M66" s="17"/>
    </row>
    <row r="67" spans="1:32">
      <c r="B67" s="17"/>
      <c r="M67" s="17"/>
    </row>
    <row r="68" spans="1:32">
      <c r="B68" s="17"/>
      <c r="M68" s="17"/>
    </row>
    <row r="69" spans="1:32">
      <c r="B69" s="17"/>
      <c r="M69" s="17"/>
    </row>
    <row r="70" spans="1:32">
      <c r="B70" s="17"/>
      <c r="M70" s="17"/>
    </row>
    <row r="71" spans="1:32">
      <c r="B71" s="17"/>
      <c r="M71" s="17"/>
    </row>
    <row r="72" spans="1:32">
      <c r="B72" s="17"/>
      <c r="M72" s="17"/>
    </row>
    <row r="73" spans="1:32">
      <c r="B73" s="17"/>
      <c r="M73" s="17"/>
    </row>
    <row r="74" spans="1:32">
      <c r="B74" s="17"/>
      <c r="M74" s="17"/>
    </row>
    <row r="75" spans="1:32">
      <c r="B75" s="17"/>
      <c r="M75" s="17"/>
    </row>
    <row r="76" spans="1:32" s="2" customFormat="1" ht="13">
      <c r="A76" s="26"/>
      <c r="B76" s="27"/>
      <c r="C76" s="26"/>
      <c r="D76" s="39" t="s">
        <v>44</v>
      </c>
      <c r="E76" s="29"/>
      <c r="F76" s="102" t="s">
        <v>45</v>
      </c>
      <c r="G76" s="102"/>
      <c r="H76" s="39" t="s">
        <v>44</v>
      </c>
      <c r="I76" s="29"/>
      <c r="J76" s="29"/>
      <c r="K76" s="103" t="s">
        <v>45</v>
      </c>
      <c r="L76" s="29"/>
      <c r="M76" s="3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 s="2" customFormat="1" ht="14.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3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81" spans="1:48" s="2" customFormat="1" ht="7" hidden="1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3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48" s="2" customFormat="1" ht="25" hidden="1" customHeight="1">
      <c r="A82" s="26"/>
      <c r="B82" s="27"/>
      <c r="C82" s="18" t="s">
        <v>86</v>
      </c>
      <c r="D82" s="26"/>
      <c r="E82" s="26"/>
      <c r="F82" s="26"/>
      <c r="G82" s="26"/>
      <c r="H82" s="26"/>
      <c r="I82" s="26"/>
      <c r="J82" s="26"/>
      <c r="K82" s="26"/>
      <c r="L82" s="26"/>
      <c r="M82" s="3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48" s="2" customFormat="1" ht="7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3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48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26"/>
      <c r="M84" s="3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48" s="2" customFormat="1" ht="16.5" hidden="1" customHeight="1">
      <c r="A85" s="26"/>
      <c r="B85" s="27"/>
      <c r="C85" s="26"/>
      <c r="D85" s="26"/>
      <c r="E85" s="201" t="str">
        <f>E7</f>
        <v>Vodozádržný park Hviezdoslavov</v>
      </c>
      <c r="F85" s="202"/>
      <c r="G85" s="202"/>
      <c r="H85" s="202"/>
      <c r="I85" s="202"/>
      <c r="J85" s="26"/>
      <c r="K85" s="26"/>
      <c r="L85" s="26"/>
      <c r="M85" s="3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48" s="2" customFormat="1" ht="12" hidden="1" customHeight="1">
      <c r="A86" s="26"/>
      <c r="B86" s="27"/>
      <c r="C86" s="23" t="s">
        <v>84</v>
      </c>
      <c r="D86" s="26"/>
      <c r="E86" s="26"/>
      <c r="F86" s="26"/>
      <c r="G86" s="26"/>
      <c r="H86" s="26"/>
      <c r="I86" s="26"/>
      <c r="J86" s="26"/>
      <c r="K86" s="26"/>
      <c r="L86" s="26"/>
      <c r="M86" s="3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48" s="2" customFormat="1" ht="16.5" hidden="1" customHeight="1">
      <c r="A87" s="26"/>
      <c r="B87" s="27"/>
      <c r="C87" s="26"/>
      <c r="D87" s="26"/>
      <c r="E87" s="178" t="str">
        <f>E9</f>
        <v>2. - Opatrenie</v>
      </c>
      <c r="F87" s="200"/>
      <c r="G87" s="200"/>
      <c r="H87" s="200"/>
      <c r="I87" s="200"/>
      <c r="J87" s="26"/>
      <c r="K87" s="26"/>
      <c r="L87" s="26"/>
      <c r="M87" s="3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48" s="2" customFormat="1" ht="7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3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48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1"/>
      <c r="H89" s="26"/>
      <c r="I89" s="26"/>
      <c r="J89" s="23" t="s">
        <v>19</v>
      </c>
      <c r="K89" s="49" t="str">
        <f>IF(K12="","",K12)</f>
        <v>7. 11. 2020</v>
      </c>
      <c r="L89" s="26"/>
      <c r="M89" s="3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48" s="2" customFormat="1" ht="7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3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48" s="2" customFormat="1" ht="15.25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1"/>
      <c r="H91" s="26"/>
      <c r="I91" s="26"/>
      <c r="J91" s="23" t="s">
        <v>25</v>
      </c>
      <c r="K91" s="24" t="str">
        <f>E21</f>
        <v xml:space="preserve"> </v>
      </c>
      <c r="L91" s="26"/>
      <c r="M91" s="3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48" s="2" customFormat="1" ht="15.25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1"/>
      <c r="H92" s="26"/>
      <c r="I92" s="26"/>
      <c r="J92" s="23" t="s">
        <v>27</v>
      </c>
      <c r="K92" s="24" t="str">
        <f>E24</f>
        <v xml:space="preserve"> </v>
      </c>
      <c r="L92" s="26"/>
      <c r="M92" s="3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48" s="2" customFormat="1" ht="10.2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3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48" s="2" customFormat="1" ht="29.25" hidden="1" customHeight="1">
      <c r="A94" s="26"/>
      <c r="B94" s="27"/>
      <c r="C94" s="104" t="s">
        <v>87</v>
      </c>
      <c r="D94" s="96"/>
      <c r="E94" s="96"/>
      <c r="F94" s="96"/>
      <c r="G94" s="96"/>
      <c r="H94" s="96"/>
      <c r="I94" s="96"/>
      <c r="J94" s="96"/>
      <c r="K94" s="105" t="s">
        <v>88</v>
      </c>
      <c r="L94" s="96"/>
      <c r="M94" s="3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48" s="2" customFormat="1" ht="10.2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3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48" s="2" customFormat="1" ht="23" hidden="1" customHeight="1">
      <c r="A96" s="26"/>
      <c r="B96" s="27"/>
      <c r="C96" s="106" t="s">
        <v>89</v>
      </c>
      <c r="D96" s="26"/>
      <c r="E96" s="26"/>
      <c r="F96" s="26"/>
      <c r="G96" s="26"/>
      <c r="H96" s="26"/>
      <c r="I96" s="26"/>
      <c r="J96" s="26"/>
      <c r="K96" s="65">
        <f>K141</f>
        <v>0</v>
      </c>
      <c r="L96" s="26"/>
      <c r="M96" s="3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V96" s="14" t="s">
        <v>90</v>
      </c>
    </row>
    <row r="97" spans="2:13" s="9" customFormat="1" ht="25" hidden="1" customHeight="1">
      <c r="B97" s="107"/>
      <c r="D97" s="108" t="s">
        <v>91</v>
      </c>
      <c r="E97" s="109"/>
      <c r="F97" s="109"/>
      <c r="G97" s="109"/>
      <c r="H97" s="109"/>
      <c r="I97" s="109"/>
      <c r="J97" s="109"/>
      <c r="K97" s="110">
        <f>K142</f>
        <v>0</v>
      </c>
      <c r="M97" s="107"/>
    </row>
    <row r="98" spans="2:13" s="10" customFormat="1" ht="20" hidden="1" customHeight="1">
      <c r="B98" s="111"/>
      <c r="D98" s="112" t="s">
        <v>92</v>
      </c>
      <c r="E98" s="113"/>
      <c r="F98" s="113"/>
      <c r="G98" s="113"/>
      <c r="H98" s="113"/>
      <c r="I98" s="113"/>
      <c r="J98" s="113"/>
      <c r="K98" s="114">
        <f>K143</f>
        <v>0</v>
      </c>
      <c r="M98" s="111"/>
    </row>
    <row r="99" spans="2:13" s="10" customFormat="1" ht="20" hidden="1" customHeight="1">
      <c r="B99" s="111"/>
      <c r="D99" s="112" t="s">
        <v>261</v>
      </c>
      <c r="E99" s="113"/>
      <c r="F99" s="113"/>
      <c r="G99" s="113"/>
      <c r="H99" s="113"/>
      <c r="I99" s="113"/>
      <c r="J99" s="113"/>
      <c r="K99" s="114">
        <f>K182</f>
        <v>0</v>
      </c>
      <c r="M99" s="111"/>
    </row>
    <row r="100" spans="2:13" s="10" customFormat="1" ht="20" hidden="1" customHeight="1">
      <c r="B100" s="111"/>
      <c r="D100" s="112" t="s">
        <v>262</v>
      </c>
      <c r="E100" s="113"/>
      <c r="F100" s="113"/>
      <c r="G100" s="113"/>
      <c r="H100" s="113"/>
      <c r="I100" s="113"/>
      <c r="J100" s="113"/>
      <c r="K100" s="114">
        <f>K188</f>
        <v>0</v>
      </c>
      <c r="M100" s="111"/>
    </row>
    <row r="101" spans="2:13" s="10" customFormat="1" ht="20" hidden="1" customHeight="1">
      <c r="B101" s="111"/>
      <c r="D101" s="112" t="s">
        <v>263</v>
      </c>
      <c r="E101" s="113"/>
      <c r="F101" s="113"/>
      <c r="G101" s="113"/>
      <c r="H101" s="113"/>
      <c r="I101" s="113"/>
      <c r="J101" s="113"/>
      <c r="K101" s="114">
        <f>K194</f>
        <v>0</v>
      </c>
      <c r="M101" s="111"/>
    </row>
    <row r="102" spans="2:13" s="10" customFormat="1" ht="20" hidden="1" customHeight="1">
      <c r="B102" s="111"/>
      <c r="D102" s="112" t="s">
        <v>93</v>
      </c>
      <c r="E102" s="113"/>
      <c r="F102" s="113"/>
      <c r="G102" s="113"/>
      <c r="H102" s="113"/>
      <c r="I102" s="113"/>
      <c r="J102" s="113"/>
      <c r="K102" s="114">
        <f>K199</f>
        <v>0</v>
      </c>
      <c r="M102" s="111"/>
    </row>
    <row r="103" spans="2:13" s="10" customFormat="1" ht="20" hidden="1" customHeight="1">
      <c r="B103" s="111"/>
      <c r="D103" s="112" t="s">
        <v>264</v>
      </c>
      <c r="E103" s="113"/>
      <c r="F103" s="113"/>
      <c r="G103" s="113"/>
      <c r="H103" s="113"/>
      <c r="I103" s="113"/>
      <c r="J103" s="113"/>
      <c r="K103" s="114">
        <f>K202</f>
        <v>0</v>
      </c>
      <c r="M103" s="111"/>
    </row>
    <row r="104" spans="2:13" s="10" customFormat="1" ht="20" hidden="1" customHeight="1">
      <c r="B104" s="111"/>
      <c r="D104" s="112" t="s">
        <v>265</v>
      </c>
      <c r="E104" s="113"/>
      <c r="F104" s="113"/>
      <c r="G104" s="113"/>
      <c r="H104" s="113"/>
      <c r="I104" s="113"/>
      <c r="J104" s="113"/>
      <c r="K104" s="114">
        <f>K225</f>
        <v>0</v>
      </c>
      <c r="M104" s="111"/>
    </row>
    <row r="105" spans="2:13" s="10" customFormat="1" ht="20" hidden="1" customHeight="1">
      <c r="B105" s="111"/>
      <c r="D105" s="112" t="s">
        <v>95</v>
      </c>
      <c r="E105" s="113"/>
      <c r="F105" s="113"/>
      <c r="G105" s="113"/>
      <c r="H105" s="113"/>
      <c r="I105" s="113"/>
      <c r="J105" s="113"/>
      <c r="K105" s="114">
        <f>K232</f>
        <v>0</v>
      </c>
      <c r="M105" s="111"/>
    </row>
    <row r="106" spans="2:13" s="10" customFormat="1" ht="20" hidden="1" customHeight="1">
      <c r="B106" s="111"/>
      <c r="D106" s="112" t="s">
        <v>266</v>
      </c>
      <c r="E106" s="113"/>
      <c r="F106" s="113"/>
      <c r="G106" s="113"/>
      <c r="H106" s="113"/>
      <c r="I106" s="113"/>
      <c r="J106" s="113"/>
      <c r="K106" s="114">
        <f>K256</f>
        <v>0</v>
      </c>
      <c r="M106" s="111"/>
    </row>
    <row r="107" spans="2:13" s="10" customFormat="1" ht="20" hidden="1" customHeight="1">
      <c r="B107" s="111"/>
      <c r="D107" s="112" t="s">
        <v>96</v>
      </c>
      <c r="E107" s="113"/>
      <c r="F107" s="113"/>
      <c r="G107" s="113"/>
      <c r="H107" s="113"/>
      <c r="I107" s="113"/>
      <c r="J107" s="113"/>
      <c r="K107" s="114">
        <f>K303</f>
        <v>0</v>
      </c>
      <c r="M107" s="111"/>
    </row>
    <row r="108" spans="2:13" s="10" customFormat="1" ht="20" hidden="1" customHeight="1">
      <c r="B108" s="111"/>
      <c r="D108" s="112" t="s">
        <v>267</v>
      </c>
      <c r="E108" s="113"/>
      <c r="F108" s="113"/>
      <c r="G108" s="113"/>
      <c r="H108" s="113"/>
      <c r="I108" s="113"/>
      <c r="J108" s="113"/>
      <c r="K108" s="114">
        <f>K311</f>
        <v>0</v>
      </c>
      <c r="M108" s="111"/>
    </row>
    <row r="109" spans="2:13" s="10" customFormat="1" ht="20" hidden="1" customHeight="1">
      <c r="B109" s="111"/>
      <c r="D109" s="112" t="s">
        <v>268</v>
      </c>
      <c r="E109" s="113"/>
      <c r="F109" s="113"/>
      <c r="G109" s="113"/>
      <c r="H109" s="113"/>
      <c r="I109" s="113"/>
      <c r="J109" s="113"/>
      <c r="K109" s="114">
        <f>K315</f>
        <v>0</v>
      </c>
      <c r="M109" s="111"/>
    </row>
    <row r="110" spans="2:13" s="10" customFormat="1" ht="20" hidden="1" customHeight="1">
      <c r="B110" s="111"/>
      <c r="D110" s="112" t="s">
        <v>269</v>
      </c>
      <c r="E110" s="113"/>
      <c r="F110" s="113"/>
      <c r="G110" s="113"/>
      <c r="H110" s="113"/>
      <c r="I110" s="113"/>
      <c r="J110" s="113"/>
      <c r="K110" s="114">
        <f>K321</f>
        <v>0</v>
      </c>
      <c r="M110" s="111"/>
    </row>
    <row r="111" spans="2:13" s="9" customFormat="1" ht="25" hidden="1" customHeight="1">
      <c r="B111" s="107"/>
      <c r="D111" s="108" t="s">
        <v>97</v>
      </c>
      <c r="E111" s="109"/>
      <c r="F111" s="109"/>
      <c r="G111" s="109"/>
      <c r="H111" s="109"/>
      <c r="I111" s="109"/>
      <c r="J111" s="109"/>
      <c r="K111" s="110">
        <f>K323</f>
        <v>0</v>
      </c>
      <c r="M111" s="107"/>
    </row>
    <row r="112" spans="2:13" s="10" customFormat="1" ht="20" hidden="1" customHeight="1">
      <c r="B112" s="111"/>
      <c r="D112" s="112" t="s">
        <v>270</v>
      </c>
      <c r="E112" s="113"/>
      <c r="F112" s="113"/>
      <c r="G112" s="113"/>
      <c r="H112" s="113"/>
      <c r="I112" s="113"/>
      <c r="J112" s="113"/>
      <c r="K112" s="114">
        <f>K324</f>
        <v>0</v>
      </c>
      <c r="M112" s="111"/>
    </row>
    <row r="113" spans="1:32" s="10" customFormat="1" ht="20" hidden="1" customHeight="1">
      <c r="B113" s="111"/>
      <c r="D113" s="112" t="s">
        <v>271</v>
      </c>
      <c r="E113" s="113"/>
      <c r="F113" s="113"/>
      <c r="G113" s="113"/>
      <c r="H113" s="113"/>
      <c r="I113" s="113"/>
      <c r="J113" s="113"/>
      <c r="K113" s="114">
        <f>K328</f>
        <v>0</v>
      </c>
      <c r="M113" s="111"/>
    </row>
    <row r="114" spans="1:32" s="10" customFormat="1" ht="20" hidden="1" customHeight="1">
      <c r="B114" s="111"/>
      <c r="D114" s="112" t="s">
        <v>272</v>
      </c>
      <c r="E114" s="113"/>
      <c r="F114" s="113"/>
      <c r="G114" s="113"/>
      <c r="H114" s="113"/>
      <c r="I114" s="113"/>
      <c r="J114" s="113"/>
      <c r="K114" s="114">
        <f>K337</f>
        <v>0</v>
      </c>
      <c r="M114" s="111"/>
    </row>
    <row r="115" spans="1:32" s="10" customFormat="1" ht="20" hidden="1" customHeight="1">
      <c r="B115" s="111"/>
      <c r="D115" s="112" t="s">
        <v>273</v>
      </c>
      <c r="E115" s="113"/>
      <c r="F115" s="113"/>
      <c r="G115" s="113"/>
      <c r="H115" s="113"/>
      <c r="I115" s="113"/>
      <c r="J115" s="113"/>
      <c r="K115" s="114">
        <f>K340</f>
        <v>0</v>
      </c>
      <c r="M115" s="111"/>
    </row>
    <row r="116" spans="1:32" s="9" customFormat="1" ht="25" hidden="1" customHeight="1">
      <c r="B116" s="107"/>
      <c r="D116" s="108" t="s">
        <v>274</v>
      </c>
      <c r="E116" s="109"/>
      <c r="F116" s="109"/>
      <c r="G116" s="109"/>
      <c r="H116" s="109"/>
      <c r="I116" s="109"/>
      <c r="J116" s="109"/>
      <c r="K116" s="110">
        <f>K341</f>
        <v>0</v>
      </c>
      <c r="M116" s="107"/>
    </row>
    <row r="117" spans="1:32" s="10" customFormat="1" ht="20" hidden="1" customHeight="1">
      <c r="B117" s="111"/>
      <c r="D117" s="112" t="s">
        <v>275</v>
      </c>
      <c r="E117" s="113"/>
      <c r="F117" s="113"/>
      <c r="G117" s="113"/>
      <c r="H117" s="113"/>
      <c r="I117" s="113"/>
      <c r="J117" s="113"/>
      <c r="K117" s="114">
        <f>K342</f>
        <v>0</v>
      </c>
      <c r="M117" s="111"/>
    </row>
    <row r="118" spans="1:32" s="10" customFormat="1" ht="20" hidden="1" customHeight="1">
      <c r="B118" s="111"/>
      <c r="D118" s="112" t="s">
        <v>276</v>
      </c>
      <c r="E118" s="113"/>
      <c r="F118" s="113"/>
      <c r="G118" s="113"/>
      <c r="H118" s="113"/>
      <c r="I118" s="113"/>
      <c r="J118" s="113"/>
      <c r="K118" s="114">
        <f>K394</f>
        <v>0</v>
      </c>
      <c r="M118" s="111"/>
    </row>
    <row r="119" spans="1:32" s="10" customFormat="1" ht="20" hidden="1" customHeight="1">
      <c r="B119" s="111"/>
      <c r="D119" s="112" t="s">
        <v>277</v>
      </c>
      <c r="E119" s="113"/>
      <c r="F119" s="113"/>
      <c r="G119" s="113"/>
      <c r="H119" s="113"/>
      <c r="I119" s="113"/>
      <c r="J119" s="113"/>
      <c r="K119" s="114">
        <f>K397</f>
        <v>0</v>
      </c>
      <c r="M119" s="111"/>
    </row>
    <row r="120" spans="1:32" s="9" customFormat="1" ht="25" hidden="1" customHeight="1">
      <c r="B120" s="107"/>
      <c r="D120" s="108" t="s">
        <v>278</v>
      </c>
      <c r="E120" s="109"/>
      <c r="F120" s="109"/>
      <c r="G120" s="109"/>
      <c r="H120" s="109"/>
      <c r="I120" s="109"/>
      <c r="J120" s="109"/>
      <c r="K120" s="110">
        <f>K406</f>
        <v>0</v>
      </c>
      <c r="M120" s="107"/>
    </row>
    <row r="121" spans="1:32" s="9" customFormat="1" ht="25" hidden="1" customHeight="1">
      <c r="B121" s="107"/>
      <c r="D121" s="108" t="s">
        <v>279</v>
      </c>
      <c r="E121" s="109"/>
      <c r="F121" s="109"/>
      <c r="G121" s="109"/>
      <c r="H121" s="109"/>
      <c r="I121" s="109"/>
      <c r="J121" s="109"/>
      <c r="K121" s="110">
        <f>K410</f>
        <v>0</v>
      </c>
      <c r="M121" s="107"/>
    </row>
    <row r="122" spans="1:32" s="2" customFormat="1" ht="21.75" hidden="1" customHeight="1">
      <c r="A122" s="26"/>
      <c r="B122" s="27"/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3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</row>
    <row r="123" spans="1:32" s="2" customFormat="1" ht="7" hidden="1" customHeight="1">
      <c r="A123" s="26"/>
      <c r="B123" s="41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36"/>
      <c r="T123" s="26"/>
      <c r="U123" s="26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</row>
    <row r="124" spans="1:32" hidden="1"/>
    <row r="125" spans="1:32" hidden="1"/>
    <row r="126" spans="1:32" hidden="1"/>
    <row r="127" spans="1:32" s="2" customFormat="1" ht="7" customHeight="1">
      <c r="A127" s="26"/>
      <c r="B127" s="43"/>
      <c r="C127" s="44"/>
      <c r="D127" s="44"/>
      <c r="E127" s="44"/>
      <c r="F127" s="44"/>
      <c r="G127" s="44"/>
      <c r="H127" s="44"/>
      <c r="I127" s="44"/>
      <c r="J127" s="44"/>
      <c r="K127" s="44"/>
      <c r="L127" s="44"/>
      <c r="M127" s="36"/>
      <c r="T127" s="26"/>
      <c r="U127" s="26"/>
      <c r="V127" s="26"/>
      <c r="W127" s="26"/>
      <c r="X127" s="26"/>
      <c r="Y127" s="26"/>
      <c r="Z127" s="26"/>
      <c r="AA127" s="26"/>
      <c r="AB127" s="26"/>
      <c r="AC127" s="26"/>
      <c r="AD127" s="26"/>
      <c r="AE127" s="26"/>
      <c r="AF127" s="26"/>
    </row>
    <row r="128" spans="1:32" s="2" customFormat="1" ht="25" customHeight="1">
      <c r="A128" s="26"/>
      <c r="B128" s="27"/>
      <c r="C128" s="18" t="s">
        <v>99</v>
      </c>
      <c r="D128" s="26"/>
      <c r="E128" s="26"/>
      <c r="F128" s="26"/>
      <c r="G128" s="26"/>
      <c r="H128" s="26"/>
      <c r="I128" s="26"/>
      <c r="J128" s="26"/>
      <c r="K128" s="26"/>
      <c r="L128" s="26"/>
      <c r="M128" s="36"/>
      <c r="T128" s="26"/>
      <c r="U128" s="26"/>
      <c r="V128" s="26"/>
      <c r="W128" s="26"/>
      <c r="X128" s="26"/>
      <c r="Y128" s="26"/>
      <c r="Z128" s="26"/>
      <c r="AA128" s="26"/>
      <c r="AB128" s="26"/>
      <c r="AC128" s="26"/>
      <c r="AD128" s="26"/>
      <c r="AE128" s="26"/>
      <c r="AF128" s="26"/>
    </row>
    <row r="129" spans="1:66" s="2" customFormat="1" ht="7" customHeight="1">
      <c r="A129" s="26"/>
      <c r="B129" s="27"/>
      <c r="C129" s="26"/>
      <c r="D129" s="26"/>
      <c r="E129" s="26"/>
      <c r="F129" s="26"/>
      <c r="G129" s="26"/>
      <c r="H129" s="26"/>
      <c r="I129" s="26"/>
      <c r="J129" s="26"/>
      <c r="K129" s="26"/>
      <c r="L129" s="26"/>
      <c r="M129" s="36"/>
      <c r="T129" s="26"/>
      <c r="U129" s="26"/>
      <c r="V129" s="26"/>
      <c r="W129" s="26"/>
      <c r="X129" s="26"/>
      <c r="Y129" s="26"/>
      <c r="Z129" s="26"/>
      <c r="AA129" s="26"/>
      <c r="AB129" s="26"/>
      <c r="AC129" s="26"/>
      <c r="AD129" s="26"/>
      <c r="AE129" s="26"/>
      <c r="AF129" s="26"/>
    </row>
    <row r="130" spans="1:66" s="2" customFormat="1" ht="12" customHeight="1">
      <c r="A130" s="26"/>
      <c r="B130" s="27"/>
      <c r="C130" s="23" t="s">
        <v>13</v>
      </c>
      <c r="D130" s="26"/>
      <c r="E130" s="26"/>
      <c r="F130" s="26"/>
      <c r="G130" s="26"/>
      <c r="H130" s="26"/>
      <c r="I130" s="26"/>
      <c r="J130" s="26"/>
      <c r="K130" s="26"/>
      <c r="L130" s="26"/>
      <c r="M130" s="36"/>
      <c r="T130" s="26"/>
      <c r="U130" s="26"/>
      <c r="V130" s="26"/>
      <c r="W130" s="26"/>
      <c r="X130" s="26"/>
      <c r="Y130" s="26"/>
      <c r="Z130" s="26"/>
      <c r="AA130" s="26"/>
      <c r="AB130" s="26"/>
      <c r="AC130" s="26"/>
      <c r="AD130" s="26"/>
      <c r="AE130" s="26"/>
      <c r="AF130" s="26"/>
    </row>
    <row r="131" spans="1:66" s="2" customFormat="1" ht="16.5" customHeight="1">
      <c r="A131" s="26"/>
      <c r="B131" s="27"/>
      <c r="C131" s="26"/>
      <c r="D131" s="26"/>
      <c r="E131" s="201" t="str">
        <f>E7</f>
        <v>Vodozádržný park Hviezdoslavov</v>
      </c>
      <c r="F131" s="202"/>
      <c r="G131" s="202"/>
      <c r="H131" s="202"/>
      <c r="I131" s="202"/>
      <c r="J131" s="26"/>
      <c r="K131" s="26"/>
      <c r="L131" s="26"/>
      <c r="M131" s="36"/>
      <c r="T131" s="26"/>
      <c r="U131" s="26"/>
      <c r="V131" s="26"/>
      <c r="W131" s="26"/>
      <c r="X131" s="26"/>
      <c r="Y131" s="26"/>
      <c r="Z131" s="26"/>
      <c r="AA131" s="26"/>
      <c r="AB131" s="26"/>
      <c r="AC131" s="26"/>
      <c r="AD131" s="26"/>
      <c r="AE131" s="26"/>
      <c r="AF131" s="26"/>
    </row>
    <row r="132" spans="1:66" s="2" customFormat="1" ht="12" customHeight="1">
      <c r="A132" s="26"/>
      <c r="B132" s="27"/>
      <c r="C132" s="23" t="s">
        <v>84</v>
      </c>
      <c r="D132" s="26"/>
      <c r="E132" s="26"/>
      <c r="F132" s="26"/>
      <c r="G132" s="26"/>
      <c r="H132" s="26"/>
      <c r="I132" s="26"/>
      <c r="J132" s="26"/>
      <c r="K132" s="26"/>
      <c r="L132" s="26"/>
      <c r="M132" s="3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6"/>
      <c r="AF132" s="26"/>
    </row>
    <row r="133" spans="1:66" s="2" customFormat="1" ht="16.5" customHeight="1">
      <c r="A133" s="26"/>
      <c r="B133" s="27"/>
      <c r="C133" s="26"/>
      <c r="D133" s="26"/>
      <c r="E133" s="178" t="str">
        <f>E9</f>
        <v>2. - Opatrenie</v>
      </c>
      <c r="F133" s="200"/>
      <c r="G133" s="200"/>
      <c r="H133" s="200"/>
      <c r="I133" s="200"/>
      <c r="J133" s="26"/>
      <c r="K133" s="26"/>
      <c r="L133" s="26"/>
      <c r="M133" s="3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6"/>
      <c r="AF133" s="26"/>
    </row>
    <row r="134" spans="1:66" s="2" customFormat="1" ht="7" customHeight="1">
      <c r="A134" s="26"/>
      <c r="B134" s="27"/>
      <c r="C134" s="26"/>
      <c r="D134" s="26"/>
      <c r="E134" s="26"/>
      <c r="F134" s="26"/>
      <c r="G134" s="26"/>
      <c r="H134" s="26"/>
      <c r="I134" s="26"/>
      <c r="J134" s="26"/>
      <c r="K134" s="26"/>
      <c r="L134" s="26"/>
      <c r="M134" s="3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6"/>
      <c r="AF134" s="26"/>
    </row>
    <row r="135" spans="1:66" s="2" customFormat="1" ht="12" customHeight="1">
      <c r="A135" s="26"/>
      <c r="B135" s="27"/>
      <c r="C135" s="23" t="s">
        <v>17</v>
      </c>
      <c r="D135" s="26"/>
      <c r="E135" s="26"/>
      <c r="F135" s="21" t="str">
        <f>F12</f>
        <v xml:space="preserve"> </v>
      </c>
      <c r="G135" s="21"/>
      <c r="H135" s="26"/>
      <c r="I135" s="26"/>
      <c r="J135" s="23" t="s">
        <v>19</v>
      </c>
      <c r="K135" s="49" t="str">
        <f>IF(K12="","",K12)</f>
        <v>7. 11. 2020</v>
      </c>
      <c r="L135" s="26"/>
      <c r="M135" s="3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6"/>
      <c r="AF135" s="26"/>
    </row>
    <row r="136" spans="1:66" s="2" customFormat="1" ht="7" customHeight="1">
      <c r="A136" s="26"/>
      <c r="B136" s="27"/>
      <c r="C136" s="26"/>
      <c r="D136" s="26"/>
      <c r="E136" s="26"/>
      <c r="F136" s="26"/>
      <c r="G136" s="26"/>
      <c r="H136" s="26"/>
      <c r="I136" s="26"/>
      <c r="J136" s="26"/>
      <c r="K136" s="26"/>
      <c r="L136" s="26"/>
      <c r="M136" s="3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6"/>
      <c r="AF136" s="26"/>
    </row>
    <row r="137" spans="1:66" s="2" customFormat="1" ht="15.25" customHeight="1">
      <c r="A137" s="26"/>
      <c r="B137" s="27"/>
      <c r="C137" s="23" t="s">
        <v>21</v>
      </c>
      <c r="D137" s="26"/>
      <c r="E137" s="26"/>
      <c r="F137" s="21" t="str">
        <f>E15</f>
        <v xml:space="preserve"> </v>
      </c>
      <c r="G137" s="21"/>
      <c r="H137" s="26"/>
      <c r="I137" s="26"/>
      <c r="J137" s="23" t="s">
        <v>25</v>
      </c>
      <c r="K137" s="24" t="str">
        <f>E21</f>
        <v xml:space="preserve"> </v>
      </c>
      <c r="L137" s="26"/>
      <c r="M137" s="3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6"/>
      <c r="AF137" s="26"/>
    </row>
    <row r="138" spans="1:66" s="2" customFormat="1" ht="15.25" customHeight="1">
      <c r="A138" s="26"/>
      <c r="B138" s="27"/>
      <c r="C138" s="23" t="s">
        <v>24</v>
      </c>
      <c r="D138" s="26"/>
      <c r="E138" s="26"/>
      <c r="F138" s="21" t="str">
        <f>IF(E18="","",E18)</f>
        <v xml:space="preserve"> </v>
      </c>
      <c r="G138" s="21"/>
      <c r="H138" s="26"/>
      <c r="I138" s="26"/>
      <c r="J138" s="23" t="s">
        <v>27</v>
      </c>
      <c r="K138" s="24" t="str">
        <f>E24</f>
        <v xml:space="preserve"> </v>
      </c>
      <c r="L138" s="26"/>
      <c r="M138" s="3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6"/>
      <c r="AF138" s="26"/>
    </row>
    <row r="139" spans="1:66" s="2" customFormat="1" ht="10.25" customHeight="1">
      <c r="A139" s="26"/>
      <c r="B139" s="27"/>
      <c r="C139" s="26"/>
      <c r="D139" s="26"/>
      <c r="E139" s="26"/>
      <c r="F139" s="26"/>
      <c r="G139" s="26"/>
      <c r="H139" s="26"/>
      <c r="I139" s="26"/>
      <c r="J139" s="26"/>
      <c r="K139" s="26"/>
      <c r="L139" s="26"/>
      <c r="M139" s="3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6"/>
      <c r="AF139" s="26"/>
    </row>
    <row r="140" spans="1:66" s="11" customFormat="1" ht="29.25" customHeight="1">
      <c r="A140" s="115"/>
      <c r="B140" s="116"/>
      <c r="C140" s="117" t="s">
        <v>100</v>
      </c>
      <c r="D140" s="118" t="s">
        <v>54</v>
      </c>
      <c r="E140" s="118" t="s">
        <v>50</v>
      </c>
      <c r="F140" s="118" t="s">
        <v>51</v>
      </c>
      <c r="G140" s="118" t="s">
        <v>1287</v>
      </c>
      <c r="H140" s="118" t="s">
        <v>101</v>
      </c>
      <c r="I140" s="118" t="s">
        <v>102</v>
      </c>
      <c r="J140" s="118" t="s">
        <v>103</v>
      </c>
      <c r="K140" s="119" t="s">
        <v>88</v>
      </c>
      <c r="L140" s="120" t="s">
        <v>104</v>
      </c>
      <c r="M140" s="121"/>
      <c r="N140" s="56" t="s">
        <v>1</v>
      </c>
      <c r="O140" s="57" t="s">
        <v>33</v>
      </c>
      <c r="P140" s="57" t="s">
        <v>105</v>
      </c>
      <c r="Q140" s="57" t="s">
        <v>106</v>
      </c>
      <c r="R140" s="57" t="s">
        <v>107</v>
      </c>
      <c r="S140" s="57" t="s">
        <v>108</v>
      </c>
      <c r="T140" s="57" t="s">
        <v>109</v>
      </c>
      <c r="U140" s="58" t="s">
        <v>110</v>
      </c>
      <c r="V140" s="115"/>
      <c r="W140" s="115"/>
      <c r="X140" s="115"/>
      <c r="Y140" s="115"/>
      <c r="Z140" s="115"/>
      <c r="AA140" s="115"/>
      <c r="AB140" s="115"/>
      <c r="AC140" s="115"/>
      <c r="AD140" s="115"/>
      <c r="AE140" s="115"/>
      <c r="AF140" s="115"/>
    </row>
    <row r="141" spans="1:66" s="2" customFormat="1" ht="23" customHeight="1">
      <c r="A141" s="26"/>
      <c r="B141" s="27"/>
      <c r="C141" s="63" t="s">
        <v>89</v>
      </c>
      <c r="D141" s="26"/>
      <c r="E141" s="26"/>
      <c r="F141" s="26"/>
      <c r="G141" s="26"/>
      <c r="H141" s="26"/>
      <c r="I141" s="26"/>
      <c r="J141" s="26"/>
      <c r="K141" s="122">
        <f>BL141</f>
        <v>0</v>
      </c>
      <c r="L141" s="26"/>
      <c r="M141" s="27"/>
      <c r="N141" s="59"/>
      <c r="O141" s="50"/>
      <c r="P141" s="60"/>
      <c r="Q141" s="123">
        <f>Q142+Q323+Q341+Q406+Q410</f>
        <v>3148.1693569999998</v>
      </c>
      <c r="R141" s="60"/>
      <c r="S141" s="123">
        <f>S142+S323+S341+S406+S410</f>
        <v>234.45577539999999</v>
      </c>
      <c r="T141" s="60"/>
      <c r="U141" s="124">
        <f>U142+U323+U341+U406+U410</f>
        <v>51.570329999999998</v>
      </c>
      <c r="V141" s="26"/>
      <c r="W141" s="26"/>
      <c r="X141" s="26"/>
      <c r="Y141" s="26"/>
      <c r="Z141" s="26"/>
      <c r="AA141" s="26"/>
      <c r="AB141" s="26"/>
      <c r="AC141" s="26"/>
      <c r="AD141" s="26"/>
      <c r="AE141" s="26"/>
      <c r="AF141" s="26"/>
      <c r="AU141" s="14" t="s">
        <v>68</v>
      </c>
      <c r="AV141" s="14" t="s">
        <v>90</v>
      </c>
      <c r="BL141" s="125">
        <f>BL142+BL323+BL341+BL406+BL410</f>
        <v>0</v>
      </c>
    </row>
    <row r="142" spans="1:66" s="12" customFormat="1" ht="26" customHeight="1">
      <c r="B142" s="126"/>
      <c r="D142" s="127" t="s">
        <v>68</v>
      </c>
      <c r="E142" s="128" t="s">
        <v>111</v>
      </c>
      <c r="F142" s="128" t="s">
        <v>112</v>
      </c>
      <c r="G142" s="128"/>
      <c r="K142" s="129">
        <f>BL142</f>
        <v>0</v>
      </c>
      <c r="M142" s="126"/>
      <c r="N142" s="130"/>
      <c r="O142" s="131"/>
      <c r="P142" s="131"/>
      <c r="Q142" s="132">
        <f>Q143+Q182+Q188+Q194+Q199+Q202+Q225+Q232+Q256+Q303+Q311+Q315+Q321</f>
        <v>2182.6075230000001</v>
      </c>
      <c r="R142" s="131"/>
      <c r="S142" s="132">
        <f>S143+S182+S188+S194+S199+S202+S225+S232+S256+S303+S311+S315+S321</f>
        <v>228.45226099999999</v>
      </c>
      <c r="T142" s="131"/>
      <c r="U142" s="133">
        <f>U143+U182+U188+U194+U199+U202+U225+U232+U256+U303+U311+U315+U321</f>
        <v>51.039000000000001</v>
      </c>
      <c r="AS142" s="127" t="s">
        <v>77</v>
      </c>
      <c r="AU142" s="134" t="s">
        <v>68</v>
      </c>
      <c r="AV142" s="134" t="s">
        <v>69</v>
      </c>
      <c r="AZ142" s="127" t="s">
        <v>113</v>
      </c>
      <c r="BL142" s="135">
        <f>BL143+BL182+BL188+BL194+BL199+BL202+BL225+BL232+BL256+BL303+BL311+BL315+BL321</f>
        <v>0</v>
      </c>
    </row>
    <row r="143" spans="1:66" s="12" customFormat="1" ht="23" customHeight="1">
      <c r="B143" s="126"/>
      <c r="D143" s="127" t="s">
        <v>68</v>
      </c>
      <c r="E143" s="136" t="s">
        <v>77</v>
      </c>
      <c r="F143" s="136" t="s">
        <v>114</v>
      </c>
      <c r="G143" s="136"/>
      <c r="K143" s="137">
        <f>BL143</f>
        <v>0</v>
      </c>
      <c r="M143" s="126"/>
      <c r="N143" s="130"/>
      <c r="O143" s="131"/>
      <c r="P143" s="131"/>
      <c r="Q143" s="132">
        <f>SUM(Q144:Q181)</f>
        <v>768.03055500000005</v>
      </c>
      <c r="R143" s="131"/>
      <c r="S143" s="132">
        <f>SUM(S144:S181)</f>
        <v>23.206420000000001</v>
      </c>
      <c r="T143" s="131"/>
      <c r="U143" s="133">
        <f>SUM(U144:U181)</f>
        <v>0</v>
      </c>
      <c r="AS143" s="127" t="s">
        <v>77</v>
      </c>
      <c r="AU143" s="134" t="s">
        <v>68</v>
      </c>
      <c r="AV143" s="134" t="s">
        <v>77</v>
      </c>
      <c r="AZ143" s="127" t="s">
        <v>113</v>
      </c>
      <c r="BL143" s="135">
        <f>SUM(BL144:BL181)</f>
        <v>0</v>
      </c>
    </row>
    <row r="144" spans="1:66" s="2" customFormat="1" ht="29" customHeight="1">
      <c r="A144" s="26"/>
      <c r="B144" s="138"/>
      <c r="C144" s="139" t="s">
        <v>192</v>
      </c>
      <c r="D144" s="139" t="s">
        <v>116</v>
      </c>
      <c r="E144" s="140" t="s">
        <v>280</v>
      </c>
      <c r="F144" s="141" t="s">
        <v>281</v>
      </c>
      <c r="G144" s="141"/>
      <c r="H144" s="142" t="s">
        <v>143</v>
      </c>
      <c r="I144" s="143">
        <v>531</v>
      </c>
      <c r="J144" s="144"/>
      <c r="K144" s="144">
        <f t="shared" ref="K144:K181" si="0">ROUND(J144*I144,2)</f>
        <v>0</v>
      </c>
      <c r="L144" s="145"/>
      <c r="M144" s="27"/>
      <c r="N144" s="146" t="s">
        <v>1</v>
      </c>
      <c r="O144" s="147" t="s">
        <v>35</v>
      </c>
      <c r="P144" s="148">
        <v>0</v>
      </c>
      <c r="Q144" s="148">
        <f t="shared" ref="Q144:Q181" si="1">P144*I144</f>
        <v>0</v>
      </c>
      <c r="R144" s="148">
        <v>0</v>
      </c>
      <c r="S144" s="148">
        <f t="shared" ref="S144:S181" si="2">R144*I144</f>
        <v>0</v>
      </c>
      <c r="T144" s="148">
        <v>0</v>
      </c>
      <c r="U144" s="149">
        <f t="shared" ref="U144:U181" si="3">T144*I144</f>
        <v>0</v>
      </c>
      <c r="V144" s="26"/>
      <c r="W144" s="26"/>
      <c r="X144" s="26"/>
      <c r="Y144" s="26"/>
      <c r="Z144" s="26"/>
      <c r="AA144" s="26"/>
      <c r="AB144" s="26"/>
      <c r="AC144" s="26"/>
      <c r="AD144" s="26"/>
      <c r="AE144" s="26"/>
      <c r="AF144" s="26"/>
      <c r="AS144" s="150" t="s">
        <v>120</v>
      </c>
      <c r="AU144" s="150" t="s">
        <v>116</v>
      </c>
      <c r="AV144" s="150" t="s">
        <v>121</v>
      </c>
      <c r="AZ144" s="14" t="s">
        <v>113</v>
      </c>
      <c r="BF144" s="151">
        <f t="shared" ref="BF144:BF181" si="4">IF(O144="základná",K144,0)</f>
        <v>0</v>
      </c>
      <c r="BG144" s="151">
        <f t="shared" ref="BG144:BG181" si="5">IF(O144="znížená",K144,0)</f>
        <v>0</v>
      </c>
      <c r="BH144" s="151">
        <f t="shared" ref="BH144:BH181" si="6">IF(O144="zákl. prenesená",K144,0)</f>
        <v>0</v>
      </c>
      <c r="BI144" s="151">
        <f t="shared" ref="BI144:BI181" si="7">IF(O144="zníž. prenesená",K144,0)</f>
        <v>0</v>
      </c>
      <c r="BJ144" s="151">
        <f t="shared" ref="BJ144:BJ181" si="8">IF(O144="nulová",K144,0)</f>
        <v>0</v>
      </c>
      <c r="BK144" s="14" t="s">
        <v>121</v>
      </c>
      <c r="BL144" s="151">
        <f t="shared" ref="BL144:BL181" si="9">ROUND(J144*I144,2)</f>
        <v>0</v>
      </c>
      <c r="BM144" s="14" t="s">
        <v>120</v>
      </c>
      <c r="BN144" s="150" t="s">
        <v>282</v>
      </c>
    </row>
    <row r="145" spans="1:66" s="2" customFormat="1" ht="38" customHeight="1">
      <c r="A145" s="26"/>
      <c r="B145" s="138"/>
      <c r="C145" s="139" t="s">
        <v>196</v>
      </c>
      <c r="D145" s="139" t="s">
        <v>116</v>
      </c>
      <c r="E145" s="140" t="s">
        <v>283</v>
      </c>
      <c r="F145" s="141" t="s">
        <v>284</v>
      </c>
      <c r="G145" s="141"/>
      <c r="H145" s="142" t="s">
        <v>143</v>
      </c>
      <c r="I145" s="143">
        <v>531</v>
      </c>
      <c r="J145" s="144"/>
      <c r="K145" s="144">
        <f t="shared" si="0"/>
        <v>0</v>
      </c>
      <c r="L145" s="145"/>
      <c r="M145" s="27"/>
      <c r="N145" s="146" t="s">
        <v>1</v>
      </c>
      <c r="O145" s="147" t="s">
        <v>35</v>
      </c>
      <c r="P145" s="148">
        <v>0</v>
      </c>
      <c r="Q145" s="148">
        <f t="shared" si="1"/>
        <v>0</v>
      </c>
      <c r="R145" s="148">
        <v>0</v>
      </c>
      <c r="S145" s="148">
        <f t="shared" si="2"/>
        <v>0</v>
      </c>
      <c r="T145" s="148">
        <v>0</v>
      </c>
      <c r="U145" s="149">
        <f t="shared" si="3"/>
        <v>0</v>
      </c>
      <c r="V145" s="26"/>
      <c r="W145" s="26"/>
      <c r="X145" s="26"/>
      <c r="Y145" s="26"/>
      <c r="Z145" s="26"/>
      <c r="AA145" s="26"/>
      <c r="AB145" s="26"/>
      <c r="AC145" s="26"/>
      <c r="AD145" s="26"/>
      <c r="AE145" s="26"/>
      <c r="AF145" s="26"/>
      <c r="AS145" s="150" t="s">
        <v>120</v>
      </c>
      <c r="AU145" s="150" t="s">
        <v>116</v>
      </c>
      <c r="AV145" s="150" t="s">
        <v>121</v>
      </c>
      <c r="AZ145" s="14" t="s">
        <v>113</v>
      </c>
      <c r="BF145" s="151">
        <f t="shared" si="4"/>
        <v>0</v>
      </c>
      <c r="BG145" s="151">
        <f t="shared" si="5"/>
        <v>0</v>
      </c>
      <c r="BH145" s="151">
        <f t="shared" si="6"/>
        <v>0</v>
      </c>
      <c r="BI145" s="151">
        <f t="shared" si="7"/>
        <v>0</v>
      </c>
      <c r="BJ145" s="151">
        <f t="shared" si="8"/>
        <v>0</v>
      </c>
      <c r="BK145" s="14" t="s">
        <v>121</v>
      </c>
      <c r="BL145" s="151">
        <f t="shared" si="9"/>
        <v>0</v>
      </c>
      <c r="BM145" s="14" t="s">
        <v>120</v>
      </c>
      <c r="BN145" s="150" t="s">
        <v>285</v>
      </c>
    </row>
    <row r="146" spans="1:66" s="2" customFormat="1" ht="36" customHeight="1">
      <c r="A146" s="26"/>
      <c r="B146" s="138"/>
      <c r="C146" s="139" t="s">
        <v>201</v>
      </c>
      <c r="D146" s="139" t="s">
        <v>116</v>
      </c>
      <c r="E146" s="140" t="s">
        <v>286</v>
      </c>
      <c r="F146" s="141" t="s">
        <v>287</v>
      </c>
      <c r="G146" s="141"/>
      <c r="H146" s="142" t="s">
        <v>143</v>
      </c>
      <c r="I146" s="143">
        <v>269.24</v>
      </c>
      <c r="J146" s="144"/>
      <c r="K146" s="144">
        <f t="shared" si="0"/>
        <v>0</v>
      </c>
      <c r="L146" s="145"/>
      <c r="M146" s="27"/>
      <c r="N146" s="146" t="s">
        <v>1</v>
      </c>
      <c r="O146" s="147" t="s">
        <v>35</v>
      </c>
      <c r="P146" s="148">
        <v>0</v>
      </c>
      <c r="Q146" s="148">
        <f t="shared" si="1"/>
        <v>0</v>
      </c>
      <c r="R146" s="148">
        <v>0</v>
      </c>
      <c r="S146" s="148">
        <f t="shared" si="2"/>
        <v>0</v>
      </c>
      <c r="T146" s="148">
        <v>0</v>
      </c>
      <c r="U146" s="149">
        <f t="shared" si="3"/>
        <v>0</v>
      </c>
      <c r="V146" s="26"/>
      <c r="W146" s="26"/>
      <c r="X146" s="26"/>
      <c r="Y146" s="26"/>
      <c r="Z146" s="26"/>
      <c r="AA146" s="26"/>
      <c r="AB146" s="26"/>
      <c r="AC146" s="26"/>
      <c r="AD146" s="26"/>
      <c r="AE146" s="26"/>
      <c r="AF146" s="26"/>
      <c r="AS146" s="150" t="s">
        <v>120</v>
      </c>
      <c r="AU146" s="150" t="s">
        <v>116</v>
      </c>
      <c r="AV146" s="150" t="s">
        <v>121</v>
      </c>
      <c r="AZ146" s="14" t="s">
        <v>113</v>
      </c>
      <c r="BF146" s="151">
        <f t="shared" si="4"/>
        <v>0</v>
      </c>
      <c r="BG146" s="151">
        <f t="shared" si="5"/>
        <v>0</v>
      </c>
      <c r="BH146" s="151">
        <f t="shared" si="6"/>
        <v>0</v>
      </c>
      <c r="BI146" s="151">
        <f t="shared" si="7"/>
        <v>0</v>
      </c>
      <c r="BJ146" s="151">
        <f t="shared" si="8"/>
        <v>0</v>
      </c>
      <c r="BK146" s="14" t="s">
        <v>121</v>
      </c>
      <c r="BL146" s="151">
        <f t="shared" si="9"/>
        <v>0</v>
      </c>
      <c r="BM146" s="14" t="s">
        <v>120</v>
      </c>
      <c r="BN146" s="150" t="s">
        <v>288</v>
      </c>
    </row>
    <row r="147" spans="1:66" s="2" customFormat="1" ht="38" customHeight="1">
      <c r="A147" s="26"/>
      <c r="B147" s="138"/>
      <c r="C147" s="139" t="s">
        <v>205</v>
      </c>
      <c r="D147" s="139" t="s">
        <v>116</v>
      </c>
      <c r="E147" s="140" t="s">
        <v>289</v>
      </c>
      <c r="F147" s="141" t="s">
        <v>290</v>
      </c>
      <c r="G147" s="141"/>
      <c r="H147" s="142" t="s">
        <v>143</v>
      </c>
      <c r="I147" s="143">
        <v>269.24</v>
      </c>
      <c r="J147" s="144"/>
      <c r="K147" s="144">
        <f t="shared" si="0"/>
        <v>0</v>
      </c>
      <c r="L147" s="145"/>
      <c r="M147" s="27"/>
      <c r="N147" s="146" t="s">
        <v>1</v>
      </c>
      <c r="O147" s="147" t="s">
        <v>35</v>
      </c>
      <c r="P147" s="148">
        <v>0</v>
      </c>
      <c r="Q147" s="148">
        <f t="shared" si="1"/>
        <v>0</v>
      </c>
      <c r="R147" s="148">
        <v>0</v>
      </c>
      <c r="S147" s="148">
        <f t="shared" si="2"/>
        <v>0</v>
      </c>
      <c r="T147" s="148">
        <v>0</v>
      </c>
      <c r="U147" s="149">
        <f t="shared" si="3"/>
        <v>0</v>
      </c>
      <c r="V147" s="26"/>
      <c r="W147" s="26"/>
      <c r="X147" s="26"/>
      <c r="Y147" s="26"/>
      <c r="Z147" s="26"/>
      <c r="AA147" s="26"/>
      <c r="AB147" s="26"/>
      <c r="AC147" s="26"/>
      <c r="AD147" s="26"/>
      <c r="AE147" s="26"/>
      <c r="AF147" s="26"/>
      <c r="AS147" s="150" t="s">
        <v>120</v>
      </c>
      <c r="AU147" s="150" t="s">
        <v>116</v>
      </c>
      <c r="AV147" s="150" t="s">
        <v>121</v>
      </c>
      <c r="AZ147" s="14" t="s">
        <v>113</v>
      </c>
      <c r="BF147" s="151">
        <f t="shared" si="4"/>
        <v>0</v>
      </c>
      <c r="BG147" s="151">
        <f t="shared" si="5"/>
        <v>0</v>
      </c>
      <c r="BH147" s="151">
        <f t="shared" si="6"/>
        <v>0</v>
      </c>
      <c r="BI147" s="151">
        <f t="shared" si="7"/>
        <v>0</v>
      </c>
      <c r="BJ147" s="151">
        <f t="shared" si="8"/>
        <v>0</v>
      </c>
      <c r="BK147" s="14" t="s">
        <v>121</v>
      </c>
      <c r="BL147" s="151">
        <f t="shared" si="9"/>
        <v>0</v>
      </c>
      <c r="BM147" s="14" t="s">
        <v>120</v>
      </c>
      <c r="BN147" s="150" t="s">
        <v>291</v>
      </c>
    </row>
    <row r="148" spans="1:66" s="2" customFormat="1" ht="24.25" customHeight="1">
      <c r="A148" s="26"/>
      <c r="B148" s="138"/>
      <c r="C148" s="139" t="s">
        <v>209</v>
      </c>
      <c r="D148" s="139" t="s">
        <v>116</v>
      </c>
      <c r="E148" s="140" t="s">
        <v>292</v>
      </c>
      <c r="F148" s="141" t="s">
        <v>293</v>
      </c>
      <c r="G148" s="141"/>
      <c r="H148" s="142" t="s">
        <v>143</v>
      </c>
      <c r="I148" s="143">
        <v>269.24</v>
      </c>
      <c r="J148" s="144"/>
      <c r="K148" s="144">
        <f t="shared" si="0"/>
        <v>0</v>
      </c>
      <c r="L148" s="145"/>
      <c r="M148" s="27"/>
      <c r="N148" s="146" t="s">
        <v>1</v>
      </c>
      <c r="O148" s="147" t="s">
        <v>35</v>
      </c>
      <c r="P148" s="148">
        <v>0</v>
      </c>
      <c r="Q148" s="148">
        <f t="shared" si="1"/>
        <v>0</v>
      </c>
      <c r="R148" s="148">
        <v>0</v>
      </c>
      <c r="S148" s="148">
        <f t="shared" si="2"/>
        <v>0</v>
      </c>
      <c r="T148" s="148">
        <v>0</v>
      </c>
      <c r="U148" s="149">
        <f t="shared" si="3"/>
        <v>0</v>
      </c>
      <c r="V148" s="26"/>
      <c r="W148" s="26"/>
      <c r="X148" s="26"/>
      <c r="Y148" s="26"/>
      <c r="Z148" s="26"/>
      <c r="AA148" s="26"/>
      <c r="AB148" s="26"/>
      <c r="AC148" s="26"/>
      <c r="AD148" s="26"/>
      <c r="AE148" s="26"/>
      <c r="AF148" s="26"/>
      <c r="AS148" s="150" t="s">
        <v>120</v>
      </c>
      <c r="AU148" s="150" t="s">
        <v>116</v>
      </c>
      <c r="AV148" s="150" t="s">
        <v>121</v>
      </c>
      <c r="AZ148" s="14" t="s">
        <v>113</v>
      </c>
      <c r="BF148" s="151">
        <f t="shared" si="4"/>
        <v>0</v>
      </c>
      <c r="BG148" s="151">
        <f t="shared" si="5"/>
        <v>0</v>
      </c>
      <c r="BH148" s="151">
        <f t="shared" si="6"/>
        <v>0</v>
      </c>
      <c r="BI148" s="151">
        <f t="shared" si="7"/>
        <v>0</v>
      </c>
      <c r="BJ148" s="151">
        <f t="shared" si="8"/>
        <v>0</v>
      </c>
      <c r="BK148" s="14" t="s">
        <v>121</v>
      </c>
      <c r="BL148" s="151">
        <f t="shared" si="9"/>
        <v>0</v>
      </c>
      <c r="BM148" s="14" t="s">
        <v>120</v>
      </c>
      <c r="BN148" s="150" t="s">
        <v>294</v>
      </c>
    </row>
    <row r="149" spans="1:66" s="2" customFormat="1" ht="24.25" customHeight="1">
      <c r="A149" s="26"/>
      <c r="B149" s="138"/>
      <c r="C149" s="139" t="s">
        <v>213</v>
      </c>
      <c r="D149" s="139" t="s">
        <v>116</v>
      </c>
      <c r="E149" s="140" t="s">
        <v>295</v>
      </c>
      <c r="F149" s="141" t="s">
        <v>296</v>
      </c>
      <c r="G149" s="141"/>
      <c r="H149" s="142" t="s">
        <v>172</v>
      </c>
      <c r="I149" s="143">
        <v>484.56</v>
      </c>
      <c r="J149" s="144"/>
      <c r="K149" s="144">
        <f t="shared" si="0"/>
        <v>0</v>
      </c>
      <c r="L149" s="145"/>
      <c r="M149" s="27"/>
      <c r="N149" s="146" t="s">
        <v>1</v>
      </c>
      <c r="O149" s="147" t="s">
        <v>35</v>
      </c>
      <c r="P149" s="148">
        <v>0</v>
      </c>
      <c r="Q149" s="148">
        <f t="shared" si="1"/>
        <v>0</v>
      </c>
      <c r="R149" s="148">
        <v>0</v>
      </c>
      <c r="S149" s="148">
        <f t="shared" si="2"/>
        <v>0</v>
      </c>
      <c r="T149" s="148">
        <v>0</v>
      </c>
      <c r="U149" s="149">
        <f t="shared" si="3"/>
        <v>0</v>
      </c>
      <c r="V149" s="26"/>
      <c r="W149" s="26"/>
      <c r="X149" s="26"/>
      <c r="Y149" s="26"/>
      <c r="Z149" s="26"/>
      <c r="AA149" s="26"/>
      <c r="AB149" s="26"/>
      <c r="AC149" s="26"/>
      <c r="AD149" s="26"/>
      <c r="AE149" s="26"/>
      <c r="AF149" s="26"/>
      <c r="AS149" s="150" t="s">
        <v>120</v>
      </c>
      <c r="AU149" s="150" t="s">
        <v>116</v>
      </c>
      <c r="AV149" s="150" t="s">
        <v>121</v>
      </c>
      <c r="AZ149" s="14" t="s">
        <v>113</v>
      </c>
      <c r="BF149" s="151">
        <f t="shared" si="4"/>
        <v>0</v>
      </c>
      <c r="BG149" s="151">
        <f t="shared" si="5"/>
        <v>0</v>
      </c>
      <c r="BH149" s="151">
        <f t="shared" si="6"/>
        <v>0</v>
      </c>
      <c r="BI149" s="151">
        <f t="shared" si="7"/>
        <v>0</v>
      </c>
      <c r="BJ149" s="151">
        <f t="shared" si="8"/>
        <v>0</v>
      </c>
      <c r="BK149" s="14" t="s">
        <v>121</v>
      </c>
      <c r="BL149" s="151">
        <f t="shared" si="9"/>
        <v>0</v>
      </c>
      <c r="BM149" s="14" t="s">
        <v>120</v>
      </c>
      <c r="BN149" s="150" t="s">
        <v>297</v>
      </c>
    </row>
    <row r="150" spans="1:66" s="2" customFormat="1" ht="36" customHeight="1">
      <c r="A150" s="26"/>
      <c r="B150" s="138"/>
      <c r="C150" s="139" t="s">
        <v>217</v>
      </c>
      <c r="D150" s="139" t="s">
        <v>116</v>
      </c>
      <c r="E150" s="140" t="s">
        <v>298</v>
      </c>
      <c r="F150" s="141" t="s">
        <v>299</v>
      </c>
      <c r="G150" s="141"/>
      <c r="H150" s="142" t="s">
        <v>143</v>
      </c>
      <c r="I150" s="143">
        <v>158.93</v>
      </c>
      <c r="J150" s="144"/>
      <c r="K150" s="144">
        <f t="shared" si="0"/>
        <v>0</v>
      </c>
      <c r="L150" s="145"/>
      <c r="M150" s="27"/>
      <c r="N150" s="146" t="s">
        <v>1</v>
      </c>
      <c r="O150" s="147" t="s">
        <v>35</v>
      </c>
      <c r="P150" s="148">
        <v>0</v>
      </c>
      <c r="Q150" s="148">
        <f t="shared" si="1"/>
        <v>0</v>
      </c>
      <c r="R150" s="148">
        <v>0</v>
      </c>
      <c r="S150" s="148">
        <f t="shared" si="2"/>
        <v>0</v>
      </c>
      <c r="T150" s="148">
        <v>0</v>
      </c>
      <c r="U150" s="149">
        <f t="shared" si="3"/>
        <v>0</v>
      </c>
      <c r="V150" s="26"/>
      <c r="W150" s="26"/>
      <c r="X150" s="26"/>
      <c r="Y150" s="26"/>
      <c r="Z150" s="26"/>
      <c r="AA150" s="26"/>
      <c r="AB150" s="26"/>
      <c r="AC150" s="26"/>
      <c r="AD150" s="26"/>
      <c r="AE150" s="26"/>
      <c r="AF150" s="26"/>
      <c r="AS150" s="150" t="s">
        <v>120</v>
      </c>
      <c r="AU150" s="150" t="s">
        <v>116</v>
      </c>
      <c r="AV150" s="150" t="s">
        <v>121</v>
      </c>
      <c r="AZ150" s="14" t="s">
        <v>113</v>
      </c>
      <c r="BF150" s="151">
        <f t="shared" si="4"/>
        <v>0</v>
      </c>
      <c r="BG150" s="151">
        <f t="shared" si="5"/>
        <v>0</v>
      </c>
      <c r="BH150" s="151">
        <f t="shared" si="6"/>
        <v>0</v>
      </c>
      <c r="BI150" s="151">
        <f t="shared" si="7"/>
        <v>0</v>
      </c>
      <c r="BJ150" s="151">
        <f t="shared" si="8"/>
        <v>0</v>
      </c>
      <c r="BK150" s="14" t="s">
        <v>121</v>
      </c>
      <c r="BL150" s="151">
        <f t="shared" si="9"/>
        <v>0</v>
      </c>
      <c r="BM150" s="14" t="s">
        <v>120</v>
      </c>
      <c r="BN150" s="150" t="s">
        <v>300</v>
      </c>
    </row>
    <row r="151" spans="1:66" s="2" customFormat="1" ht="24.25" customHeight="1">
      <c r="A151" s="26"/>
      <c r="B151" s="138"/>
      <c r="C151" s="139" t="s">
        <v>221</v>
      </c>
      <c r="D151" s="139" t="s">
        <v>116</v>
      </c>
      <c r="E151" s="140" t="s">
        <v>301</v>
      </c>
      <c r="F151" s="141" t="s">
        <v>302</v>
      </c>
      <c r="G151" s="141"/>
      <c r="H151" s="142" t="s">
        <v>143</v>
      </c>
      <c r="I151" s="143">
        <v>238.95</v>
      </c>
      <c r="J151" s="144"/>
      <c r="K151" s="144">
        <f t="shared" si="0"/>
        <v>0</v>
      </c>
      <c r="L151" s="145"/>
      <c r="M151" s="27"/>
      <c r="N151" s="146" t="s">
        <v>1</v>
      </c>
      <c r="O151" s="147" t="s">
        <v>35</v>
      </c>
      <c r="P151" s="148">
        <v>0</v>
      </c>
      <c r="Q151" s="148">
        <f t="shared" si="1"/>
        <v>0</v>
      </c>
      <c r="R151" s="148">
        <v>0</v>
      </c>
      <c r="S151" s="148">
        <f t="shared" si="2"/>
        <v>0</v>
      </c>
      <c r="T151" s="148">
        <v>0</v>
      </c>
      <c r="U151" s="149">
        <f t="shared" si="3"/>
        <v>0</v>
      </c>
      <c r="V151" s="26"/>
      <c r="W151" s="26"/>
      <c r="X151" s="26"/>
      <c r="Y151" s="26"/>
      <c r="Z151" s="26"/>
      <c r="AA151" s="26"/>
      <c r="AB151" s="26"/>
      <c r="AC151" s="26"/>
      <c r="AD151" s="26"/>
      <c r="AE151" s="26"/>
      <c r="AF151" s="26"/>
      <c r="AS151" s="150" t="s">
        <v>120</v>
      </c>
      <c r="AU151" s="150" t="s">
        <v>116</v>
      </c>
      <c r="AV151" s="150" t="s">
        <v>121</v>
      </c>
      <c r="AZ151" s="14" t="s">
        <v>113</v>
      </c>
      <c r="BF151" s="151">
        <f t="shared" si="4"/>
        <v>0</v>
      </c>
      <c r="BG151" s="151">
        <f t="shared" si="5"/>
        <v>0</v>
      </c>
      <c r="BH151" s="151">
        <f t="shared" si="6"/>
        <v>0</v>
      </c>
      <c r="BI151" s="151">
        <f t="shared" si="7"/>
        <v>0</v>
      </c>
      <c r="BJ151" s="151">
        <f t="shared" si="8"/>
        <v>0</v>
      </c>
      <c r="BK151" s="14" t="s">
        <v>121</v>
      </c>
      <c r="BL151" s="151">
        <f t="shared" si="9"/>
        <v>0</v>
      </c>
      <c r="BM151" s="14" t="s">
        <v>120</v>
      </c>
      <c r="BN151" s="150" t="s">
        <v>303</v>
      </c>
    </row>
    <row r="152" spans="1:66" s="2" customFormat="1" ht="29" customHeight="1">
      <c r="A152" s="26"/>
      <c r="B152" s="138"/>
      <c r="C152" s="139" t="s">
        <v>304</v>
      </c>
      <c r="D152" s="139" t="s">
        <v>116</v>
      </c>
      <c r="E152" s="140" t="s">
        <v>305</v>
      </c>
      <c r="F152" s="141" t="s">
        <v>306</v>
      </c>
      <c r="G152" s="141"/>
      <c r="H152" s="142" t="s">
        <v>119</v>
      </c>
      <c r="I152" s="143">
        <v>750</v>
      </c>
      <c r="J152" s="144"/>
      <c r="K152" s="144">
        <f t="shared" si="0"/>
        <v>0</v>
      </c>
      <c r="L152" s="145"/>
      <c r="M152" s="27"/>
      <c r="N152" s="146" t="s">
        <v>1</v>
      </c>
      <c r="O152" s="147" t="s">
        <v>35</v>
      </c>
      <c r="P152" s="148">
        <v>6.0999999999999999E-2</v>
      </c>
      <c r="Q152" s="148">
        <f t="shared" si="1"/>
        <v>45.75</v>
      </c>
      <c r="R152" s="148">
        <v>0</v>
      </c>
      <c r="S152" s="148">
        <f t="shared" si="2"/>
        <v>0</v>
      </c>
      <c r="T152" s="148">
        <v>0</v>
      </c>
      <c r="U152" s="149">
        <f t="shared" si="3"/>
        <v>0</v>
      </c>
      <c r="V152" s="26"/>
      <c r="W152" s="26"/>
      <c r="X152" s="26"/>
      <c r="Y152" s="26"/>
      <c r="Z152" s="26"/>
      <c r="AA152" s="26"/>
      <c r="AB152" s="26"/>
      <c r="AC152" s="26"/>
      <c r="AD152" s="26"/>
      <c r="AE152" s="26"/>
      <c r="AF152" s="26"/>
      <c r="AS152" s="150" t="s">
        <v>120</v>
      </c>
      <c r="AU152" s="150" t="s">
        <v>116</v>
      </c>
      <c r="AV152" s="150" t="s">
        <v>121</v>
      </c>
      <c r="AZ152" s="14" t="s">
        <v>113</v>
      </c>
      <c r="BF152" s="151">
        <f t="shared" si="4"/>
        <v>0</v>
      </c>
      <c r="BG152" s="151">
        <f t="shared" si="5"/>
        <v>0</v>
      </c>
      <c r="BH152" s="151">
        <f t="shared" si="6"/>
        <v>0</v>
      </c>
      <c r="BI152" s="151">
        <f t="shared" si="7"/>
        <v>0</v>
      </c>
      <c r="BJ152" s="151">
        <f t="shared" si="8"/>
        <v>0</v>
      </c>
      <c r="BK152" s="14" t="s">
        <v>121</v>
      </c>
      <c r="BL152" s="151">
        <f t="shared" si="9"/>
        <v>0</v>
      </c>
      <c r="BM152" s="14" t="s">
        <v>120</v>
      </c>
      <c r="BN152" s="150" t="s">
        <v>307</v>
      </c>
    </row>
    <row r="153" spans="1:66" s="2" customFormat="1" ht="24.25" customHeight="1">
      <c r="A153" s="26"/>
      <c r="B153" s="138"/>
      <c r="C153" s="139" t="s">
        <v>308</v>
      </c>
      <c r="D153" s="139" t="s">
        <v>116</v>
      </c>
      <c r="E153" s="140" t="s">
        <v>309</v>
      </c>
      <c r="F153" s="141" t="s">
        <v>310</v>
      </c>
      <c r="G153" s="141"/>
      <c r="H153" s="142" t="s">
        <v>119</v>
      </c>
      <c r="I153" s="143">
        <v>19</v>
      </c>
      <c r="J153" s="144"/>
      <c r="K153" s="144">
        <f t="shared" si="0"/>
        <v>0</v>
      </c>
      <c r="L153" s="145"/>
      <c r="M153" s="27"/>
      <c r="N153" s="146" t="s">
        <v>1</v>
      </c>
      <c r="O153" s="147" t="s">
        <v>35</v>
      </c>
      <c r="P153" s="148">
        <v>2.8000000000000001E-2</v>
      </c>
      <c r="Q153" s="148">
        <f t="shared" si="1"/>
        <v>0.53200000000000003</v>
      </c>
      <c r="R153" s="148">
        <v>0</v>
      </c>
      <c r="S153" s="148">
        <f t="shared" si="2"/>
        <v>0</v>
      </c>
      <c r="T153" s="148">
        <v>0</v>
      </c>
      <c r="U153" s="149">
        <f t="shared" si="3"/>
        <v>0</v>
      </c>
      <c r="V153" s="26"/>
      <c r="W153" s="26"/>
      <c r="X153" s="26"/>
      <c r="Y153" s="26"/>
      <c r="Z153" s="26"/>
      <c r="AA153" s="26"/>
      <c r="AB153" s="26"/>
      <c r="AC153" s="26"/>
      <c r="AD153" s="26"/>
      <c r="AE153" s="26"/>
      <c r="AF153" s="26"/>
      <c r="AS153" s="150" t="s">
        <v>120</v>
      </c>
      <c r="AU153" s="150" t="s">
        <v>116</v>
      </c>
      <c r="AV153" s="150" t="s">
        <v>121</v>
      </c>
      <c r="AZ153" s="14" t="s">
        <v>113</v>
      </c>
      <c r="BF153" s="151">
        <f t="shared" si="4"/>
        <v>0</v>
      </c>
      <c r="BG153" s="151">
        <f t="shared" si="5"/>
        <v>0</v>
      </c>
      <c r="BH153" s="151">
        <f t="shared" si="6"/>
        <v>0</v>
      </c>
      <c r="BI153" s="151">
        <f t="shared" si="7"/>
        <v>0</v>
      </c>
      <c r="BJ153" s="151">
        <f t="shared" si="8"/>
        <v>0</v>
      </c>
      <c r="BK153" s="14" t="s">
        <v>121</v>
      </c>
      <c r="BL153" s="151">
        <f t="shared" si="9"/>
        <v>0</v>
      </c>
      <c r="BM153" s="14" t="s">
        <v>120</v>
      </c>
      <c r="BN153" s="150" t="s">
        <v>311</v>
      </c>
    </row>
    <row r="154" spans="1:66" s="2" customFormat="1" ht="24.25" customHeight="1">
      <c r="A154" s="26"/>
      <c r="B154" s="138"/>
      <c r="C154" s="139" t="s">
        <v>312</v>
      </c>
      <c r="D154" s="139" t="s">
        <v>116</v>
      </c>
      <c r="E154" s="140" t="s">
        <v>313</v>
      </c>
      <c r="F154" s="141" t="s">
        <v>314</v>
      </c>
      <c r="G154" s="141"/>
      <c r="H154" s="142" t="s">
        <v>199</v>
      </c>
      <c r="I154" s="143">
        <v>909</v>
      </c>
      <c r="J154" s="144"/>
      <c r="K154" s="144">
        <f t="shared" si="0"/>
        <v>0</v>
      </c>
      <c r="L154" s="145"/>
      <c r="M154" s="27"/>
      <c r="N154" s="146" t="s">
        <v>1</v>
      </c>
      <c r="O154" s="147" t="s">
        <v>35</v>
      </c>
      <c r="P154" s="148">
        <v>2.4E-2</v>
      </c>
      <c r="Q154" s="148">
        <f t="shared" si="1"/>
        <v>21.815999999999999</v>
      </c>
      <c r="R154" s="148">
        <v>0</v>
      </c>
      <c r="S154" s="148">
        <f t="shared" si="2"/>
        <v>0</v>
      </c>
      <c r="T154" s="148">
        <v>0</v>
      </c>
      <c r="U154" s="149">
        <f t="shared" si="3"/>
        <v>0</v>
      </c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S154" s="150" t="s">
        <v>120</v>
      </c>
      <c r="AU154" s="150" t="s">
        <v>116</v>
      </c>
      <c r="AV154" s="150" t="s">
        <v>121</v>
      </c>
      <c r="AZ154" s="14" t="s">
        <v>113</v>
      </c>
      <c r="BF154" s="151">
        <f t="shared" si="4"/>
        <v>0</v>
      </c>
      <c r="BG154" s="151">
        <f t="shared" si="5"/>
        <v>0</v>
      </c>
      <c r="BH154" s="151">
        <f t="shared" si="6"/>
        <v>0</v>
      </c>
      <c r="BI154" s="151">
        <f t="shared" si="7"/>
        <v>0</v>
      </c>
      <c r="BJ154" s="151">
        <f t="shared" si="8"/>
        <v>0</v>
      </c>
      <c r="BK154" s="14" t="s">
        <v>121</v>
      </c>
      <c r="BL154" s="151">
        <f t="shared" si="9"/>
        <v>0</v>
      </c>
      <c r="BM154" s="14" t="s">
        <v>120</v>
      </c>
      <c r="BN154" s="150" t="s">
        <v>315</v>
      </c>
    </row>
    <row r="155" spans="1:66" s="2" customFormat="1" ht="24.25" customHeight="1">
      <c r="A155" s="26"/>
      <c r="B155" s="138"/>
      <c r="C155" s="139" t="s">
        <v>316</v>
      </c>
      <c r="D155" s="139" t="s">
        <v>116</v>
      </c>
      <c r="E155" s="140" t="s">
        <v>317</v>
      </c>
      <c r="F155" s="141" t="s">
        <v>318</v>
      </c>
      <c r="G155" s="141"/>
      <c r="H155" s="142" t="s">
        <v>199</v>
      </c>
      <c r="I155" s="143">
        <v>139</v>
      </c>
      <c r="J155" s="144"/>
      <c r="K155" s="144">
        <f t="shared" si="0"/>
        <v>0</v>
      </c>
      <c r="L155" s="145"/>
      <c r="M155" s="27"/>
      <c r="N155" s="146" t="s">
        <v>1</v>
      </c>
      <c r="O155" s="147" t="s">
        <v>35</v>
      </c>
      <c r="P155" s="148">
        <v>4.7E-2</v>
      </c>
      <c r="Q155" s="148">
        <f t="shared" si="1"/>
        <v>6.5330000000000004</v>
      </c>
      <c r="R155" s="148">
        <v>0</v>
      </c>
      <c r="S155" s="148">
        <f t="shared" si="2"/>
        <v>0</v>
      </c>
      <c r="T155" s="148">
        <v>0</v>
      </c>
      <c r="U155" s="149">
        <f t="shared" si="3"/>
        <v>0</v>
      </c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S155" s="150" t="s">
        <v>120</v>
      </c>
      <c r="AU155" s="150" t="s">
        <v>116</v>
      </c>
      <c r="AV155" s="150" t="s">
        <v>121</v>
      </c>
      <c r="AZ155" s="14" t="s">
        <v>113</v>
      </c>
      <c r="BF155" s="151">
        <f t="shared" si="4"/>
        <v>0</v>
      </c>
      <c r="BG155" s="151">
        <f t="shared" si="5"/>
        <v>0</v>
      </c>
      <c r="BH155" s="151">
        <f t="shared" si="6"/>
        <v>0</v>
      </c>
      <c r="BI155" s="151">
        <f t="shared" si="7"/>
        <v>0</v>
      </c>
      <c r="BJ155" s="151">
        <f t="shared" si="8"/>
        <v>0</v>
      </c>
      <c r="BK155" s="14" t="s">
        <v>121</v>
      </c>
      <c r="BL155" s="151">
        <f t="shared" si="9"/>
        <v>0</v>
      </c>
      <c r="BM155" s="14" t="s">
        <v>120</v>
      </c>
      <c r="BN155" s="150" t="s">
        <v>319</v>
      </c>
    </row>
    <row r="156" spans="1:66" s="2" customFormat="1" ht="24.25" customHeight="1">
      <c r="A156" s="26"/>
      <c r="B156" s="138"/>
      <c r="C156" s="139" t="s">
        <v>320</v>
      </c>
      <c r="D156" s="139" t="s">
        <v>116</v>
      </c>
      <c r="E156" s="140" t="s">
        <v>321</v>
      </c>
      <c r="F156" s="141" t="s">
        <v>322</v>
      </c>
      <c r="G156" s="141"/>
      <c r="H156" s="142" t="s">
        <v>199</v>
      </c>
      <c r="I156" s="143">
        <v>4</v>
      </c>
      <c r="J156" s="144"/>
      <c r="K156" s="144">
        <f t="shared" si="0"/>
        <v>0</v>
      </c>
      <c r="L156" s="145"/>
      <c r="M156" s="27"/>
      <c r="N156" s="146" t="s">
        <v>1</v>
      </c>
      <c r="O156" s="147" t="s">
        <v>35</v>
      </c>
      <c r="P156" s="148">
        <v>2.9470000000000001</v>
      </c>
      <c r="Q156" s="148">
        <f t="shared" si="1"/>
        <v>11.788</v>
      </c>
      <c r="R156" s="148">
        <v>0</v>
      </c>
      <c r="S156" s="148">
        <f t="shared" si="2"/>
        <v>0</v>
      </c>
      <c r="T156" s="148">
        <v>0</v>
      </c>
      <c r="U156" s="149">
        <f t="shared" si="3"/>
        <v>0</v>
      </c>
      <c r="V156" s="26"/>
      <c r="W156" s="26"/>
      <c r="X156" s="26"/>
      <c r="Y156" s="26"/>
      <c r="Z156" s="26"/>
      <c r="AA156" s="26"/>
      <c r="AB156" s="26"/>
      <c r="AC156" s="26"/>
      <c r="AD156" s="26"/>
      <c r="AE156" s="26"/>
      <c r="AF156" s="26"/>
      <c r="AS156" s="150" t="s">
        <v>120</v>
      </c>
      <c r="AU156" s="150" t="s">
        <v>116</v>
      </c>
      <c r="AV156" s="150" t="s">
        <v>121</v>
      </c>
      <c r="AZ156" s="14" t="s">
        <v>113</v>
      </c>
      <c r="BF156" s="151">
        <f t="shared" si="4"/>
        <v>0</v>
      </c>
      <c r="BG156" s="151">
        <f t="shared" si="5"/>
        <v>0</v>
      </c>
      <c r="BH156" s="151">
        <f t="shared" si="6"/>
        <v>0</v>
      </c>
      <c r="BI156" s="151">
        <f t="shared" si="7"/>
        <v>0</v>
      </c>
      <c r="BJ156" s="151">
        <f t="shared" si="8"/>
        <v>0</v>
      </c>
      <c r="BK156" s="14" t="s">
        <v>121</v>
      </c>
      <c r="BL156" s="151">
        <f t="shared" si="9"/>
        <v>0</v>
      </c>
      <c r="BM156" s="14" t="s">
        <v>120</v>
      </c>
      <c r="BN156" s="150" t="s">
        <v>323</v>
      </c>
    </row>
    <row r="157" spans="1:66" s="2" customFormat="1" ht="29" customHeight="1">
      <c r="A157" s="26"/>
      <c r="B157" s="138"/>
      <c r="C157" s="139" t="s">
        <v>324</v>
      </c>
      <c r="D157" s="139" t="s">
        <v>116</v>
      </c>
      <c r="E157" s="140" t="s">
        <v>325</v>
      </c>
      <c r="F157" s="141" t="s">
        <v>326</v>
      </c>
      <c r="G157" s="141"/>
      <c r="H157" s="142" t="s">
        <v>119</v>
      </c>
      <c r="I157" s="143">
        <v>143</v>
      </c>
      <c r="J157" s="144"/>
      <c r="K157" s="144">
        <f t="shared" si="0"/>
        <v>0</v>
      </c>
      <c r="L157" s="145"/>
      <c r="M157" s="27"/>
      <c r="N157" s="146" t="s">
        <v>1</v>
      </c>
      <c r="O157" s="147" t="s">
        <v>35</v>
      </c>
      <c r="P157" s="148">
        <v>7.0000000000000007E-2</v>
      </c>
      <c r="Q157" s="148">
        <f t="shared" si="1"/>
        <v>10.010000000000002</v>
      </c>
      <c r="R157" s="148">
        <v>0</v>
      </c>
      <c r="S157" s="148">
        <f t="shared" si="2"/>
        <v>0</v>
      </c>
      <c r="T157" s="148">
        <v>0</v>
      </c>
      <c r="U157" s="149">
        <f t="shared" si="3"/>
        <v>0</v>
      </c>
      <c r="V157" s="26"/>
      <c r="W157" s="26"/>
      <c r="X157" s="26"/>
      <c r="Y157" s="26"/>
      <c r="Z157" s="26"/>
      <c r="AA157" s="26"/>
      <c r="AB157" s="26"/>
      <c r="AC157" s="26"/>
      <c r="AD157" s="26"/>
      <c r="AE157" s="26"/>
      <c r="AF157" s="26"/>
      <c r="AS157" s="150" t="s">
        <v>120</v>
      </c>
      <c r="AU157" s="150" t="s">
        <v>116</v>
      </c>
      <c r="AV157" s="150" t="s">
        <v>121</v>
      </c>
      <c r="AZ157" s="14" t="s">
        <v>113</v>
      </c>
      <c r="BF157" s="151">
        <f t="shared" si="4"/>
        <v>0</v>
      </c>
      <c r="BG157" s="151">
        <f t="shared" si="5"/>
        <v>0</v>
      </c>
      <c r="BH157" s="151">
        <f t="shared" si="6"/>
        <v>0</v>
      </c>
      <c r="BI157" s="151">
        <f t="shared" si="7"/>
        <v>0</v>
      </c>
      <c r="BJ157" s="151">
        <f t="shared" si="8"/>
        <v>0</v>
      </c>
      <c r="BK157" s="14" t="s">
        <v>121</v>
      </c>
      <c r="BL157" s="151">
        <f t="shared" si="9"/>
        <v>0</v>
      </c>
      <c r="BM157" s="14" t="s">
        <v>120</v>
      </c>
      <c r="BN157" s="150" t="s">
        <v>327</v>
      </c>
    </row>
    <row r="158" spans="1:66" s="2" customFormat="1" ht="24.25" customHeight="1">
      <c r="A158" s="26"/>
      <c r="B158" s="138"/>
      <c r="C158" s="139" t="s">
        <v>328</v>
      </c>
      <c r="D158" s="139" t="s">
        <v>116</v>
      </c>
      <c r="E158" s="140" t="s">
        <v>329</v>
      </c>
      <c r="F158" s="141" t="s">
        <v>330</v>
      </c>
      <c r="G158" s="141"/>
      <c r="H158" s="142" t="s">
        <v>119</v>
      </c>
      <c r="I158" s="143">
        <v>143</v>
      </c>
      <c r="J158" s="144"/>
      <c r="K158" s="144">
        <f t="shared" si="0"/>
        <v>0</v>
      </c>
      <c r="L158" s="145"/>
      <c r="M158" s="27"/>
      <c r="N158" s="146" t="s">
        <v>1</v>
      </c>
      <c r="O158" s="147" t="s">
        <v>35</v>
      </c>
      <c r="P158" s="148">
        <v>1E-3</v>
      </c>
      <c r="Q158" s="148">
        <f t="shared" si="1"/>
        <v>0.14300000000000002</v>
      </c>
      <c r="R158" s="148">
        <v>0</v>
      </c>
      <c r="S158" s="148">
        <f t="shared" si="2"/>
        <v>0</v>
      </c>
      <c r="T158" s="148">
        <v>0</v>
      </c>
      <c r="U158" s="149">
        <f t="shared" si="3"/>
        <v>0</v>
      </c>
      <c r="V158" s="26"/>
      <c r="W158" s="26"/>
      <c r="X158" s="26"/>
      <c r="Y158" s="26"/>
      <c r="Z158" s="26"/>
      <c r="AA158" s="26"/>
      <c r="AB158" s="26"/>
      <c r="AC158" s="26"/>
      <c r="AD158" s="26"/>
      <c r="AE158" s="26"/>
      <c r="AF158" s="26"/>
      <c r="AS158" s="150" t="s">
        <v>120</v>
      </c>
      <c r="AU158" s="150" t="s">
        <v>116</v>
      </c>
      <c r="AV158" s="150" t="s">
        <v>121</v>
      </c>
      <c r="AZ158" s="14" t="s">
        <v>113</v>
      </c>
      <c r="BF158" s="151">
        <f t="shared" si="4"/>
        <v>0</v>
      </c>
      <c r="BG158" s="151">
        <f t="shared" si="5"/>
        <v>0</v>
      </c>
      <c r="BH158" s="151">
        <f t="shared" si="6"/>
        <v>0</v>
      </c>
      <c r="BI158" s="151">
        <f t="shared" si="7"/>
        <v>0</v>
      </c>
      <c r="BJ158" s="151">
        <f t="shared" si="8"/>
        <v>0</v>
      </c>
      <c r="BK158" s="14" t="s">
        <v>121</v>
      </c>
      <c r="BL158" s="151">
        <f t="shared" si="9"/>
        <v>0</v>
      </c>
      <c r="BM158" s="14" t="s">
        <v>120</v>
      </c>
      <c r="BN158" s="150" t="s">
        <v>331</v>
      </c>
    </row>
    <row r="159" spans="1:66" s="2" customFormat="1" ht="24.25" customHeight="1">
      <c r="A159" s="26"/>
      <c r="B159" s="138"/>
      <c r="C159" s="139" t="s">
        <v>332</v>
      </c>
      <c r="D159" s="139" t="s">
        <v>116</v>
      </c>
      <c r="E159" s="140" t="s">
        <v>333</v>
      </c>
      <c r="F159" s="141" t="s">
        <v>334</v>
      </c>
      <c r="G159" s="141"/>
      <c r="H159" s="142" t="s">
        <v>119</v>
      </c>
      <c r="I159" s="143">
        <v>2680</v>
      </c>
      <c r="J159" s="144"/>
      <c r="K159" s="144">
        <f t="shared" si="0"/>
        <v>0</v>
      </c>
      <c r="L159" s="145"/>
      <c r="M159" s="27"/>
      <c r="N159" s="146" t="s">
        <v>1</v>
      </c>
      <c r="O159" s="147" t="s">
        <v>35</v>
      </c>
      <c r="P159" s="148">
        <v>1.4999999999999999E-2</v>
      </c>
      <c r="Q159" s="148">
        <f t="shared" si="1"/>
        <v>40.199999999999996</v>
      </c>
      <c r="R159" s="148">
        <v>0</v>
      </c>
      <c r="S159" s="148">
        <f t="shared" si="2"/>
        <v>0</v>
      </c>
      <c r="T159" s="148">
        <v>0</v>
      </c>
      <c r="U159" s="149">
        <f t="shared" si="3"/>
        <v>0</v>
      </c>
      <c r="V159" s="26"/>
      <c r="W159" s="26"/>
      <c r="X159" s="26"/>
      <c r="Y159" s="26"/>
      <c r="Z159" s="26"/>
      <c r="AA159" s="26"/>
      <c r="AB159" s="26"/>
      <c r="AC159" s="26"/>
      <c r="AD159" s="26"/>
      <c r="AE159" s="26"/>
      <c r="AF159" s="26"/>
      <c r="AS159" s="150" t="s">
        <v>120</v>
      </c>
      <c r="AU159" s="150" t="s">
        <v>116</v>
      </c>
      <c r="AV159" s="150" t="s">
        <v>121</v>
      </c>
      <c r="AZ159" s="14" t="s">
        <v>113</v>
      </c>
      <c r="BF159" s="151">
        <f t="shared" si="4"/>
        <v>0</v>
      </c>
      <c r="BG159" s="151">
        <f t="shared" si="5"/>
        <v>0</v>
      </c>
      <c r="BH159" s="151">
        <f t="shared" si="6"/>
        <v>0</v>
      </c>
      <c r="BI159" s="151">
        <f t="shared" si="7"/>
        <v>0</v>
      </c>
      <c r="BJ159" s="151">
        <f t="shared" si="8"/>
        <v>0</v>
      </c>
      <c r="BK159" s="14" t="s">
        <v>121</v>
      </c>
      <c r="BL159" s="151">
        <f t="shared" si="9"/>
        <v>0</v>
      </c>
      <c r="BM159" s="14" t="s">
        <v>120</v>
      </c>
      <c r="BN159" s="150" t="s">
        <v>335</v>
      </c>
    </row>
    <row r="160" spans="1:66" s="2" customFormat="1" ht="24.25" customHeight="1">
      <c r="A160" s="26"/>
      <c r="B160" s="138"/>
      <c r="C160" s="139" t="s">
        <v>336</v>
      </c>
      <c r="D160" s="139" t="s">
        <v>116</v>
      </c>
      <c r="E160" s="140" t="s">
        <v>337</v>
      </c>
      <c r="F160" s="141" t="s">
        <v>338</v>
      </c>
      <c r="G160" s="141"/>
      <c r="H160" s="142" t="s">
        <v>119</v>
      </c>
      <c r="I160" s="143">
        <v>19</v>
      </c>
      <c r="J160" s="144"/>
      <c r="K160" s="144">
        <f t="shared" si="0"/>
        <v>0</v>
      </c>
      <c r="L160" s="145"/>
      <c r="M160" s="27"/>
      <c r="N160" s="146" t="s">
        <v>1</v>
      </c>
      <c r="O160" s="147" t="s">
        <v>35</v>
      </c>
      <c r="P160" s="148">
        <v>1.4999999999999999E-2</v>
      </c>
      <c r="Q160" s="148">
        <f t="shared" si="1"/>
        <v>0.28499999999999998</v>
      </c>
      <c r="R160" s="148">
        <v>0</v>
      </c>
      <c r="S160" s="148">
        <f t="shared" si="2"/>
        <v>0</v>
      </c>
      <c r="T160" s="148">
        <v>0</v>
      </c>
      <c r="U160" s="149">
        <f t="shared" si="3"/>
        <v>0</v>
      </c>
      <c r="V160" s="26"/>
      <c r="W160" s="26"/>
      <c r="X160" s="26"/>
      <c r="Y160" s="26"/>
      <c r="Z160" s="26"/>
      <c r="AA160" s="26"/>
      <c r="AB160" s="26"/>
      <c r="AC160" s="26"/>
      <c r="AD160" s="26"/>
      <c r="AE160" s="26"/>
      <c r="AF160" s="26"/>
      <c r="AS160" s="150" t="s">
        <v>120</v>
      </c>
      <c r="AU160" s="150" t="s">
        <v>116</v>
      </c>
      <c r="AV160" s="150" t="s">
        <v>121</v>
      </c>
      <c r="AZ160" s="14" t="s">
        <v>113</v>
      </c>
      <c r="BF160" s="151">
        <f t="shared" si="4"/>
        <v>0</v>
      </c>
      <c r="BG160" s="151">
        <f t="shared" si="5"/>
        <v>0</v>
      </c>
      <c r="BH160" s="151">
        <f t="shared" si="6"/>
        <v>0</v>
      </c>
      <c r="BI160" s="151">
        <f t="shared" si="7"/>
        <v>0</v>
      </c>
      <c r="BJ160" s="151">
        <f t="shared" si="8"/>
        <v>0</v>
      </c>
      <c r="BK160" s="14" t="s">
        <v>121</v>
      </c>
      <c r="BL160" s="151">
        <f t="shared" si="9"/>
        <v>0</v>
      </c>
      <c r="BM160" s="14" t="s">
        <v>120</v>
      </c>
      <c r="BN160" s="150" t="s">
        <v>339</v>
      </c>
    </row>
    <row r="161" spans="1:66" s="2" customFormat="1" ht="24.25" customHeight="1">
      <c r="A161" s="26"/>
      <c r="B161" s="138"/>
      <c r="C161" s="139" t="s">
        <v>340</v>
      </c>
      <c r="D161" s="139" t="s">
        <v>116</v>
      </c>
      <c r="E161" s="140" t="s">
        <v>341</v>
      </c>
      <c r="F161" s="141" t="s">
        <v>342</v>
      </c>
      <c r="G161" s="141"/>
      <c r="H161" s="142" t="s">
        <v>119</v>
      </c>
      <c r="I161" s="143">
        <v>744</v>
      </c>
      <c r="J161" s="144"/>
      <c r="K161" s="144">
        <f t="shared" si="0"/>
        <v>0</v>
      </c>
      <c r="L161" s="145"/>
      <c r="M161" s="27"/>
      <c r="N161" s="146" t="s">
        <v>1</v>
      </c>
      <c r="O161" s="147" t="s">
        <v>35</v>
      </c>
      <c r="P161" s="148">
        <v>1E-3</v>
      </c>
      <c r="Q161" s="148">
        <f t="shared" si="1"/>
        <v>0.74399999999999999</v>
      </c>
      <c r="R161" s="148">
        <v>0</v>
      </c>
      <c r="S161" s="148">
        <f t="shared" si="2"/>
        <v>0</v>
      </c>
      <c r="T161" s="148">
        <v>0</v>
      </c>
      <c r="U161" s="149">
        <f t="shared" si="3"/>
        <v>0</v>
      </c>
      <c r="V161" s="26"/>
      <c r="W161" s="26"/>
      <c r="X161" s="26"/>
      <c r="Y161" s="26"/>
      <c r="Z161" s="26"/>
      <c r="AA161" s="26"/>
      <c r="AB161" s="26"/>
      <c r="AC161" s="26"/>
      <c r="AD161" s="26"/>
      <c r="AE161" s="26"/>
      <c r="AF161" s="26"/>
      <c r="AS161" s="150" t="s">
        <v>120</v>
      </c>
      <c r="AU161" s="150" t="s">
        <v>116</v>
      </c>
      <c r="AV161" s="150" t="s">
        <v>121</v>
      </c>
      <c r="AZ161" s="14" t="s">
        <v>113</v>
      </c>
      <c r="BF161" s="151">
        <f t="shared" si="4"/>
        <v>0</v>
      </c>
      <c r="BG161" s="151">
        <f t="shared" si="5"/>
        <v>0</v>
      </c>
      <c r="BH161" s="151">
        <f t="shared" si="6"/>
        <v>0</v>
      </c>
      <c r="BI161" s="151">
        <f t="shared" si="7"/>
        <v>0</v>
      </c>
      <c r="BJ161" s="151">
        <f t="shared" si="8"/>
        <v>0</v>
      </c>
      <c r="BK161" s="14" t="s">
        <v>121</v>
      </c>
      <c r="BL161" s="151">
        <f t="shared" si="9"/>
        <v>0</v>
      </c>
      <c r="BM161" s="14" t="s">
        <v>120</v>
      </c>
      <c r="BN161" s="150" t="s">
        <v>343</v>
      </c>
    </row>
    <row r="162" spans="1:66" s="2" customFormat="1" ht="14.5" customHeight="1">
      <c r="A162" s="26"/>
      <c r="B162" s="138"/>
      <c r="C162" s="139" t="s">
        <v>344</v>
      </c>
      <c r="D162" s="139" t="s">
        <v>116</v>
      </c>
      <c r="E162" s="140" t="s">
        <v>345</v>
      </c>
      <c r="F162" s="141" t="s">
        <v>346</v>
      </c>
      <c r="G162" s="141"/>
      <c r="H162" s="142" t="s">
        <v>347</v>
      </c>
      <c r="I162" s="143">
        <v>7.4999999999999997E-2</v>
      </c>
      <c r="J162" s="144"/>
      <c r="K162" s="144">
        <f t="shared" si="0"/>
        <v>0</v>
      </c>
      <c r="L162" s="145"/>
      <c r="M162" s="27"/>
      <c r="N162" s="146" t="s">
        <v>1</v>
      </c>
      <c r="O162" s="147" t="s">
        <v>35</v>
      </c>
      <c r="P162" s="148">
        <v>34.631999999999998</v>
      </c>
      <c r="Q162" s="148">
        <f t="shared" si="1"/>
        <v>2.5973999999999999</v>
      </c>
      <c r="R162" s="148">
        <v>33.4</v>
      </c>
      <c r="S162" s="148">
        <f t="shared" si="2"/>
        <v>2.5049999999999999</v>
      </c>
      <c r="T162" s="148">
        <v>0</v>
      </c>
      <c r="U162" s="149">
        <f t="shared" si="3"/>
        <v>0</v>
      </c>
      <c r="V162" s="26"/>
      <c r="W162" s="26"/>
      <c r="X162" s="26"/>
      <c r="Y162" s="26"/>
      <c r="Z162" s="26"/>
      <c r="AA162" s="26"/>
      <c r="AB162" s="26"/>
      <c r="AC162" s="26"/>
      <c r="AD162" s="26"/>
      <c r="AE162" s="26"/>
      <c r="AF162" s="26"/>
      <c r="AS162" s="150" t="s">
        <v>120</v>
      </c>
      <c r="AU162" s="150" t="s">
        <v>116</v>
      </c>
      <c r="AV162" s="150" t="s">
        <v>121</v>
      </c>
      <c r="AZ162" s="14" t="s">
        <v>113</v>
      </c>
      <c r="BF162" s="151">
        <f t="shared" si="4"/>
        <v>0</v>
      </c>
      <c r="BG162" s="151">
        <f t="shared" si="5"/>
        <v>0</v>
      </c>
      <c r="BH162" s="151">
        <f t="shared" si="6"/>
        <v>0</v>
      </c>
      <c r="BI162" s="151">
        <f t="shared" si="7"/>
        <v>0</v>
      </c>
      <c r="BJ162" s="151">
        <f t="shared" si="8"/>
        <v>0</v>
      </c>
      <c r="BK162" s="14" t="s">
        <v>121</v>
      </c>
      <c r="BL162" s="151">
        <f t="shared" si="9"/>
        <v>0</v>
      </c>
      <c r="BM162" s="14" t="s">
        <v>120</v>
      </c>
      <c r="BN162" s="150" t="s">
        <v>348</v>
      </c>
    </row>
    <row r="163" spans="1:66" s="2" customFormat="1" ht="24.25" customHeight="1">
      <c r="A163" s="26"/>
      <c r="B163" s="138"/>
      <c r="C163" s="139" t="s">
        <v>349</v>
      </c>
      <c r="D163" s="139" t="s">
        <v>116</v>
      </c>
      <c r="E163" s="140" t="s">
        <v>350</v>
      </c>
      <c r="F163" s="141" t="s">
        <v>351</v>
      </c>
      <c r="G163" s="141"/>
      <c r="H163" s="142" t="s">
        <v>199</v>
      </c>
      <c r="I163" s="143">
        <v>909</v>
      </c>
      <c r="J163" s="144"/>
      <c r="K163" s="144">
        <f t="shared" si="0"/>
        <v>0</v>
      </c>
      <c r="L163" s="145"/>
      <c r="M163" s="27"/>
      <c r="N163" s="146" t="s">
        <v>1</v>
      </c>
      <c r="O163" s="147" t="s">
        <v>35</v>
      </c>
      <c r="P163" s="148">
        <v>0.10306999999999999</v>
      </c>
      <c r="Q163" s="148">
        <f t="shared" si="1"/>
        <v>93.690629999999999</v>
      </c>
      <c r="R163" s="148">
        <v>0</v>
      </c>
      <c r="S163" s="148">
        <f t="shared" si="2"/>
        <v>0</v>
      </c>
      <c r="T163" s="148">
        <v>0</v>
      </c>
      <c r="U163" s="149">
        <f t="shared" si="3"/>
        <v>0</v>
      </c>
      <c r="V163" s="26"/>
      <c r="W163" s="26"/>
      <c r="X163" s="26"/>
      <c r="Y163" s="26"/>
      <c r="Z163" s="26"/>
      <c r="AA163" s="26"/>
      <c r="AB163" s="26"/>
      <c r="AC163" s="26"/>
      <c r="AD163" s="26"/>
      <c r="AE163" s="26"/>
      <c r="AF163" s="26"/>
      <c r="AS163" s="150" t="s">
        <v>120</v>
      </c>
      <c r="AU163" s="150" t="s">
        <v>116</v>
      </c>
      <c r="AV163" s="150" t="s">
        <v>121</v>
      </c>
      <c r="AZ163" s="14" t="s">
        <v>113</v>
      </c>
      <c r="BF163" s="151">
        <f t="shared" si="4"/>
        <v>0</v>
      </c>
      <c r="BG163" s="151">
        <f t="shared" si="5"/>
        <v>0</v>
      </c>
      <c r="BH163" s="151">
        <f t="shared" si="6"/>
        <v>0</v>
      </c>
      <c r="BI163" s="151">
        <f t="shared" si="7"/>
        <v>0</v>
      </c>
      <c r="BJ163" s="151">
        <f t="shared" si="8"/>
        <v>0</v>
      </c>
      <c r="BK163" s="14" t="s">
        <v>121</v>
      </c>
      <c r="BL163" s="151">
        <f t="shared" si="9"/>
        <v>0</v>
      </c>
      <c r="BM163" s="14" t="s">
        <v>120</v>
      </c>
      <c r="BN163" s="150" t="s">
        <v>352</v>
      </c>
    </row>
    <row r="164" spans="1:66" s="2" customFormat="1" ht="24.25" customHeight="1">
      <c r="A164" s="26"/>
      <c r="B164" s="138"/>
      <c r="C164" s="139" t="s">
        <v>353</v>
      </c>
      <c r="D164" s="139" t="s">
        <v>116</v>
      </c>
      <c r="E164" s="140" t="s">
        <v>354</v>
      </c>
      <c r="F164" s="141" t="s">
        <v>355</v>
      </c>
      <c r="G164" s="141"/>
      <c r="H164" s="142" t="s">
        <v>199</v>
      </c>
      <c r="I164" s="143">
        <v>4</v>
      </c>
      <c r="J164" s="144"/>
      <c r="K164" s="144">
        <f t="shared" si="0"/>
        <v>0</v>
      </c>
      <c r="L164" s="145"/>
      <c r="M164" s="27"/>
      <c r="N164" s="146" t="s">
        <v>1</v>
      </c>
      <c r="O164" s="147" t="s">
        <v>35</v>
      </c>
      <c r="P164" s="148">
        <v>0.10306999999999999</v>
      </c>
      <c r="Q164" s="148">
        <f t="shared" si="1"/>
        <v>0.41227999999999998</v>
      </c>
      <c r="R164" s="148">
        <v>0</v>
      </c>
      <c r="S164" s="148">
        <f t="shared" si="2"/>
        <v>0</v>
      </c>
      <c r="T164" s="148">
        <v>0</v>
      </c>
      <c r="U164" s="149">
        <f t="shared" si="3"/>
        <v>0</v>
      </c>
      <c r="V164" s="26"/>
      <c r="W164" s="26"/>
      <c r="X164" s="26"/>
      <c r="Y164" s="26"/>
      <c r="Z164" s="26"/>
      <c r="AA164" s="26"/>
      <c r="AB164" s="26"/>
      <c r="AC164" s="26"/>
      <c r="AD164" s="26"/>
      <c r="AE164" s="26"/>
      <c r="AF164" s="26"/>
      <c r="AS164" s="150" t="s">
        <v>120</v>
      </c>
      <c r="AU164" s="150" t="s">
        <v>116</v>
      </c>
      <c r="AV164" s="150" t="s">
        <v>121</v>
      </c>
      <c r="AZ164" s="14" t="s">
        <v>113</v>
      </c>
      <c r="BF164" s="151">
        <f t="shared" si="4"/>
        <v>0</v>
      </c>
      <c r="BG164" s="151">
        <f t="shared" si="5"/>
        <v>0</v>
      </c>
      <c r="BH164" s="151">
        <f t="shared" si="6"/>
        <v>0</v>
      </c>
      <c r="BI164" s="151">
        <f t="shared" si="7"/>
        <v>0</v>
      </c>
      <c r="BJ164" s="151">
        <f t="shared" si="8"/>
        <v>0</v>
      </c>
      <c r="BK164" s="14" t="s">
        <v>121</v>
      </c>
      <c r="BL164" s="151">
        <f t="shared" si="9"/>
        <v>0</v>
      </c>
      <c r="BM164" s="14" t="s">
        <v>120</v>
      </c>
      <c r="BN164" s="150" t="s">
        <v>356</v>
      </c>
    </row>
    <row r="165" spans="1:66" s="2" customFormat="1" ht="24.25" customHeight="1">
      <c r="A165" s="26"/>
      <c r="B165" s="138"/>
      <c r="C165" s="139" t="s">
        <v>357</v>
      </c>
      <c r="D165" s="139" t="s">
        <v>116</v>
      </c>
      <c r="E165" s="140" t="s">
        <v>358</v>
      </c>
      <c r="F165" s="141" t="s">
        <v>359</v>
      </c>
      <c r="G165" s="141"/>
      <c r="H165" s="142" t="s">
        <v>199</v>
      </c>
      <c r="I165" s="143">
        <v>139</v>
      </c>
      <c r="J165" s="144"/>
      <c r="K165" s="144">
        <f t="shared" si="0"/>
        <v>0</v>
      </c>
      <c r="L165" s="145"/>
      <c r="M165" s="27"/>
      <c r="N165" s="146" t="s">
        <v>1</v>
      </c>
      <c r="O165" s="147" t="s">
        <v>35</v>
      </c>
      <c r="P165" s="148">
        <v>0.15906999999999999</v>
      </c>
      <c r="Q165" s="148">
        <f t="shared" si="1"/>
        <v>22.11073</v>
      </c>
      <c r="R165" s="148">
        <v>0</v>
      </c>
      <c r="S165" s="148">
        <f t="shared" si="2"/>
        <v>0</v>
      </c>
      <c r="T165" s="148">
        <v>0</v>
      </c>
      <c r="U165" s="149">
        <f t="shared" si="3"/>
        <v>0</v>
      </c>
      <c r="V165" s="26"/>
      <c r="W165" s="26"/>
      <c r="X165" s="26"/>
      <c r="Y165" s="26"/>
      <c r="Z165" s="26"/>
      <c r="AA165" s="26"/>
      <c r="AB165" s="26"/>
      <c r="AC165" s="26"/>
      <c r="AD165" s="26"/>
      <c r="AE165" s="26"/>
      <c r="AF165" s="26"/>
      <c r="AS165" s="150" t="s">
        <v>120</v>
      </c>
      <c r="AU165" s="150" t="s">
        <v>116</v>
      </c>
      <c r="AV165" s="150" t="s">
        <v>121</v>
      </c>
      <c r="AZ165" s="14" t="s">
        <v>113</v>
      </c>
      <c r="BF165" s="151">
        <f t="shared" si="4"/>
        <v>0</v>
      </c>
      <c r="BG165" s="151">
        <f t="shared" si="5"/>
        <v>0</v>
      </c>
      <c r="BH165" s="151">
        <f t="shared" si="6"/>
        <v>0</v>
      </c>
      <c r="BI165" s="151">
        <f t="shared" si="7"/>
        <v>0</v>
      </c>
      <c r="BJ165" s="151">
        <f t="shared" si="8"/>
        <v>0</v>
      </c>
      <c r="BK165" s="14" t="s">
        <v>121</v>
      </c>
      <c r="BL165" s="151">
        <f t="shared" si="9"/>
        <v>0</v>
      </c>
      <c r="BM165" s="14" t="s">
        <v>120</v>
      </c>
      <c r="BN165" s="150" t="s">
        <v>360</v>
      </c>
    </row>
    <row r="166" spans="1:66" s="2" customFormat="1" ht="24.25" customHeight="1">
      <c r="A166" s="26"/>
      <c r="B166" s="138"/>
      <c r="C166" s="139" t="s">
        <v>361</v>
      </c>
      <c r="D166" s="139" t="s">
        <v>116</v>
      </c>
      <c r="E166" s="140" t="s">
        <v>362</v>
      </c>
      <c r="F166" s="141" t="s">
        <v>363</v>
      </c>
      <c r="G166" s="141"/>
      <c r="H166" s="142" t="s">
        <v>199</v>
      </c>
      <c r="I166" s="143">
        <v>4</v>
      </c>
      <c r="J166" s="144"/>
      <c r="K166" s="144">
        <f t="shared" si="0"/>
        <v>0</v>
      </c>
      <c r="L166" s="145"/>
      <c r="M166" s="27"/>
      <c r="N166" s="146" t="s">
        <v>1</v>
      </c>
      <c r="O166" s="147" t="s">
        <v>35</v>
      </c>
      <c r="P166" s="148">
        <v>3.0579999999999998</v>
      </c>
      <c r="Q166" s="148">
        <f t="shared" si="1"/>
        <v>12.231999999999999</v>
      </c>
      <c r="R166" s="148">
        <v>0</v>
      </c>
      <c r="S166" s="148">
        <f t="shared" si="2"/>
        <v>0</v>
      </c>
      <c r="T166" s="148">
        <v>0</v>
      </c>
      <c r="U166" s="149">
        <f t="shared" si="3"/>
        <v>0</v>
      </c>
      <c r="V166" s="26"/>
      <c r="W166" s="26"/>
      <c r="X166" s="26"/>
      <c r="Y166" s="26"/>
      <c r="Z166" s="26"/>
      <c r="AA166" s="26"/>
      <c r="AB166" s="26"/>
      <c r="AC166" s="26"/>
      <c r="AD166" s="26"/>
      <c r="AE166" s="26"/>
      <c r="AF166" s="26"/>
      <c r="AS166" s="150" t="s">
        <v>120</v>
      </c>
      <c r="AU166" s="150" t="s">
        <v>116</v>
      </c>
      <c r="AV166" s="150" t="s">
        <v>121</v>
      </c>
      <c r="AZ166" s="14" t="s">
        <v>113</v>
      </c>
      <c r="BF166" s="151">
        <f t="shared" si="4"/>
        <v>0</v>
      </c>
      <c r="BG166" s="151">
        <f t="shared" si="5"/>
        <v>0</v>
      </c>
      <c r="BH166" s="151">
        <f t="shared" si="6"/>
        <v>0</v>
      </c>
      <c r="BI166" s="151">
        <f t="shared" si="7"/>
        <v>0</v>
      </c>
      <c r="BJ166" s="151">
        <f t="shared" si="8"/>
        <v>0</v>
      </c>
      <c r="BK166" s="14" t="s">
        <v>121</v>
      </c>
      <c r="BL166" s="151">
        <f t="shared" si="9"/>
        <v>0</v>
      </c>
      <c r="BM166" s="14" t="s">
        <v>120</v>
      </c>
      <c r="BN166" s="150" t="s">
        <v>364</v>
      </c>
    </row>
    <row r="167" spans="1:66" s="2" customFormat="1" ht="24.25" customHeight="1">
      <c r="A167" s="26"/>
      <c r="B167" s="138"/>
      <c r="C167" s="139" t="s">
        <v>365</v>
      </c>
      <c r="D167" s="139" t="s">
        <v>116</v>
      </c>
      <c r="E167" s="140" t="s">
        <v>366</v>
      </c>
      <c r="F167" s="141" t="s">
        <v>367</v>
      </c>
      <c r="G167" s="141"/>
      <c r="H167" s="142" t="s">
        <v>119</v>
      </c>
      <c r="I167" s="143">
        <v>4</v>
      </c>
      <c r="J167" s="144"/>
      <c r="K167" s="144">
        <f t="shared" si="0"/>
        <v>0</v>
      </c>
      <c r="L167" s="145"/>
      <c r="M167" s="27"/>
      <c r="N167" s="146" t="s">
        <v>1</v>
      </c>
      <c r="O167" s="147" t="s">
        <v>35</v>
      </c>
      <c r="P167" s="148">
        <v>0.125</v>
      </c>
      <c r="Q167" s="148">
        <f t="shared" si="1"/>
        <v>0.5</v>
      </c>
      <c r="R167" s="148">
        <v>1.6000000000000001E-4</v>
      </c>
      <c r="S167" s="148">
        <f t="shared" si="2"/>
        <v>6.4000000000000005E-4</v>
      </c>
      <c r="T167" s="148">
        <v>0</v>
      </c>
      <c r="U167" s="149">
        <f t="shared" si="3"/>
        <v>0</v>
      </c>
      <c r="V167" s="26"/>
      <c r="W167" s="26"/>
      <c r="X167" s="26"/>
      <c r="Y167" s="26"/>
      <c r="Z167" s="26"/>
      <c r="AA167" s="26"/>
      <c r="AB167" s="26"/>
      <c r="AC167" s="26"/>
      <c r="AD167" s="26"/>
      <c r="AE167" s="26"/>
      <c r="AF167" s="26"/>
      <c r="AS167" s="150" t="s">
        <v>120</v>
      </c>
      <c r="AU167" s="150" t="s">
        <v>116</v>
      </c>
      <c r="AV167" s="150" t="s">
        <v>121</v>
      </c>
      <c r="AZ167" s="14" t="s">
        <v>113</v>
      </c>
      <c r="BF167" s="151">
        <f t="shared" si="4"/>
        <v>0</v>
      </c>
      <c r="BG167" s="151">
        <f t="shared" si="5"/>
        <v>0</v>
      </c>
      <c r="BH167" s="151">
        <f t="shared" si="6"/>
        <v>0</v>
      </c>
      <c r="BI167" s="151">
        <f t="shared" si="7"/>
        <v>0</v>
      </c>
      <c r="BJ167" s="151">
        <f t="shared" si="8"/>
        <v>0</v>
      </c>
      <c r="BK167" s="14" t="s">
        <v>121</v>
      </c>
      <c r="BL167" s="151">
        <f t="shared" si="9"/>
        <v>0</v>
      </c>
      <c r="BM167" s="14" t="s">
        <v>120</v>
      </c>
      <c r="BN167" s="150" t="s">
        <v>368</v>
      </c>
    </row>
    <row r="168" spans="1:66" s="2" customFormat="1" ht="24.25" customHeight="1">
      <c r="A168" s="26"/>
      <c r="B168" s="138"/>
      <c r="C168" s="139" t="s">
        <v>369</v>
      </c>
      <c r="D168" s="139" t="s">
        <v>116</v>
      </c>
      <c r="E168" s="140" t="s">
        <v>370</v>
      </c>
      <c r="F168" s="141" t="s">
        <v>371</v>
      </c>
      <c r="G168" s="141"/>
      <c r="H168" s="142" t="s">
        <v>119</v>
      </c>
      <c r="I168" s="143">
        <v>292</v>
      </c>
      <c r="J168" s="144"/>
      <c r="K168" s="144">
        <f t="shared" si="0"/>
        <v>0</v>
      </c>
      <c r="L168" s="145"/>
      <c r="M168" s="27"/>
      <c r="N168" s="146" t="s">
        <v>1</v>
      </c>
      <c r="O168" s="147" t="s">
        <v>35</v>
      </c>
      <c r="P168" s="148">
        <v>0.158</v>
      </c>
      <c r="Q168" s="148">
        <f t="shared" si="1"/>
        <v>46.136000000000003</v>
      </c>
      <c r="R168" s="148">
        <v>0</v>
      </c>
      <c r="S168" s="148">
        <f t="shared" si="2"/>
        <v>0</v>
      </c>
      <c r="T168" s="148">
        <v>0</v>
      </c>
      <c r="U168" s="149">
        <f t="shared" si="3"/>
        <v>0</v>
      </c>
      <c r="V168" s="26"/>
      <c r="W168" s="26"/>
      <c r="X168" s="26"/>
      <c r="Y168" s="26"/>
      <c r="Z168" s="26"/>
      <c r="AA168" s="26"/>
      <c r="AB168" s="26"/>
      <c r="AC168" s="26"/>
      <c r="AD168" s="26"/>
      <c r="AE168" s="26"/>
      <c r="AF168" s="26"/>
      <c r="AS168" s="150" t="s">
        <v>120</v>
      </c>
      <c r="AU168" s="150" t="s">
        <v>116</v>
      </c>
      <c r="AV168" s="150" t="s">
        <v>121</v>
      </c>
      <c r="AZ168" s="14" t="s">
        <v>113</v>
      </c>
      <c r="BF168" s="151">
        <f t="shared" si="4"/>
        <v>0</v>
      </c>
      <c r="BG168" s="151">
        <f t="shared" si="5"/>
        <v>0</v>
      </c>
      <c r="BH168" s="151">
        <f t="shared" si="6"/>
        <v>0</v>
      </c>
      <c r="BI168" s="151">
        <f t="shared" si="7"/>
        <v>0</v>
      </c>
      <c r="BJ168" s="151">
        <f t="shared" si="8"/>
        <v>0</v>
      </c>
      <c r="BK168" s="14" t="s">
        <v>121</v>
      </c>
      <c r="BL168" s="151">
        <f t="shared" si="9"/>
        <v>0</v>
      </c>
      <c r="BM168" s="14" t="s">
        <v>120</v>
      </c>
      <c r="BN168" s="150" t="s">
        <v>372</v>
      </c>
    </row>
    <row r="169" spans="1:66" s="2" customFormat="1" ht="24.25" customHeight="1">
      <c r="A169" s="26"/>
      <c r="B169" s="138"/>
      <c r="C169" s="139" t="s">
        <v>373</v>
      </c>
      <c r="D169" s="139" t="s">
        <v>116</v>
      </c>
      <c r="E169" s="140" t="s">
        <v>374</v>
      </c>
      <c r="F169" s="141" t="s">
        <v>375</v>
      </c>
      <c r="G169" s="141"/>
      <c r="H169" s="142" t="s">
        <v>172</v>
      </c>
      <c r="I169" s="143">
        <v>23.8</v>
      </c>
      <c r="J169" s="144"/>
      <c r="K169" s="144">
        <f t="shared" si="0"/>
        <v>0</v>
      </c>
      <c r="L169" s="145"/>
      <c r="M169" s="27"/>
      <c r="N169" s="146" t="s">
        <v>1</v>
      </c>
      <c r="O169" s="147" t="s">
        <v>35</v>
      </c>
      <c r="P169" s="148">
        <v>1.577</v>
      </c>
      <c r="Q169" s="148">
        <f t="shared" si="1"/>
        <v>37.532600000000002</v>
      </c>
      <c r="R169" s="148">
        <v>0</v>
      </c>
      <c r="S169" s="148">
        <f t="shared" si="2"/>
        <v>0</v>
      </c>
      <c r="T169" s="148">
        <v>0</v>
      </c>
      <c r="U169" s="149">
        <f t="shared" si="3"/>
        <v>0</v>
      </c>
      <c r="V169" s="26"/>
      <c r="W169" s="26"/>
      <c r="X169" s="26"/>
      <c r="Y169" s="26"/>
      <c r="Z169" s="26"/>
      <c r="AA169" s="26"/>
      <c r="AB169" s="26"/>
      <c r="AC169" s="26"/>
      <c r="AD169" s="26"/>
      <c r="AE169" s="26"/>
      <c r="AF169" s="26"/>
      <c r="AS169" s="150" t="s">
        <v>120</v>
      </c>
      <c r="AU169" s="150" t="s">
        <v>116</v>
      </c>
      <c r="AV169" s="150" t="s">
        <v>121</v>
      </c>
      <c r="AZ169" s="14" t="s">
        <v>113</v>
      </c>
      <c r="BF169" s="151">
        <f t="shared" si="4"/>
        <v>0</v>
      </c>
      <c r="BG169" s="151">
        <f t="shared" si="5"/>
        <v>0</v>
      </c>
      <c r="BH169" s="151">
        <f t="shared" si="6"/>
        <v>0</v>
      </c>
      <c r="BI169" s="151">
        <f t="shared" si="7"/>
        <v>0</v>
      </c>
      <c r="BJ169" s="151">
        <f t="shared" si="8"/>
        <v>0</v>
      </c>
      <c r="BK169" s="14" t="s">
        <v>121</v>
      </c>
      <c r="BL169" s="151">
        <f t="shared" si="9"/>
        <v>0</v>
      </c>
      <c r="BM169" s="14" t="s">
        <v>120</v>
      </c>
      <c r="BN169" s="150" t="s">
        <v>376</v>
      </c>
    </row>
    <row r="170" spans="1:66" s="2" customFormat="1" ht="36" customHeight="1">
      <c r="A170" s="26"/>
      <c r="B170" s="138"/>
      <c r="C170" s="139" t="s">
        <v>377</v>
      </c>
      <c r="D170" s="139" t="s">
        <v>116</v>
      </c>
      <c r="E170" s="140" t="s">
        <v>378</v>
      </c>
      <c r="F170" s="141" t="s">
        <v>379</v>
      </c>
      <c r="G170" s="141"/>
      <c r="H170" s="142" t="s">
        <v>143</v>
      </c>
      <c r="I170" s="143">
        <v>2.7130000000000001</v>
      </c>
      <c r="J170" s="144"/>
      <c r="K170" s="144">
        <f t="shared" si="0"/>
        <v>0</v>
      </c>
      <c r="L170" s="145"/>
      <c r="M170" s="27"/>
      <c r="N170" s="146" t="s">
        <v>1</v>
      </c>
      <c r="O170" s="147" t="s">
        <v>35</v>
      </c>
      <c r="P170" s="148">
        <v>0.255</v>
      </c>
      <c r="Q170" s="148">
        <f t="shared" si="1"/>
        <v>0.69181500000000007</v>
      </c>
      <c r="R170" s="148">
        <v>0</v>
      </c>
      <c r="S170" s="148">
        <f t="shared" si="2"/>
        <v>0</v>
      </c>
      <c r="T170" s="148">
        <v>0</v>
      </c>
      <c r="U170" s="149">
        <f t="shared" si="3"/>
        <v>0</v>
      </c>
      <c r="V170" s="26"/>
      <c r="W170" s="26"/>
      <c r="X170" s="26"/>
      <c r="Y170" s="26"/>
      <c r="Z170" s="26"/>
      <c r="AA170" s="26"/>
      <c r="AB170" s="26"/>
      <c r="AC170" s="26"/>
      <c r="AD170" s="26"/>
      <c r="AE170" s="26"/>
      <c r="AF170" s="26"/>
      <c r="AS170" s="150" t="s">
        <v>120</v>
      </c>
      <c r="AU170" s="150" t="s">
        <v>116</v>
      </c>
      <c r="AV170" s="150" t="s">
        <v>121</v>
      </c>
      <c r="AZ170" s="14" t="s">
        <v>113</v>
      </c>
      <c r="BF170" s="151">
        <f t="shared" si="4"/>
        <v>0</v>
      </c>
      <c r="BG170" s="151">
        <f t="shared" si="5"/>
        <v>0</v>
      </c>
      <c r="BH170" s="151">
        <f t="shared" si="6"/>
        <v>0</v>
      </c>
      <c r="BI170" s="151">
        <f t="shared" si="7"/>
        <v>0</v>
      </c>
      <c r="BJ170" s="151">
        <f t="shared" si="8"/>
        <v>0</v>
      </c>
      <c r="BK170" s="14" t="s">
        <v>121</v>
      </c>
      <c r="BL170" s="151">
        <f t="shared" si="9"/>
        <v>0</v>
      </c>
      <c r="BM170" s="14" t="s">
        <v>120</v>
      </c>
      <c r="BN170" s="150" t="s">
        <v>380</v>
      </c>
    </row>
    <row r="171" spans="1:66" s="2" customFormat="1" ht="24.25" customHeight="1">
      <c r="A171" s="26"/>
      <c r="B171" s="138"/>
      <c r="C171" s="139" t="s">
        <v>381</v>
      </c>
      <c r="D171" s="139" t="s">
        <v>116</v>
      </c>
      <c r="E171" s="140" t="s">
        <v>382</v>
      </c>
      <c r="F171" s="141" t="s">
        <v>383</v>
      </c>
      <c r="G171" s="141"/>
      <c r="H171" s="142" t="s">
        <v>138</v>
      </c>
      <c r="I171" s="143">
        <v>88</v>
      </c>
      <c r="J171" s="144"/>
      <c r="K171" s="144">
        <f t="shared" si="0"/>
        <v>0</v>
      </c>
      <c r="L171" s="145"/>
      <c r="M171" s="27"/>
      <c r="N171" s="146" t="s">
        <v>1</v>
      </c>
      <c r="O171" s="147" t="s">
        <v>35</v>
      </c>
      <c r="P171" s="148">
        <v>4.6950000000000003</v>
      </c>
      <c r="Q171" s="148">
        <f t="shared" si="1"/>
        <v>413.16</v>
      </c>
      <c r="R171" s="148">
        <v>0</v>
      </c>
      <c r="S171" s="148">
        <f t="shared" si="2"/>
        <v>0</v>
      </c>
      <c r="T171" s="148">
        <v>0</v>
      </c>
      <c r="U171" s="149">
        <f t="shared" si="3"/>
        <v>0</v>
      </c>
      <c r="V171" s="26"/>
      <c r="W171" s="26"/>
      <c r="X171" s="26"/>
      <c r="Y171" s="26"/>
      <c r="Z171" s="26"/>
      <c r="AA171" s="26"/>
      <c r="AB171" s="26"/>
      <c r="AC171" s="26"/>
      <c r="AD171" s="26"/>
      <c r="AE171" s="26"/>
      <c r="AF171" s="26"/>
      <c r="AS171" s="150" t="s">
        <v>120</v>
      </c>
      <c r="AU171" s="150" t="s">
        <v>116</v>
      </c>
      <c r="AV171" s="150" t="s">
        <v>121</v>
      </c>
      <c r="AZ171" s="14" t="s">
        <v>113</v>
      </c>
      <c r="BF171" s="151">
        <f t="shared" si="4"/>
        <v>0</v>
      </c>
      <c r="BG171" s="151">
        <f t="shared" si="5"/>
        <v>0</v>
      </c>
      <c r="BH171" s="151">
        <f t="shared" si="6"/>
        <v>0</v>
      </c>
      <c r="BI171" s="151">
        <f t="shared" si="7"/>
        <v>0</v>
      </c>
      <c r="BJ171" s="151">
        <f t="shared" si="8"/>
        <v>0</v>
      </c>
      <c r="BK171" s="14" t="s">
        <v>121</v>
      </c>
      <c r="BL171" s="151">
        <f t="shared" si="9"/>
        <v>0</v>
      </c>
      <c r="BM171" s="14" t="s">
        <v>120</v>
      </c>
      <c r="BN171" s="150" t="s">
        <v>384</v>
      </c>
    </row>
    <row r="172" spans="1:66" s="2" customFormat="1" ht="24.25" customHeight="1">
      <c r="A172" s="26"/>
      <c r="B172" s="138"/>
      <c r="C172" s="139" t="s">
        <v>385</v>
      </c>
      <c r="D172" s="139" t="s">
        <v>116</v>
      </c>
      <c r="E172" s="140" t="s">
        <v>386</v>
      </c>
      <c r="F172" s="141" t="s">
        <v>387</v>
      </c>
      <c r="G172" s="141"/>
      <c r="H172" s="142" t="s">
        <v>347</v>
      </c>
      <c r="I172" s="143">
        <v>7.4999999999999997E-2</v>
      </c>
      <c r="J172" s="144"/>
      <c r="K172" s="144">
        <f t="shared" si="0"/>
        <v>0</v>
      </c>
      <c r="L172" s="145"/>
      <c r="M172" s="27"/>
      <c r="N172" s="146" t="s">
        <v>1</v>
      </c>
      <c r="O172" s="147" t="s">
        <v>35</v>
      </c>
      <c r="P172" s="148">
        <v>15.548</v>
      </c>
      <c r="Q172" s="148">
        <f t="shared" si="1"/>
        <v>1.1660999999999999</v>
      </c>
      <c r="R172" s="148">
        <v>0</v>
      </c>
      <c r="S172" s="148">
        <f t="shared" si="2"/>
        <v>0</v>
      </c>
      <c r="T172" s="148">
        <v>0</v>
      </c>
      <c r="U172" s="149">
        <f t="shared" si="3"/>
        <v>0</v>
      </c>
      <c r="V172" s="26"/>
      <c r="W172" s="26"/>
      <c r="X172" s="26"/>
      <c r="Y172" s="26"/>
      <c r="Z172" s="26"/>
      <c r="AA172" s="26"/>
      <c r="AB172" s="26"/>
      <c r="AC172" s="26"/>
      <c r="AD172" s="26"/>
      <c r="AE172" s="26"/>
      <c r="AF172" s="26"/>
      <c r="AS172" s="150" t="s">
        <v>120</v>
      </c>
      <c r="AU172" s="150" t="s">
        <v>116</v>
      </c>
      <c r="AV172" s="150" t="s">
        <v>121</v>
      </c>
      <c r="AZ172" s="14" t="s">
        <v>113</v>
      </c>
      <c r="BF172" s="151">
        <f t="shared" si="4"/>
        <v>0</v>
      </c>
      <c r="BG172" s="151">
        <f t="shared" si="5"/>
        <v>0</v>
      </c>
      <c r="BH172" s="151">
        <f t="shared" si="6"/>
        <v>0</v>
      </c>
      <c r="BI172" s="151">
        <f t="shared" si="7"/>
        <v>0</v>
      </c>
      <c r="BJ172" s="151">
        <f t="shared" si="8"/>
        <v>0</v>
      </c>
      <c r="BK172" s="14" t="s">
        <v>121</v>
      </c>
      <c r="BL172" s="151">
        <f t="shared" si="9"/>
        <v>0</v>
      </c>
      <c r="BM172" s="14" t="s">
        <v>120</v>
      </c>
      <c r="BN172" s="150" t="s">
        <v>388</v>
      </c>
    </row>
    <row r="173" spans="1:66" s="2" customFormat="1" ht="22" customHeight="1">
      <c r="A173" s="26"/>
      <c r="B173" s="138"/>
      <c r="C173" s="152" t="s">
        <v>389</v>
      </c>
      <c r="D173" s="152" t="s">
        <v>169</v>
      </c>
      <c r="E173" s="153" t="s">
        <v>390</v>
      </c>
      <c r="F173" s="154" t="s">
        <v>391</v>
      </c>
      <c r="G173" s="154"/>
      <c r="H173" s="155" t="s">
        <v>392</v>
      </c>
      <c r="I173" s="156">
        <v>22.32</v>
      </c>
      <c r="J173" s="157"/>
      <c r="K173" s="157">
        <f t="shared" si="0"/>
        <v>0</v>
      </c>
      <c r="L173" s="158"/>
      <c r="M173" s="159"/>
      <c r="N173" s="160" t="s">
        <v>1</v>
      </c>
      <c r="O173" s="161" t="s">
        <v>35</v>
      </c>
      <c r="P173" s="148">
        <v>0</v>
      </c>
      <c r="Q173" s="148">
        <f t="shared" si="1"/>
        <v>0</v>
      </c>
      <c r="R173" s="148">
        <v>1E-3</v>
      </c>
      <c r="S173" s="148">
        <f t="shared" si="2"/>
        <v>2.232E-2</v>
      </c>
      <c r="T173" s="148">
        <v>0</v>
      </c>
      <c r="U173" s="149">
        <f t="shared" si="3"/>
        <v>0</v>
      </c>
      <c r="V173" s="26"/>
      <c r="W173" s="26"/>
      <c r="X173" s="26"/>
      <c r="Y173" s="26"/>
      <c r="Z173" s="26"/>
      <c r="AA173" s="26"/>
      <c r="AB173" s="26"/>
      <c r="AC173" s="26"/>
      <c r="AD173" s="26"/>
      <c r="AE173" s="26"/>
      <c r="AF173" s="26"/>
      <c r="AS173" s="150" t="s">
        <v>173</v>
      </c>
      <c r="AU173" s="150" t="s">
        <v>169</v>
      </c>
      <c r="AV173" s="150" t="s">
        <v>121</v>
      </c>
      <c r="AZ173" s="14" t="s">
        <v>113</v>
      </c>
      <c r="BF173" s="151">
        <f t="shared" si="4"/>
        <v>0</v>
      </c>
      <c r="BG173" s="151">
        <f t="shared" si="5"/>
        <v>0</v>
      </c>
      <c r="BH173" s="151">
        <f t="shared" si="6"/>
        <v>0</v>
      </c>
      <c r="BI173" s="151">
        <f t="shared" si="7"/>
        <v>0</v>
      </c>
      <c r="BJ173" s="151">
        <f t="shared" si="8"/>
        <v>0</v>
      </c>
      <c r="BK173" s="14" t="s">
        <v>121</v>
      </c>
      <c r="BL173" s="151">
        <f t="shared" si="9"/>
        <v>0</v>
      </c>
      <c r="BM173" s="14" t="s">
        <v>120</v>
      </c>
      <c r="BN173" s="150" t="s">
        <v>393</v>
      </c>
    </row>
    <row r="174" spans="1:66" s="2" customFormat="1" ht="24.25" customHeight="1">
      <c r="A174" s="26"/>
      <c r="B174" s="138"/>
      <c r="C174" s="152" t="s">
        <v>394</v>
      </c>
      <c r="D174" s="152" t="s">
        <v>169</v>
      </c>
      <c r="E174" s="153" t="s">
        <v>395</v>
      </c>
      <c r="F174" s="154" t="s">
        <v>396</v>
      </c>
      <c r="G174" s="154"/>
      <c r="H174" s="155" t="s">
        <v>143</v>
      </c>
      <c r="I174" s="156">
        <v>29.2</v>
      </c>
      <c r="J174" s="157"/>
      <c r="K174" s="157">
        <f t="shared" si="0"/>
        <v>0</v>
      </c>
      <c r="L174" s="158"/>
      <c r="M174" s="159"/>
      <c r="N174" s="160" t="s">
        <v>1</v>
      </c>
      <c r="O174" s="161" t="s">
        <v>35</v>
      </c>
      <c r="P174" s="148">
        <v>0</v>
      </c>
      <c r="Q174" s="148">
        <f t="shared" si="1"/>
        <v>0</v>
      </c>
      <c r="R174" s="148">
        <v>2.9999999999999997E-4</v>
      </c>
      <c r="S174" s="148">
        <f t="shared" si="2"/>
        <v>8.7599999999999987E-3</v>
      </c>
      <c r="T174" s="148">
        <v>0</v>
      </c>
      <c r="U174" s="149">
        <f t="shared" si="3"/>
        <v>0</v>
      </c>
      <c r="V174" s="26"/>
      <c r="W174" s="26"/>
      <c r="X174" s="26"/>
      <c r="Y174" s="26"/>
      <c r="Z174" s="26"/>
      <c r="AA174" s="26"/>
      <c r="AB174" s="26"/>
      <c r="AC174" s="26"/>
      <c r="AD174" s="26"/>
      <c r="AE174" s="26"/>
      <c r="AF174" s="26"/>
      <c r="AS174" s="150" t="s">
        <v>173</v>
      </c>
      <c r="AU174" s="150" t="s">
        <v>169</v>
      </c>
      <c r="AV174" s="150" t="s">
        <v>121</v>
      </c>
      <c r="AZ174" s="14" t="s">
        <v>113</v>
      </c>
      <c r="BF174" s="151">
        <f t="shared" si="4"/>
        <v>0</v>
      </c>
      <c r="BG174" s="151">
        <f t="shared" si="5"/>
        <v>0</v>
      </c>
      <c r="BH174" s="151">
        <f t="shared" si="6"/>
        <v>0</v>
      </c>
      <c r="BI174" s="151">
        <f t="shared" si="7"/>
        <v>0</v>
      </c>
      <c r="BJ174" s="151">
        <f t="shared" si="8"/>
        <v>0</v>
      </c>
      <c r="BK174" s="14" t="s">
        <v>121</v>
      </c>
      <c r="BL174" s="151">
        <f t="shared" si="9"/>
        <v>0</v>
      </c>
      <c r="BM174" s="14" t="s">
        <v>120</v>
      </c>
      <c r="BN174" s="150" t="s">
        <v>397</v>
      </c>
    </row>
    <row r="175" spans="1:66" s="2" customFormat="1" ht="24.25" customHeight="1">
      <c r="A175" s="26"/>
      <c r="B175" s="138"/>
      <c r="C175" s="152" t="s">
        <v>398</v>
      </c>
      <c r="D175" s="152" t="s">
        <v>169</v>
      </c>
      <c r="E175" s="153" t="s">
        <v>399</v>
      </c>
      <c r="F175" s="154" t="s">
        <v>400</v>
      </c>
      <c r="G175" s="154"/>
      <c r="H175" s="155" t="s">
        <v>199</v>
      </c>
      <c r="I175" s="156">
        <v>3</v>
      </c>
      <c r="J175" s="157"/>
      <c r="K175" s="157">
        <f t="shared" si="0"/>
        <v>0</v>
      </c>
      <c r="L175" s="158"/>
      <c r="M175" s="159"/>
      <c r="N175" s="160" t="s">
        <v>1</v>
      </c>
      <c r="O175" s="161" t="s">
        <v>35</v>
      </c>
      <c r="P175" s="148">
        <v>0</v>
      </c>
      <c r="Q175" s="148">
        <f t="shared" si="1"/>
        <v>0</v>
      </c>
      <c r="R175" s="148">
        <v>0.06</v>
      </c>
      <c r="S175" s="148">
        <f t="shared" si="2"/>
        <v>0.18</v>
      </c>
      <c r="T175" s="148">
        <v>0</v>
      </c>
      <c r="U175" s="149">
        <f t="shared" si="3"/>
        <v>0</v>
      </c>
      <c r="V175" s="26"/>
      <c r="W175" s="26"/>
      <c r="X175" s="26"/>
      <c r="Y175" s="26"/>
      <c r="Z175" s="26"/>
      <c r="AA175" s="26"/>
      <c r="AB175" s="26"/>
      <c r="AC175" s="26"/>
      <c r="AD175" s="26"/>
      <c r="AE175" s="26"/>
      <c r="AF175" s="26"/>
      <c r="AS175" s="150" t="s">
        <v>173</v>
      </c>
      <c r="AU175" s="150" t="s">
        <v>169</v>
      </c>
      <c r="AV175" s="150" t="s">
        <v>121</v>
      </c>
      <c r="AZ175" s="14" t="s">
        <v>113</v>
      </c>
      <c r="BF175" s="151">
        <f t="shared" si="4"/>
        <v>0</v>
      </c>
      <c r="BG175" s="151">
        <f t="shared" si="5"/>
        <v>0</v>
      </c>
      <c r="BH175" s="151">
        <f t="shared" si="6"/>
        <v>0</v>
      </c>
      <c r="BI175" s="151">
        <f t="shared" si="7"/>
        <v>0</v>
      </c>
      <c r="BJ175" s="151">
        <f t="shared" si="8"/>
        <v>0</v>
      </c>
      <c r="BK175" s="14" t="s">
        <v>121</v>
      </c>
      <c r="BL175" s="151">
        <f t="shared" si="9"/>
        <v>0</v>
      </c>
      <c r="BM175" s="14" t="s">
        <v>120</v>
      </c>
      <c r="BN175" s="150" t="s">
        <v>401</v>
      </c>
    </row>
    <row r="176" spans="1:66" s="2" customFormat="1" ht="23" customHeight="1">
      <c r="A176" s="26"/>
      <c r="B176" s="138"/>
      <c r="C176" s="152" t="s">
        <v>402</v>
      </c>
      <c r="D176" s="152" t="s">
        <v>169</v>
      </c>
      <c r="E176" s="153" t="s">
        <v>403</v>
      </c>
      <c r="F176" s="154" t="s">
        <v>404</v>
      </c>
      <c r="G176" s="154"/>
      <c r="H176" s="155" t="s">
        <v>119</v>
      </c>
      <c r="I176" s="156">
        <v>8</v>
      </c>
      <c r="J176" s="157"/>
      <c r="K176" s="157">
        <f t="shared" si="0"/>
        <v>0</v>
      </c>
      <c r="L176" s="158"/>
      <c r="M176" s="159"/>
      <c r="N176" s="160" t="s">
        <v>1</v>
      </c>
      <c r="O176" s="161" t="s">
        <v>35</v>
      </c>
      <c r="P176" s="148">
        <v>0</v>
      </c>
      <c r="Q176" s="148">
        <f t="shared" si="1"/>
        <v>0</v>
      </c>
      <c r="R176" s="148">
        <v>1.6E-2</v>
      </c>
      <c r="S176" s="148">
        <f t="shared" si="2"/>
        <v>0.128</v>
      </c>
      <c r="T176" s="148">
        <v>0</v>
      </c>
      <c r="U176" s="149">
        <f t="shared" si="3"/>
        <v>0</v>
      </c>
      <c r="V176" s="26"/>
      <c r="W176" s="26"/>
      <c r="X176" s="26"/>
      <c r="Y176" s="26"/>
      <c r="Z176" s="26"/>
      <c r="AA176" s="26"/>
      <c r="AB176" s="26"/>
      <c r="AC176" s="26"/>
      <c r="AD176" s="26"/>
      <c r="AE176" s="26"/>
      <c r="AF176" s="26"/>
      <c r="AS176" s="150" t="s">
        <v>173</v>
      </c>
      <c r="AU176" s="150" t="s">
        <v>169</v>
      </c>
      <c r="AV176" s="150" t="s">
        <v>121</v>
      </c>
      <c r="AZ176" s="14" t="s">
        <v>113</v>
      </c>
      <c r="BF176" s="151">
        <f t="shared" si="4"/>
        <v>0</v>
      </c>
      <c r="BG176" s="151">
        <f t="shared" si="5"/>
        <v>0</v>
      </c>
      <c r="BH176" s="151">
        <f t="shared" si="6"/>
        <v>0</v>
      </c>
      <c r="BI176" s="151">
        <f t="shared" si="7"/>
        <v>0</v>
      </c>
      <c r="BJ176" s="151">
        <f t="shared" si="8"/>
        <v>0</v>
      </c>
      <c r="BK176" s="14" t="s">
        <v>121</v>
      </c>
      <c r="BL176" s="151">
        <f t="shared" si="9"/>
        <v>0</v>
      </c>
      <c r="BM176" s="14" t="s">
        <v>120</v>
      </c>
      <c r="BN176" s="150" t="s">
        <v>405</v>
      </c>
    </row>
    <row r="177" spans="1:66" s="2" customFormat="1" ht="26" customHeight="1">
      <c r="A177" s="26"/>
      <c r="B177" s="138"/>
      <c r="C177" s="152" t="s">
        <v>406</v>
      </c>
      <c r="D177" s="152" t="s">
        <v>169</v>
      </c>
      <c r="E177" s="153" t="s">
        <v>407</v>
      </c>
      <c r="F177" s="154" t="s">
        <v>408</v>
      </c>
      <c r="G177" s="154"/>
      <c r="H177" s="155" t="s">
        <v>392</v>
      </c>
      <c r="I177" s="156">
        <v>1.2</v>
      </c>
      <c r="J177" s="157"/>
      <c r="K177" s="157">
        <f t="shared" si="0"/>
        <v>0</v>
      </c>
      <c r="L177" s="158"/>
      <c r="M177" s="159"/>
      <c r="N177" s="160" t="s">
        <v>1</v>
      </c>
      <c r="O177" s="161" t="s">
        <v>35</v>
      </c>
      <c r="P177" s="148">
        <v>0</v>
      </c>
      <c r="Q177" s="148">
        <f t="shared" si="1"/>
        <v>0</v>
      </c>
      <c r="R177" s="148">
        <v>1</v>
      </c>
      <c r="S177" s="148">
        <f t="shared" si="2"/>
        <v>1.2</v>
      </c>
      <c r="T177" s="148">
        <v>0</v>
      </c>
      <c r="U177" s="149">
        <f t="shared" si="3"/>
        <v>0</v>
      </c>
      <c r="V177" s="26"/>
      <c r="W177" s="26"/>
      <c r="X177" s="26"/>
      <c r="Y177" s="26"/>
      <c r="Z177" s="26"/>
      <c r="AA177" s="26"/>
      <c r="AB177" s="26"/>
      <c r="AC177" s="26"/>
      <c r="AD177" s="26"/>
      <c r="AE177" s="26"/>
      <c r="AF177" s="26"/>
      <c r="AS177" s="150" t="s">
        <v>173</v>
      </c>
      <c r="AU177" s="150" t="s">
        <v>169</v>
      </c>
      <c r="AV177" s="150" t="s">
        <v>121</v>
      </c>
      <c r="AZ177" s="14" t="s">
        <v>113</v>
      </c>
      <c r="BF177" s="151">
        <f t="shared" si="4"/>
        <v>0</v>
      </c>
      <c r="BG177" s="151">
        <f t="shared" si="5"/>
        <v>0</v>
      </c>
      <c r="BH177" s="151">
        <f t="shared" si="6"/>
        <v>0</v>
      </c>
      <c r="BI177" s="151">
        <f t="shared" si="7"/>
        <v>0</v>
      </c>
      <c r="BJ177" s="151">
        <f t="shared" si="8"/>
        <v>0</v>
      </c>
      <c r="BK177" s="14" t="s">
        <v>121</v>
      </c>
      <c r="BL177" s="151">
        <f t="shared" si="9"/>
        <v>0</v>
      </c>
      <c r="BM177" s="14" t="s">
        <v>120</v>
      </c>
      <c r="BN177" s="150" t="s">
        <v>409</v>
      </c>
    </row>
    <row r="178" spans="1:66" s="2" customFormat="1" ht="21" customHeight="1">
      <c r="A178" s="26"/>
      <c r="B178" s="138"/>
      <c r="C178" s="152" t="s">
        <v>410</v>
      </c>
      <c r="D178" s="152" t="s">
        <v>169</v>
      </c>
      <c r="E178" s="153" t="s">
        <v>411</v>
      </c>
      <c r="F178" s="154" t="s">
        <v>412</v>
      </c>
      <c r="G178" s="154"/>
      <c r="H178" s="155" t="s">
        <v>143</v>
      </c>
      <c r="I178" s="156">
        <v>3.8</v>
      </c>
      <c r="J178" s="157"/>
      <c r="K178" s="157">
        <f t="shared" si="0"/>
        <v>0</v>
      </c>
      <c r="L178" s="158"/>
      <c r="M178" s="159"/>
      <c r="N178" s="160" t="s">
        <v>1</v>
      </c>
      <c r="O178" s="161" t="s">
        <v>35</v>
      </c>
      <c r="P178" s="148">
        <v>0</v>
      </c>
      <c r="Q178" s="148">
        <f t="shared" si="1"/>
        <v>0</v>
      </c>
      <c r="R178" s="148">
        <v>1</v>
      </c>
      <c r="S178" s="148">
        <f t="shared" si="2"/>
        <v>3.8</v>
      </c>
      <c r="T178" s="148">
        <v>0</v>
      </c>
      <c r="U178" s="149">
        <f t="shared" si="3"/>
        <v>0</v>
      </c>
      <c r="V178" s="26"/>
      <c r="W178" s="26"/>
      <c r="X178" s="26"/>
      <c r="Y178" s="26"/>
      <c r="Z178" s="26"/>
      <c r="AA178" s="26"/>
      <c r="AB178" s="26"/>
      <c r="AC178" s="26"/>
      <c r="AD178" s="26"/>
      <c r="AE178" s="26"/>
      <c r="AF178" s="26"/>
      <c r="AS178" s="150" t="s">
        <v>173</v>
      </c>
      <c r="AU178" s="150" t="s">
        <v>169</v>
      </c>
      <c r="AV178" s="150" t="s">
        <v>121</v>
      </c>
      <c r="AZ178" s="14" t="s">
        <v>113</v>
      </c>
      <c r="BF178" s="151">
        <f t="shared" si="4"/>
        <v>0</v>
      </c>
      <c r="BG178" s="151">
        <f t="shared" si="5"/>
        <v>0</v>
      </c>
      <c r="BH178" s="151">
        <f t="shared" si="6"/>
        <v>0</v>
      </c>
      <c r="BI178" s="151">
        <f t="shared" si="7"/>
        <v>0</v>
      </c>
      <c r="BJ178" s="151">
        <f t="shared" si="8"/>
        <v>0</v>
      </c>
      <c r="BK178" s="14" t="s">
        <v>121</v>
      </c>
      <c r="BL178" s="151">
        <f t="shared" si="9"/>
        <v>0</v>
      </c>
      <c r="BM178" s="14" t="s">
        <v>120</v>
      </c>
      <c r="BN178" s="150" t="s">
        <v>413</v>
      </c>
    </row>
    <row r="179" spans="1:66" s="2" customFormat="1" ht="23" customHeight="1">
      <c r="A179" s="26"/>
      <c r="B179" s="138"/>
      <c r="C179" s="152" t="s">
        <v>414</v>
      </c>
      <c r="D179" s="152" t="s">
        <v>169</v>
      </c>
      <c r="E179" s="153" t="s">
        <v>415</v>
      </c>
      <c r="F179" s="154" t="s">
        <v>416</v>
      </c>
      <c r="G179" s="154"/>
      <c r="H179" s="155" t="s">
        <v>143</v>
      </c>
      <c r="I179" s="156">
        <v>14.88</v>
      </c>
      <c r="J179" s="157"/>
      <c r="K179" s="157">
        <f t="shared" si="0"/>
        <v>0</v>
      </c>
      <c r="L179" s="158"/>
      <c r="M179" s="159"/>
      <c r="N179" s="160" t="s">
        <v>1</v>
      </c>
      <c r="O179" s="161" t="s">
        <v>35</v>
      </c>
      <c r="P179" s="148">
        <v>0</v>
      </c>
      <c r="Q179" s="148">
        <f t="shared" si="1"/>
        <v>0</v>
      </c>
      <c r="R179" s="148">
        <v>1</v>
      </c>
      <c r="S179" s="148">
        <f t="shared" si="2"/>
        <v>14.88</v>
      </c>
      <c r="T179" s="148">
        <v>0</v>
      </c>
      <c r="U179" s="149">
        <f t="shared" si="3"/>
        <v>0</v>
      </c>
      <c r="V179" s="26"/>
      <c r="W179" s="26"/>
      <c r="X179" s="26"/>
      <c r="Y179" s="26"/>
      <c r="Z179" s="26"/>
      <c r="AA179" s="26"/>
      <c r="AB179" s="26"/>
      <c r="AC179" s="26"/>
      <c r="AD179" s="26"/>
      <c r="AE179" s="26"/>
      <c r="AF179" s="26"/>
      <c r="AS179" s="150" t="s">
        <v>173</v>
      </c>
      <c r="AU179" s="150" t="s">
        <v>169</v>
      </c>
      <c r="AV179" s="150" t="s">
        <v>121</v>
      </c>
      <c r="AZ179" s="14" t="s">
        <v>113</v>
      </c>
      <c r="BF179" s="151">
        <f t="shared" si="4"/>
        <v>0</v>
      </c>
      <c r="BG179" s="151">
        <f t="shared" si="5"/>
        <v>0</v>
      </c>
      <c r="BH179" s="151">
        <f t="shared" si="6"/>
        <v>0</v>
      </c>
      <c r="BI179" s="151">
        <f t="shared" si="7"/>
        <v>0</v>
      </c>
      <c r="BJ179" s="151">
        <f t="shared" si="8"/>
        <v>0</v>
      </c>
      <c r="BK179" s="14" t="s">
        <v>121</v>
      </c>
      <c r="BL179" s="151">
        <f t="shared" si="9"/>
        <v>0</v>
      </c>
      <c r="BM179" s="14" t="s">
        <v>120</v>
      </c>
      <c r="BN179" s="150" t="s">
        <v>417</v>
      </c>
    </row>
    <row r="180" spans="1:66" s="2" customFormat="1" ht="81" customHeight="1">
      <c r="A180" s="26"/>
      <c r="B180" s="138"/>
      <c r="C180" s="152" t="s">
        <v>418</v>
      </c>
      <c r="D180" s="152" t="s">
        <v>169</v>
      </c>
      <c r="E180" s="153" t="s">
        <v>419</v>
      </c>
      <c r="F180" s="154" t="s">
        <v>420</v>
      </c>
      <c r="G180" s="154"/>
      <c r="H180" s="155" t="s">
        <v>421</v>
      </c>
      <c r="I180" s="156">
        <v>1</v>
      </c>
      <c r="J180" s="157"/>
      <c r="K180" s="157">
        <f t="shared" si="0"/>
        <v>0</v>
      </c>
      <c r="L180" s="158"/>
      <c r="M180" s="159"/>
      <c r="N180" s="160" t="s">
        <v>1</v>
      </c>
      <c r="O180" s="161" t="s">
        <v>35</v>
      </c>
      <c r="P180" s="148">
        <v>0</v>
      </c>
      <c r="Q180" s="148">
        <f t="shared" si="1"/>
        <v>0</v>
      </c>
      <c r="R180" s="148">
        <v>1.6999999999999999E-3</v>
      </c>
      <c r="S180" s="148">
        <f t="shared" si="2"/>
        <v>1.6999999999999999E-3</v>
      </c>
      <c r="T180" s="148">
        <v>0</v>
      </c>
      <c r="U180" s="149">
        <f t="shared" si="3"/>
        <v>0</v>
      </c>
      <c r="V180" s="26"/>
      <c r="W180" s="26"/>
      <c r="X180" s="26"/>
      <c r="Y180" s="26"/>
      <c r="Z180" s="26"/>
      <c r="AA180" s="26"/>
      <c r="AB180" s="26"/>
      <c r="AC180" s="26"/>
      <c r="AD180" s="26"/>
      <c r="AE180" s="26"/>
      <c r="AF180" s="26"/>
      <c r="AS180" s="150" t="s">
        <v>173</v>
      </c>
      <c r="AU180" s="150" t="s">
        <v>169</v>
      </c>
      <c r="AV180" s="150" t="s">
        <v>121</v>
      </c>
      <c r="AZ180" s="14" t="s">
        <v>113</v>
      </c>
      <c r="BF180" s="151">
        <f t="shared" si="4"/>
        <v>0</v>
      </c>
      <c r="BG180" s="151">
        <f t="shared" si="5"/>
        <v>0</v>
      </c>
      <c r="BH180" s="151">
        <f t="shared" si="6"/>
        <v>0</v>
      </c>
      <c r="BI180" s="151">
        <f t="shared" si="7"/>
        <v>0</v>
      </c>
      <c r="BJ180" s="151">
        <f t="shared" si="8"/>
        <v>0</v>
      </c>
      <c r="BK180" s="14" t="s">
        <v>121</v>
      </c>
      <c r="BL180" s="151">
        <f t="shared" si="9"/>
        <v>0</v>
      </c>
      <c r="BM180" s="14" t="s">
        <v>120</v>
      </c>
      <c r="BN180" s="150" t="s">
        <v>422</v>
      </c>
    </row>
    <row r="181" spans="1:66" s="2" customFormat="1" ht="22" customHeight="1">
      <c r="A181" s="26"/>
      <c r="B181" s="138"/>
      <c r="C181" s="152" t="s">
        <v>423</v>
      </c>
      <c r="D181" s="152" t="s">
        <v>169</v>
      </c>
      <c r="E181" s="153" t="s">
        <v>424</v>
      </c>
      <c r="F181" s="154" t="s">
        <v>425</v>
      </c>
      <c r="G181" s="154"/>
      <c r="H181" s="155" t="s">
        <v>199</v>
      </c>
      <c r="I181" s="156">
        <v>12</v>
      </c>
      <c r="J181" s="157"/>
      <c r="K181" s="157">
        <f t="shared" si="0"/>
        <v>0</v>
      </c>
      <c r="L181" s="158"/>
      <c r="M181" s="159"/>
      <c r="N181" s="160" t="s">
        <v>1</v>
      </c>
      <c r="O181" s="161" t="s">
        <v>35</v>
      </c>
      <c r="P181" s="148">
        <v>0</v>
      </c>
      <c r="Q181" s="148">
        <f t="shared" si="1"/>
        <v>0</v>
      </c>
      <c r="R181" s="148">
        <v>0.04</v>
      </c>
      <c r="S181" s="148">
        <f t="shared" si="2"/>
        <v>0.48</v>
      </c>
      <c r="T181" s="148">
        <v>0</v>
      </c>
      <c r="U181" s="149">
        <f t="shared" si="3"/>
        <v>0</v>
      </c>
      <c r="V181" s="26"/>
      <c r="W181" s="26"/>
      <c r="X181" s="26"/>
      <c r="Y181" s="26"/>
      <c r="Z181" s="26"/>
      <c r="AA181" s="26"/>
      <c r="AB181" s="26"/>
      <c r="AC181" s="26"/>
      <c r="AD181" s="26"/>
      <c r="AE181" s="26"/>
      <c r="AF181" s="26"/>
      <c r="AS181" s="150" t="s">
        <v>173</v>
      </c>
      <c r="AU181" s="150" t="s">
        <v>169</v>
      </c>
      <c r="AV181" s="150" t="s">
        <v>121</v>
      </c>
      <c r="AZ181" s="14" t="s">
        <v>113</v>
      </c>
      <c r="BF181" s="151">
        <f t="shared" si="4"/>
        <v>0</v>
      </c>
      <c r="BG181" s="151">
        <f t="shared" si="5"/>
        <v>0</v>
      </c>
      <c r="BH181" s="151">
        <f t="shared" si="6"/>
        <v>0</v>
      </c>
      <c r="BI181" s="151">
        <f t="shared" si="7"/>
        <v>0</v>
      </c>
      <c r="BJ181" s="151">
        <f t="shared" si="8"/>
        <v>0</v>
      </c>
      <c r="BK181" s="14" t="s">
        <v>121</v>
      </c>
      <c r="BL181" s="151">
        <f t="shared" si="9"/>
        <v>0</v>
      </c>
      <c r="BM181" s="14" t="s">
        <v>120</v>
      </c>
      <c r="BN181" s="150" t="s">
        <v>426</v>
      </c>
    </row>
    <row r="182" spans="1:66" s="12" customFormat="1" ht="23" customHeight="1">
      <c r="B182" s="126"/>
      <c r="D182" s="127" t="s">
        <v>68</v>
      </c>
      <c r="E182" s="136" t="s">
        <v>427</v>
      </c>
      <c r="F182" s="136" t="s">
        <v>428</v>
      </c>
      <c r="G182" s="136"/>
      <c r="K182" s="137">
        <f>BL182</f>
        <v>0</v>
      </c>
      <c r="M182" s="126"/>
      <c r="N182" s="130"/>
      <c r="O182" s="131"/>
      <c r="P182" s="131"/>
      <c r="Q182" s="132">
        <f>SUM(Q183:Q187)</f>
        <v>35.659999999999997</v>
      </c>
      <c r="R182" s="131"/>
      <c r="S182" s="132">
        <f>SUM(S183:S187)</f>
        <v>1.1040000000000001E-2</v>
      </c>
      <c r="T182" s="131"/>
      <c r="U182" s="133">
        <f>SUM(U183:U187)</f>
        <v>0</v>
      </c>
      <c r="AS182" s="127" t="s">
        <v>77</v>
      </c>
      <c r="AU182" s="134" t="s">
        <v>68</v>
      </c>
      <c r="AV182" s="134" t="s">
        <v>77</v>
      </c>
      <c r="AZ182" s="127" t="s">
        <v>113</v>
      </c>
      <c r="BL182" s="135">
        <f>SUM(BL183:BL187)</f>
        <v>0</v>
      </c>
    </row>
    <row r="183" spans="1:66" s="2" customFormat="1" ht="24.25" customHeight="1">
      <c r="A183" s="26"/>
      <c r="B183" s="138"/>
      <c r="C183" s="139" t="s">
        <v>429</v>
      </c>
      <c r="D183" s="139" t="s">
        <v>116</v>
      </c>
      <c r="E183" s="140" t="s">
        <v>430</v>
      </c>
      <c r="F183" s="141" t="s">
        <v>431</v>
      </c>
      <c r="G183" s="141"/>
      <c r="H183" s="142" t="s">
        <v>199</v>
      </c>
      <c r="I183" s="143">
        <v>40</v>
      </c>
      <c r="J183" s="144"/>
      <c r="K183" s="144">
        <f>ROUND(J183*I183,2)</f>
        <v>0</v>
      </c>
      <c r="L183" s="145"/>
      <c r="M183" s="27"/>
      <c r="N183" s="146" t="s">
        <v>1</v>
      </c>
      <c r="O183" s="147" t="s">
        <v>35</v>
      </c>
      <c r="P183" s="148">
        <v>0.57999999999999996</v>
      </c>
      <c r="Q183" s="148">
        <f>P183*I183</f>
        <v>23.2</v>
      </c>
      <c r="R183" s="148">
        <v>0</v>
      </c>
      <c r="S183" s="148">
        <f>R183*I183</f>
        <v>0</v>
      </c>
      <c r="T183" s="148">
        <v>0</v>
      </c>
      <c r="U183" s="149">
        <f>T183*I183</f>
        <v>0</v>
      </c>
      <c r="V183" s="26"/>
      <c r="W183" s="26"/>
      <c r="X183" s="26"/>
      <c r="Y183" s="26"/>
      <c r="Z183" s="26"/>
      <c r="AA183" s="26"/>
      <c r="AB183" s="26"/>
      <c r="AC183" s="26"/>
      <c r="AD183" s="26"/>
      <c r="AE183" s="26"/>
      <c r="AF183" s="26"/>
      <c r="AS183" s="150" t="s">
        <v>120</v>
      </c>
      <c r="AU183" s="150" t="s">
        <v>116</v>
      </c>
      <c r="AV183" s="150" t="s">
        <v>121</v>
      </c>
      <c r="AZ183" s="14" t="s">
        <v>113</v>
      </c>
      <c r="BF183" s="151">
        <f>IF(O183="základná",K183,0)</f>
        <v>0</v>
      </c>
      <c r="BG183" s="151">
        <f>IF(O183="znížená",K183,0)</f>
        <v>0</v>
      </c>
      <c r="BH183" s="151">
        <f>IF(O183="zákl. prenesená",K183,0)</f>
        <v>0</v>
      </c>
      <c r="BI183" s="151">
        <f>IF(O183="zníž. prenesená",K183,0)</f>
        <v>0</v>
      </c>
      <c r="BJ183" s="151">
        <f>IF(O183="nulová",K183,0)</f>
        <v>0</v>
      </c>
      <c r="BK183" s="14" t="s">
        <v>121</v>
      </c>
      <c r="BL183" s="151">
        <f>ROUND(J183*I183,2)</f>
        <v>0</v>
      </c>
      <c r="BM183" s="14" t="s">
        <v>120</v>
      </c>
      <c r="BN183" s="150" t="s">
        <v>432</v>
      </c>
    </row>
    <row r="184" spans="1:66" s="2" customFormat="1" ht="24.25" customHeight="1">
      <c r="A184" s="26"/>
      <c r="B184" s="138"/>
      <c r="C184" s="152" t="s">
        <v>433</v>
      </c>
      <c r="D184" s="152" t="s">
        <v>169</v>
      </c>
      <c r="E184" s="153" t="s">
        <v>434</v>
      </c>
      <c r="F184" s="154" t="s">
        <v>435</v>
      </c>
      <c r="G184" s="154"/>
      <c r="H184" s="155" t="s">
        <v>199</v>
      </c>
      <c r="I184" s="156">
        <v>40</v>
      </c>
      <c r="J184" s="157"/>
      <c r="K184" s="157">
        <f>ROUND(J184*I184,2)</f>
        <v>0</v>
      </c>
      <c r="L184" s="158"/>
      <c r="M184" s="159"/>
      <c r="N184" s="160" t="s">
        <v>1</v>
      </c>
      <c r="O184" s="161" t="s">
        <v>35</v>
      </c>
      <c r="P184" s="148">
        <v>0</v>
      </c>
      <c r="Q184" s="148">
        <f>P184*I184</f>
        <v>0</v>
      </c>
      <c r="R184" s="148">
        <v>1.2E-4</v>
      </c>
      <c r="S184" s="148">
        <f>R184*I184</f>
        <v>4.8000000000000004E-3</v>
      </c>
      <c r="T184" s="148">
        <v>0</v>
      </c>
      <c r="U184" s="149">
        <f>T184*I184</f>
        <v>0</v>
      </c>
      <c r="V184" s="26"/>
      <c r="W184" s="26"/>
      <c r="X184" s="26"/>
      <c r="Y184" s="26"/>
      <c r="Z184" s="26"/>
      <c r="AA184" s="26"/>
      <c r="AB184" s="26"/>
      <c r="AC184" s="26"/>
      <c r="AD184" s="26"/>
      <c r="AE184" s="26"/>
      <c r="AF184" s="26"/>
      <c r="AS184" s="150" t="s">
        <v>173</v>
      </c>
      <c r="AU184" s="150" t="s">
        <v>169</v>
      </c>
      <c r="AV184" s="150" t="s">
        <v>121</v>
      </c>
      <c r="AZ184" s="14" t="s">
        <v>113</v>
      </c>
      <c r="BF184" s="151">
        <f>IF(O184="základná",K184,0)</f>
        <v>0</v>
      </c>
      <c r="BG184" s="151">
        <f>IF(O184="znížená",K184,0)</f>
        <v>0</v>
      </c>
      <c r="BH184" s="151">
        <f>IF(O184="zákl. prenesená",K184,0)</f>
        <v>0</v>
      </c>
      <c r="BI184" s="151">
        <f>IF(O184="zníž. prenesená",K184,0)</f>
        <v>0</v>
      </c>
      <c r="BJ184" s="151">
        <f>IF(O184="nulová",K184,0)</f>
        <v>0</v>
      </c>
      <c r="BK184" s="14" t="s">
        <v>121</v>
      </c>
      <c r="BL184" s="151">
        <f>ROUND(J184*I184,2)</f>
        <v>0</v>
      </c>
      <c r="BM184" s="14" t="s">
        <v>120</v>
      </c>
      <c r="BN184" s="150" t="s">
        <v>436</v>
      </c>
    </row>
    <row r="185" spans="1:66" s="2" customFormat="1" ht="14.5" customHeight="1">
      <c r="A185" s="26"/>
      <c r="B185" s="138"/>
      <c r="C185" s="152" t="s">
        <v>437</v>
      </c>
      <c r="D185" s="152" t="s">
        <v>169</v>
      </c>
      <c r="E185" s="153" t="s">
        <v>438</v>
      </c>
      <c r="F185" s="154" t="s">
        <v>439</v>
      </c>
      <c r="G185" s="154"/>
      <c r="H185" s="155" t="s">
        <v>199</v>
      </c>
      <c r="I185" s="156">
        <v>40</v>
      </c>
      <c r="J185" s="157"/>
      <c r="K185" s="157">
        <f>ROUND(J185*I185,2)</f>
        <v>0</v>
      </c>
      <c r="L185" s="158"/>
      <c r="M185" s="159"/>
      <c r="N185" s="160" t="s">
        <v>1</v>
      </c>
      <c r="O185" s="161" t="s">
        <v>35</v>
      </c>
      <c r="P185" s="148">
        <v>0</v>
      </c>
      <c r="Q185" s="148">
        <f>P185*I185</f>
        <v>0</v>
      </c>
      <c r="R185" s="148">
        <v>3.0000000000000001E-5</v>
      </c>
      <c r="S185" s="148">
        <f>R185*I185</f>
        <v>1.2000000000000001E-3</v>
      </c>
      <c r="T185" s="148">
        <v>0</v>
      </c>
      <c r="U185" s="149">
        <f>T185*I185</f>
        <v>0</v>
      </c>
      <c r="V185" s="26"/>
      <c r="W185" s="26"/>
      <c r="X185" s="26"/>
      <c r="Y185" s="26"/>
      <c r="Z185" s="26"/>
      <c r="AA185" s="26"/>
      <c r="AB185" s="26"/>
      <c r="AC185" s="26"/>
      <c r="AD185" s="26"/>
      <c r="AE185" s="26"/>
      <c r="AF185" s="26"/>
      <c r="AS185" s="150" t="s">
        <v>173</v>
      </c>
      <c r="AU185" s="150" t="s">
        <v>169</v>
      </c>
      <c r="AV185" s="150" t="s">
        <v>121</v>
      </c>
      <c r="AZ185" s="14" t="s">
        <v>113</v>
      </c>
      <c r="BF185" s="151">
        <f>IF(O185="základná",K185,0)</f>
        <v>0</v>
      </c>
      <c r="BG185" s="151">
        <f>IF(O185="znížená",K185,0)</f>
        <v>0</v>
      </c>
      <c r="BH185" s="151">
        <f>IF(O185="zákl. prenesená",K185,0)</f>
        <v>0</v>
      </c>
      <c r="BI185" s="151">
        <f>IF(O185="zníž. prenesená",K185,0)</f>
        <v>0</v>
      </c>
      <c r="BJ185" s="151">
        <f>IF(O185="nulová",K185,0)</f>
        <v>0</v>
      </c>
      <c r="BK185" s="14" t="s">
        <v>121</v>
      </c>
      <c r="BL185" s="151">
        <f>ROUND(J185*I185,2)</f>
        <v>0</v>
      </c>
      <c r="BM185" s="14" t="s">
        <v>120</v>
      </c>
      <c r="BN185" s="150" t="s">
        <v>440</v>
      </c>
    </row>
    <row r="186" spans="1:66" s="2" customFormat="1" ht="24.25" customHeight="1">
      <c r="A186" s="26"/>
      <c r="B186" s="138"/>
      <c r="C186" s="139" t="s">
        <v>441</v>
      </c>
      <c r="D186" s="139" t="s">
        <v>116</v>
      </c>
      <c r="E186" s="140" t="s">
        <v>442</v>
      </c>
      <c r="F186" s="141" t="s">
        <v>443</v>
      </c>
      <c r="G186" s="141"/>
      <c r="H186" s="142" t="s">
        <v>199</v>
      </c>
      <c r="I186" s="143">
        <v>14</v>
      </c>
      <c r="J186" s="144"/>
      <c r="K186" s="144">
        <f>ROUND(J186*I186,2)</f>
        <v>0</v>
      </c>
      <c r="L186" s="145"/>
      <c r="M186" s="27"/>
      <c r="N186" s="146" t="s">
        <v>1</v>
      </c>
      <c r="O186" s="147" t="s">
        <v>35</v>
      </c>
      <c r="P186" s="148">
        <v>0.89</v>
      </c>
      <c r="Q186" s="148">
        <f>P186*I186</f>
        <v>12.46</v>
      </c>
      <c r="R186" s="148">
        <v>0</v>
      </c>
      <c r="S186" s="148">
        <f>R186*I186</f>
        <v>0</v>
      </c>
      <c r="T186" s="148">
        <v>0</v>
      </c>
      <c r="U186" s="149">
        <f>T186*I186</f>
        <v>0</v>
      </c>
      <c r="V186" s="26"/>
      <c r="W186" s="26"/>
      <c r="X186" s="26"/>
      <c r="Y186" s="26"/>
      <c r="Z186" s="26"/>
      <c r="AA186" s="26"/>
      <c r="AB186" s="26"/>
      <c r="AC186" s="26"/>
      <c r="AD186" s="26"/>
      <c r="AE186" s="26"/>
      <c r="AF186" s="26"/>
      <c r="AS186" s="150" t="s">
        <v>120</v>
      </c>
      <c r="AU186" s="150" t="s">
        <v>116</v>
      </c>
      <c r="AV186" s="150" t="s">
        <v>121</v>
      </c>
      <c r="AZ186" s="14" t="s">
        <v>113</v>
      </c>
      <c r="BF186" s="151">
        <f>IF(O186="základná",K186,0)</f>
        <v>0</v>
      </c>
      <c r="BG186" s="151">
        <f>IF(O186="znížená",K186,0)</f>
        <v>0</v>
      </c>
      <c r="BH186" s="151">
        <f>IF(O186="zákl. prenesená",K186,0)</f>
        <v>0</v>
      </c>
      <c r="BI186" s="151">
        <f>IF(O186="zníž. prenesená",K186,0)</f>
        <v>0</v>
      </c>
      <c r="BJ186" s="151">
        <f>IF(O186="nulová",K186,0)</f>
        <v>0</v>
      </c>
      <c r="BK186" s="14" t="s">
        <v>121</v>
      </c>
      <c r="BL186" s="151">
        <f>ROUND(J186*I186,2)</f>
        <v>0</v>
      </c>
      <c r="BM186" s="14" t="s">
        <v>120</v>
      </c>
      <c r="BN186" s="150" t="s">
        <v>444</v>
      </c>
    </row>
    <row r="187" spans="1:66" s="2" customFormat="1" ht="24.25" customHeight="1">
      <c r="A187" s="26"/>
      <c r="B187" s="138"/>
      <c r="C187" s="152" t="s">
        <v>445</v>
      </c>
      <c r="D187" s="152" t="s">
        <v>169</v>
      </c>
      <c r="E187" s="153" t="s">
        <v>446</v>
      </c>
      <c r="F187" s="154" t="s">
        <v>447</v>
      </c>
      <c r="G187" s="154"/>
      <c r="H187" s="155" t="s">
        <v>199</v>
      </c>
      <c r="I187" s="156">
        <v>14</v>
      </c>
      <c r="J187" s="157"/>
      <c r="K187" s="157">
        <f>ROUND(J187*I187,2)</f>
        <v>0</v>
      </c>
      <c r="L187" s="158"/>
      <c r="M187" s="159"/>
      <c r="N187" s="160" t="s">
        <v>1</v>
      </c>
      <c r="O187" s="161" t="s">
        <v>35</v>
      </c>
      <c r="P187" s="148">
        <v>0</v>
      </c>
      <c r="Q187" s="148">
        <f>P187*I187</f>
        <v>0</v>
      </c>
      <c r="R187" s="148">
        <v>3.6000000000000002E-4</v>
      </c>
      <c r="S187" s="148">
        <f>R187*I187</f>
        <v>5.0400000000000002E-3</v>
      </c>
      <c r="T187" s="148">
        <v>0</v>
      </c>
      <c r="U187" s="149">
        <f>T187*I187</f>
        <v>0</v>
      </c>
      <c r="V187" s="26"/>
      <c r="W187" s="26"/>
      <c r="X187" s="26"/>
      <c r="Y187" s="26"/>
      <c r="Z187" s="26"/>
      <c r="AA187" s="26"/>
      <c r="AB187" s="26"/>
      <c r="AC187" s="26"/>
      <c r="AD187" s="26"/>
      <c r="AE187" s="26"/>
      <c r="AF187" s="26"/>
      <c r="AS187" s="150" t="s">
        <v>173</v>
      </c>
      <c r="AU187" s="150" t="s">
        <v>169</v>
      </c>
      <c r="AV187" s="150" t="s">
        <v>121</v>
      </c>
      <c r="AZ187" s="14" t="s">
        <v>113</v>
      </c>
      <c r="BF187" s="151">
        <f>IF(O187="základná",K187,0)</f>
        <v>0</v>
      </c>
      <c r="BG187" s="151">
        <f>IF(O187="znížená",K187,0)</f>
        <v>0</v>
      </c>
      <c r="BH187" s="151">
        <f>IF(O187="zákl. prenesená",K187,0)</f>
        <v>0</v>
      </c>
      <c r="BI187" s="151">
        <f>IF(O187="zníž. prenesená",K187,0)</f>
        <v>0</v>
      </c>
      <c r="BJ187" s="151">
        <f>IF(O187="nulová",K187,0)</f>
        <v>0</v>
      </c>
      <c r="BK187" s="14" t="s">
        <v>121</v>
      </c>
      <c r="BL187" s="151">
        <f>ROUND(J187*I187,2)</f>
        <v>0</v>
      </c>
      <c r="BM187" s="14" t="s">
        <v>120</v>
      </c>
      <c r="BN187" s="150" t="s">
        <v>448</v>
      </c>
    </row>
    <row r="188" spans="1:66" s="12" customFormat="1" ht="23" customHeight="1">
      <c r="B188" s="126"/>
      <c r="D188" s="127" t="s">
        <v>68</v>
      </c>
      <c r="E188" s="136" t="s">
        <v>449</v>
      </c>
      <c r="F188" s="136" t="s">
        <v>450</v>
      </c>
      <c r="G188" s="136"/>
      <c r="K188" s="137">
        <f>BL188</f>
        <v>0</v>
      </c>
      <c r="M188" s="126"/>
      <c r="N188" s="130"/>
      <c r="O188" s="131"/>
      <c r="P188" s="131"/>
      <c r="Q188" s="132">
        <f>SUM(Q189:Q193)</f>
        <v>10.648</v>
      </c>
      <c r="R188" s="131"/>
      <c r="S188" s="132">
        <f>SUM(S189:S193)</f>
        <v>9.859999999999999E-3</v>
      </c>
      <c r="T188" s="131"/>
      <c r="U188" s="133">
        <f>SUM(U189:U193)</f>
        <v>0</v>
      </c>
      <c r="AS188" s="127" t="s">
        <v>77</v>
      </c>
      <c r="AU188" s="134" t="s">
        <v>68</v>
      </c>
      <c r="AV188" s="134" t="s">
        <v>77</v>
      </c>
      <c r="AZ188" s="127" t="s">
        <v>113</v>
      </c>
      <c r="BL188" s="135">
        <f>SUM(BL189:BL193)</f>
        <v>0</v>
      </c>
    </row>
    <row r="189" spans="1:66" s="2" customFormat="1" ht="24.25" customHeight="1">
      <c r="A189" s="26"/>
      <c r="B189" s="138"/>
      <c r="C189" s="139" t="s">
        <v>451</v>
      </c>
      <c r="D189" s="139" t="s">
        <v>116</v>
      </c>
      <c r="E189" s="140" t="s">
        <v>452</v>
      </c>
      <c r="F189" s="141" t="s">
        <v>453</v>
      </c>
      <c r="G189" s="141"/>
      <c r="H189" s="142" t="s">
        <v>199</v>
      </c>
      <c r="I189" s="143">
        <v>112</v>
      </c>
      <c r="J189" s="144"/>
      <c r="K189" s="144">
        <f>ROUND(J189*I189,2)</f>
        <v>0</v>
      </c>
      <c r="L189" s="145"/>
      <c r="M189" s="27"/>
      <c r="N189" s="146" t="s">
        <v>1</v>
      </c>
      <c r="O189" s="147" t="s">
        <v>35</v>
      </c>
      <c r="P189" s="148">
        <v>4.4499999999999998E-2</v>
      </c>
      <c r="Q189" s="148">
        <f>P189*I189</f>
        <v>4.984</v>
      </c>
      <c r="R189" s="148">
        <v>0</v>
      </c>
      <c r="S189" s="148">
        <f>R189*I189</f>
        <v>0</v>
      </c>
      <c r="T189" s="148">
        <v>0</v>
      </c>
      <c r="U189" s="149">
        <f>T189*I189</f>
        <v>0</v>
      </c>
      <c r="V189" s="26"/>
      <c r="W189" s="26"/>
      <c r="X189" s="26"/>
      <c r="Y189" s="26"/>
      <c r="Z189" s="26"/>
      <c r="AA189" s="26"/>
      <c r="AB189" s="26"/>
      <c r="AC189" s="26"/>
      <c r="AD189" s="26"/>
      <c r="AE189" s="26"/>
      <c r="AF189" s="26"/>
      <c r="AS189" s="150" t="s">
        <v>120</v>
      </c>
      <c r="AU189" s="150" t="s">
        <v>116</v>
      </c>
      <c r="AV189" s="150" t="s">
        <v>121</v>
      </c>
      <c r="AZ189" s="14" t="s">
        <v>113</v>
      </c>
      <c r="BF189" s="151">
        <f>IF(O189="základná",K189,0)</f>
        <v>0</v>
      </c>
      <c r="BG189" s="151">
        <f>IF(O189="znížená",K189,0)</f>
        <v>0</v>
      </c>
      <c r="BH189" s="151">
        <f>IF(O189="zákl. prenesená",K189,0)</f>
        <v>0</v>
      </c>
      <c r="BI189" s="151">
        <f>IF(O189="zníž. prenesená",K189,0)</f>
        <v>0</v>
      </c>
      <c r="BJ189" s="151">
        <f>IF(O189="nulová",K189,0)</f>
        <v>0</v>
      </c>
      <c r="BK189" s="14" t="s">
        <v>121</v>
      </c>
      <c r="BL189" s="151">
        <f>ROUND(J189*I189,2)</f>
        <v>0</v>
      </c>
      <c r="BM189" s="14" t="s">
        <v>120</v>
      </c>
      <c r="BN189" s="150" t="s">
        <v>454</v>
      </c>
    </row>
    <row r="190" spans="1:66" s="2" customFormat="1" ht="24.25" customHeight="1">
      <c r="A190" s="26"/>
      <c r="B190" s="138"/>
      <c r="C190" s="152" t="s">
        <v>455</v>
      </c>
      <c r="D190" s="152" t="s">
        <v>169</v>
      </c>
      <c r="E190" s="153" t="s">
        <v>456</v>
      </c>
      <c r="F190" s="154" t="s">
        <v>457</v>
      </c>
      <c r="G190" s="154"/>
      <c r="H190" s="155" t="s">
        <v>199</v>
      </c>
      <c r="I190" s="156">
        <v>112</v>
      </c>
      <c r="J190" s="157"/>
      <c r="K190" s="157">
        <f>ROUND(J190*I190,2)</f>
        <v>0</v>
      </c>
      <c r="L190" s="158"/>
      <c r="M190" s="159"/>
      <c r="N190" s="160" t="s">
        <v>1</v>
      </c>
      <c r="O190" s="161" t="s">
        <v>35</v>
      </c>
      <c r="P190" s="148">
        <v>0</v>
      </c>
      <c r="Q190" s="148">
        <f>P190*I190</f>
        <v>0</v>
      </c>
      <c r="R190" s="148">
        <v>1.0000000000000001E-5</v>
      </c>
      <c r="S190" s="148">
        <f>R190*I190</f>
        <v>1.1200000000000001E-3</v>
      </c>
      <c r="T190" s="148">
        <v>0</v>
      </c>
      <c r="U190" s="149">
        <f>T190*I190</f>
        <v>0</v>
      </c>
      <c r="V190" s="26"/>
      <c r="W190" s="26"/>
      <c r="X190" s="26"/>
      <c r="Y190" s="26"/>
      <c r="Z190" s="26"/>
      <c r="AA190" s="26"/>
      <c r="AB190" s="26"/>
      <c r="AC190" s="26"/>
      <c r="AD190" s="26"/>
      <c r="AE190" s="26"/>
      <c r="AF190" s="26"/>
      <c r="AS190" s="150" t="s">
        <v>173</v>
      </c>
      <c r="AU190" s="150" t="s">
        <v>169</v>
      </c>
      <c r="AV190" s="150" t="s">
        <v>121</v>
      </c>
      <c r="AZ190" s="14" t="s">
        <v>113</v>
      </c>
      <c r="BF190" s="151">
        <f>IF(O190="základná",K190,0)</f>
        <v>0</v>
      </c>
      <c r="BG190" s="151">
        <f>IF(O190="znížená",K190,0)</f>
        <v>0</v>
      </c>
      <c r="BH190" s="151">
        <f>IF(O190="zákl. prenesená",K190,0)</f>
        <v>0</v>
      </c>
      <c r="BI190" s="151">
        <f>IF(O190="zníž. prenesená",K190,0)</f>
        <v>0</v>
      </c>
      <c r="BJ190" s="151">
        <f>IF(O190="nulová",K190,0)</f>
        <v>0</v>
      </c>
      <c r="BK190" s="14" t="s">
        <v>121</v>
      </c>
      <c r="BL190" s="151">
        <f>ROUND(J190*I190,2)</f>
        <v>0</v>
      </c>
      <c r="BM190" s="14" t="s">
        <v>120</v>
      </c>
      <c r="BN190" s="150" t="s">
        <v>458</v>
      </c>
    </row>
    <row r="191" spans="1:66" s="2" customFormat="1" ht="24.25" customHeight="1">
      <c r="A191" s="26"/>
      <c r="B191" s="138"/>
      <c r="C191" s="139" t="s">
        <v>459</v>
      </c>
      <c r="D191" s="139" t="s">
        <v>116</v>
      </c>
      <c r="E191" s="140" t="s">
        <v>460</v>
      </c>
      <c r="F191" s="141" t="s">
        <v>461</v>
      </c>
      <c r="G191" s="141"/>
      <c r="H191" s="142" t="s">
        <v>199</v>
      </c>
      <c r="I191" s="143">
        <v>48</v>
      </c>
      <c r="J191" s="144"/>
      <c r="K191" s="144">
        <f>ROUND(J191*I191,2)</f>
        <v>0</v>
      </c>
      <c r="L191" s="145"/>
      <c r="M191" s="27"/>
      <c r="N191" s="146" t="s">
        <v>1</v>
      </c>
      <c r="O191" s="147" t="s">
        <v>35</v>
      </c>
      <c r="P191" s="148">
        <v>0.11799999999999999</v>
      </c>
      <c r="Q191" s="148">
        <f>P191*I191</f>
        <v>5.6639999999999997</v>
      </c>
      <c r="R191" s="148">
        <v>0</v>
      </c>
      <c r="S191" s="148">
        <f>R191*I191</f>
        <v>0</v>
      </c>
      <c r="T191" s="148">
        <v>0</v>
      </c>
      <c r="U191" s="149">
        <f>T191*I191</f>
        <v>0</v>
      </c>
      <c r="V191" s="26"/>
      <c r="W191" s="26"/>
      <c r="X191" s="26"/>
      <c r="Y191" s="26"/>
      <c r="Z191" s="26"/>
      <c r="AA191" s="26"/>
      <c r="AB191" s="26"/>
      <c r="AC191" s="26"/>
      <c r="AD191" s="26"/>
      <c r="AE191" s="26"/>
      <c r="AF191" s="26"/>
      <c r="AS191" s="150" t="s">
        <v>120</v>
      </c>
      <c r="AU191" s="150" t="s">
        <v>116</v>
      </c>
      <c r="AV191" s="150" t="s">
        <v>121</v>
      </c>
      <c r="AZ191" s="14" t="s">
        <v>113</v>
      </c>
      <c r="BF191" s="151">
        <f>IF(O191="základná",K191,0)</f>
        <v>0</v>
      </c>
      <c r="BG191" s="151">
        <f>IF(O191="znížená",K191,0)</f>
        <v>0</v>
      </c>
      <c r="BH191" s="151">
        <f>IF(O191="zákl. prenesená",K191,0)</f>
        <v>0</v>
      </c>
      <c r="BI191" s="151">
        <f>IF(O191="zníž. prenesená",K191,0)</f>
        <v>0</v>
      </c>
      <c r="BJ191" s="151">
        <f>IF(O191="nulová",K191,0)</f>
        <v>0</v>
      </c>
      <c r="BK191" s="14" t="s">
        <v>121</v>
      </c>
      <c r="BL191" s="151">
        <f>ROUND(J191*I191,2)</f>
        <v>0</v>
      </c>
      <c r="BM191" s="14" t="s">
        <v>120</v>
      </c>
      <c r="BN191" s="150" t="s">
        <v>462</v>
      </c>
    </row>
    <row r="192" spans="1:66" s="2" customFormat="1" ht="24" customHeight="1">
      <c r="A192" s="26"/>
      <c r="B192" s="138"/>
      <c r="C192" s="152" t="s">
        <v>463</v>
      </c>
      <c r="D192" s="152" t="s">
        <v>169</v>
      </c>
      <c r="E192" s="153" t="s">
        <v>464</v>
      </c>
      <c r="F192" s="154" t="s">
        <v>465</v>
      </c>
      <c r="G192" s="154"/>
      <c r="H192" s="155" t="s">
        <v>199</v>
      </c>
      <c r="I192" s="156">
        <v>48</v>
      </c>
      <c r="J192" s="157"/>
      <c r="K192" s="157">
        <f>ROUND(J192*I192,2)</f>
        <v>0</v>
      </c>
      <c r="L192" s="158"/>
      <c r="M192" s="159"/>
      <c r="N192" s="160" t="s">
        <v>1</v>
      </c>
      <c r="O192" s="161" t="s">
        <v>35</v>
      </c>
      <c r="P192" s="148">
        <v>0</v>
      </c>
      <c r="Q192" s="148">
        <f>P192*I192</f>
        <v>0</v>
      </c>
      <c r="R192" s="148">
        <v>1.2999999999999999E-4</v>
      </c>
      <c r="S192" s="148">
        <f>R192*I192</f>
        <v>6.239999999999999E-3</v>
      </c>
      <c r="T192" s="148">
        <v>0</v>
      </c>
      <c r="U192" s="149">
        <f>T192*I192</f>
        <v>0</v>
      </c>
      <c r="V192" s="26"/>
      <c r="W192" s="26"/>
      <c r="X192" s="26"/>
      <c r="Y192" s="26"/>
      <c r="Z192" s="26"/>
      <c r="AA192" s="26"/>
      <c r="AB192" s="26"/>
      <c r="AC192" s="26"/>
      <c r="AD192" s="26"/>
      <c r="AE192" s="26"/>
      <c r="AF192" s="26"/>
      <c r="AS192" s="150" t="s">
        <v>173</v>
      </c>
      <c r="AU192" s="150" t="s">
        <v>169</v>
      </c>
      <c r="AV192" s="150" t="s">
        <v>121</v>
      </c>
      <c r="AZ192" s="14" t="s">
        <v>113</v>
      </c>
      <c r="BF192" s="151">
        <f>IF(O192="základná",K192,0)</f>
        <v>0</v>
      </c>
      <c r="BG192" s="151">
        <f>IF(O192="znížená",K192,0)</f>
        <v>0</v>
      </c>
      <c r="BH192" s="151">
        <f>IF(O192="zákl. prenesená",K192,0)</f>
        <v>0</v>
      </c>
      <c r="BI192" s="151">
        <f>IF(O192="zníž. prenesená",K192,0)</f>
        <v>0</v>
      </c>
      <c r="BJ192" s="151">
        <f>IF(O192="nulová",K192,0)</f>
        <v>0</v>
      </c>
      <c r="BK192" s="14" t="s">
        <v>121</v>
      </c>
      <c r="BL192" s="151">
        <f>ROUND(J192*I192,2)</f>
        <v>0</v>
      </c>
      <c r="BM192" s="14" t="s">
        <v>120</v>
      </c>
      <c r="BN192" s="150" t="s">
        <v>466</v>
      </c>
    </row>
    <row r="193" spans="1:66" s="2" customFormat="1" ht="14.5" customHeight="1">
      <c r="A193" s="26"/>
      <c r="B193" s="138"/>
      <c r="C193" s="152" t="s">
        <v>467</v>
      </c>
      <c r="D193" s="152" t="s">
        <v>169</v>
      </c>
      <c r="E193" s="153" t="s">
        <v>468</v>
      </c>
      <c r="F193" s="154" t="s">
        <v>469</v>
      </c>
      <c r="G193" s="154"/>
      <c r="H193" s="155" t="s">
        <v>199</v>
      </c>
      <c r="I193" s="156">
        <v>25</v>
      </c>
      <c r="J193" s="157"/>
      <c r="K193" s="157">
        <f>ROUND(J193*I193,2)</f>
        <v>0</v>
      </c>
      <c r="L193" s="158"/>
      <c r="M193" s="159"/>
      <c r="N193" s="160" t="s">
        <v>1</v>
      </c>
      <c r="O193" s="161" t="s">
        <v>35</v>
      </c>
      <c r="P193" s="148">
        <v>0</v>
      </c>
      <c r="Q193" s="148">
        <f>P193*I193</f>
        <v>0</v>
      </c>
      <c r="R193" s="148">
        <v>1E-4</v>
      </c>
      <c r="S193" s="148">
        <f>R193*I193</f>
        <v>2.5000000000000001E-3</v>
      </c>
      <c r="T193" s="148">
        <v>0</v>
      </c>
      <c r="U193" s="149">
        <f>T193*I193</f>
        <v>0</v>
      </c>
      <c r="V193" s="26"/>
      <c r="W193" s="26"/>
      <c r="X193" s="26"/>
      <c r="Y193" s="26"/>
      <c r="Z193" s="26"/>
      <c r="AA193" s="26"/>
      <c r="AB193" s="26"/>
      <c r="AC193" s="26"/>
      <c r="AD193" s="26"/>
      <c r="AE193" s="26"/>
      <c r="AF193" s="26"/>
      <c r="AS193" s="150" t="s">
        <v>173</v>
      </c>
      <c r="AU193" s="150" t="s">
        <v>169</v>
      </c>
      <c r="AV193" s="150" t="s">
        <v>121</v>
      </c>
      <c r="AZ193" s="14" t="s">
        <v>113</v>
      </c>
      <c r="BF193" s="151">
        <f>IF(O193="základná",K193,0)</f>
        <v>0</v>
      </c>
      <c r="BG193" s="151">
        <f>IF(O193="znížená",K193,0)</f>
        <v>0</v>
      </c>
      <c r="BH193" s="151">
        <f>IF(O193="zákl. prenesená",K193,0)</f>
        <v>0</v>
      </c>
      <c r="BI193" s="151">
        <f>IF(O193="zníž. prenesená",K193,0)</f>
        <v>0</v>
      </c>
      <c r="BJ193" s="151">
        <f>IF(O193="nulová",K193,0)</f>
        <v>0</v>
      </c>
      <c r="BK193" s="14" t="s">
        <v>121</v>
      </c>
      <c r="BL193" s="151">
        <f>ROUND(J193*I193,2)</f>
        <v>0</v>
      </c>
      <c r="BM193" s="14" t="s">
        <v>120</v>
      </c>
      <c r="BN193" s="150" t="s">
        <v>470</v>
      </c>
    </row>
    <row r="194" spans="1:66" s="12" customFormat="1" ht="23" customHeight="1">
      <c r="B194" s="126"/>
      <c r="D194" s="127" t="s">
        <v>68</v>
      </c>
      <c r="E194" s="136" t="s">
        <v>471</v>
      </c>
      <c r="F194" s="136" t="s">
        <v>472</v>
      </c>
      <c r="G194" s="136"/>
      <c r="K194" s="137">
        <f>BL194</f>
        <v>0</v>
      </c>
      <c r="M194" s="126"/>
      <c r="N194" s="130"/>
      <c r="O194" s="131"/>
      <c r="P194" s="131"/>
      <c r="Q194" s="132">
        <f>SUM(Q195:Q198)</f>
        <v>0</v>
      </c>
      <c r="R194" s="131"/>
      <c r="S194" s="132">
        <f>SUM(S195:S198)</f>
        <v>2.5400000000000002E-3</v>
      </c>
      <c r="T194" s="131"/>
      <c r="U194" s="133">
        <f>SUM(U195:U198)</f>
        <v>0</v>
      </c>
      <c r="AS194" s="127" t="s">
        <v>77</v>
      </c>
      <c r="AU194" s="134" t="s">
        <v>68</v>
      </c>
      <c r="AV194" s="134" t="s">
        <v>77</v>
      </c>
      <c r="AZ194" s="127" t="s">
        <v>113</v>
      </c>
      <c r="BL194" s="135">
        <f>SUM(BL195:BL198)</f>
        <v>0</v>
      </c>
    </row>
    <row r="195" spans="1:66" s="2" customFormat="1" ht="14.5" customHeight="1">
      <c r="A195" s="26"/>
      <c r="B195" s="138"/>
      <c r="C195" s="152" t="s">
        <v>473</v>
      </c>
      <c r="D195" s="152" t="s">
        <v>169</v>
      </c>
      <c r="E195" s="153" t="s">
        <v>474</v>
      </c>
      <c r="F195" s="154" t="s">
        <v>475</v>
      </c>
      <c r="G195" s="154"/>
      <c r="H195" s="155" t="s">
        <v>199</v>
      </c>
      <c r="I195" s="156">
        <v>1</v>
      </c>
      <c r="J195" s="157"/>
      <c r="K195" s="157">
        <f>ROUND(J195*I195,2)</f>
        <v>0</v>
      </c>
      <c r="L195" s="158"/>
      <c r="M195" s="159"/>
      <c r="N195" s="160" t="s">
        <v>1</v>
      </c>
      <c r="O195" s="161" t="s">
        <v>35</v>
      </c>
      <c r="P195" s="148">
        <v>0</v>
      </c>
      <c r="Q195" s="148">
        <f>P195*I195</f>
        <v>0</v>
      </c>
      <c r="R195" s="148">
        <v>1.9E-3</v>
      </c>
      <c r="S195" s="148">
        <f>R195*I195</f>
        <v>1.9E-3</v>
      </c>
      <c r="T195" s="148">
        <v>0</v>
      </c>
      <c r="U195" s="149">
        <f>T195*I195</f>
        <v>0</v>
      </c>
      <c r="V195" s="26"/>
      <c r="W195" s="26"/>
      <c r="X195" s="26"/>
      <c r="Y195" s="26"/>
      <c r="Z195" s="26"/>
      <c r="AA195" s="26"/>
      <c r="AB195" s="26"/>
      <c r="AC195" s="26"/>
      <c r="AD195" s="26"/>
      <c r="AE195" s="26"/>
      <c r="AF195" s="26"/>
      <c r="AS195" s="150" t="s">
        <v>173</v>
      </c>
      <c r="AU195" s="150" t="s">
        <v>169</v>
      </c>
      <c r="AV195" s="150" t="s">
        <v>121</v>
      </c>
      <c r="AZ195" s="14" t="s">
        <v>113</v>
      </c>
      <c r="BF195" s="151">
        <f>IF(O195="základná",K195,0)</f>
        <v>0</v>
      </c>
      <c r="BG195" s="151">
        <f>IF(O195="znížená",K195,0)</f>
        <v>0</v>
      </c>
      <c r="BH195" s="151">
        <f>IF(O195="zákl. prenesená",K195,0)</f>
        <v>0</v>
      </c>
      <c r="BI195" s="151">
        <f>IF(O195="zníž. prenesená",K195,0)</f>
        <v>0</v>
      </c>
      <c r="BJ195" s="151">
        <f>IF(O195="nulová",K195,0)</f>
        <v>0</v>
      </c>
      <c r="BK195" s="14" t="s">
        <v>121</v>
      </c>
      <c r="BL195" s="151">
        <f>ROUND(J195*I195,2)</f>
        <v>0</v>
      </c>
      <c r="BM195" s="14" t="s">
        <v>120</v>
      </c>
      <c r="BN195" s="150" t="s">
        <v>476</v>
      </c>
    </row>
    <row r="196" spans="1:66" s="2" customFormat="1" ht="24.25" customHeight="1">
      <c r="A196" s="26"/>
      <c r="B196" s="138"/>
      <c r="C196" s="152" t="s">
        <v>477</v>
      </c>
      <c r="D196" s="152" t="s">
        <v>169</v>
      </c>
      <c r="E196" s="153" t="s">
        <v>478</v>
      </c>
      <c r="F196" s="154" t="s">
        <v>479</v>
      </c>
      <c r="G196" s="154"/>
      <c r="H196" s="155" t="s">
        <v>199</v>
      </c>
      <c r="I196" s="156">
        <v>1</v>
      </c>
      <c r="J196" s="157"/>
      <c r="K196" s="157">
        <f>ROUND(J196*I196,2)</f>
        <v>0</v>
      </c>
      <c r="L196" s="158"/>
      <c r="M196" s="159"/>
      <c r="N196" s="160" t="s">
        <v>1</v>
      </c>
      <c r="O196" s="161" t="s">
        <v>35</v>
      </c>
      <c r="P196" s="148">
        <v>0</v>
      </c>
      <c r="Q196" s="148">
        <f>P196*I196</f>
        <v>0</v>
      </c>
      <c r="R196" s="148">
        <v>5.0000000000000001E-4</v>
      </c>
      <c r="S196" s="148">
        <f>R196*I196</f>
        <v>5.0000000000000001E-4</v>
      </c>
      <c r="T196" s="148">
        <v>0</v>
      </c>
      <c r="U196" s="149">
        <f>T196*I196</f>
        <v>0</v>
      </c>
      <c r="V196" s="26"/>
      <c r="W196" s="26"/>
      <c r="X196" s="26"/>
      <c r="Y196" s="26"/>
      <c r="Z196" s="26"/>
      <c r="AA196" s="26"/>
      <c r="AB196" s="26"/>
      <c r="AC196" s="26"/>
      <c r="AD196" s="26"/>
      <c r="AE196" s="26"/>
      <c r="AF196" s="26"/>
      <c r="AS196" s="150" t="s">
        <v>173</v>
      </c>
      <c r="AU196" s="150" t="s">
        <v>169</v>
      </c>
      <c r="AV196" s="150" t="s">
        <v>121</v>
      </c>
      <c r="AZ196" s="14" t="s">
        <v>113</v>
      </c>
      <c r="BF196" s="151">
        <f>IF(O196="základná",K196,0)</f>
        <v>0</v>
      </c>
      <c r="BG196" s="151">
        <f>IF(O196="znížená",K196,0)</f>
        <v>0</v>
      </c>
      <c r="BH196" s="151">
        <f>IF(O196="zákl. prenesená",K196,0)</f>
        <v>0</v>
      </c>
      <c r="BI196" s="151">
        <f>IF(O196="zníž. prenesená",K196,0)</f>
        <v>0</v>
      </c>
      <c r="BJ196" s="151">
        <f>IF(O196="nulová",K196,0)</f>
        <v>0</v>
      </c>
      <c r="BK196" s="14" t="s">
        <v>121</v>
      </c>
      <c r="BL196" s="151">
        <f>ROUND(J196*I196,2)</f>
        <v>0</v>
      </c>
      <c r="BM196" s="14" t="s">
        <v>120</v>
      </c>
      <c r="BN196" s="150" t="s">
        <v>480</v>
      </c>
    </row>
    <row r="197" spans="1:66" s="2" customFormat="1" ht="14.5" customHeight="1">
      <c r="A197" s="26"/>
      <c r="B197" s="138"/>
      <c r="C197" s="152" t="s">
        <v>481</v>
      </c>
      <c r="D197" s="152" t="s">
        <v>169</v>
      </c>
      <c r="E197" s="153" t="s">
        <v>482</v>
      </c>
      <c r="F197" s="154" t="s">
        <v>483</v>
      </c>
      <c r="G197" s="154"/>
      <c r="H197" s="155" t="s">
        <v>199</v>
      </c>
      <c r="I197" s="156">
        <v>1</v>
      </c>
      <c r="J197" s="157"/>
      <c r="K197" s="157">
        <f>ROUND(J197*I197,2)</f>
        <v>0</v>
      </c>
      <c r="L197" s="158"/>
      <c r="M197" s="159"/>
      <c r="N197" s="160" t="s">
        <v>1</v>
      </c>
      <c r="O197" s="161" t="s">
        <v>35</v>
      </c>
      <c r="P197" s="148">
        <v>0</v>
      </c>
      <c r="Q197" s="148">
        <f>P197*I197</f>
        <v>0</v>
      </c>
      <c r="R197" s="148">
        <v>1E-4</v>
      </c>
      <c r="S197" s="148">
        <f>R197*I197</f>
        <v>1E-4</v>
      </c>
      <c r="T197" s="148">
        <v>0</v>
      </c>
      <c r="U197" s="149">
        <f>T197*I197</f>
        <v>0</v>
      </c>
      <c r="V197" s="26"/>
      <c r="W197" s="26"/>
      <c r="X197" s="26"/>
      <c r="Y197" s="26"/>
      <c r="Z197" s="26"/>
      <c r="AA197" s="26"/>
      <c r="AB197" s="26"/>
      <c r="AC197" s="26"/>
      <c r="AD197" s="26"/>
      <c r="AE197" s="26"/>
      <c r="AF197" s="26"/>
      <c r="AS197" s="150" t="s">
        <v>173</v>
      </c>
      <c r="AU197" s="150" t="s">
        <v>169</v>
      </c>
      <c r="AV197" s="150" t="s">
        <v>121</v>
      </c>
      <c r="AZ197" s="14" t="s">
        <v>113</v>
      </c>
      <c r="BF197" s="151">
        <f>IF(O197="základná",K197,0)</f>
        <v>0</v>
      </c>
      <c r="BG197" s="151">
        <f>IF(O197="znížená",K197,0)</f>
        <v>0</v>
      </c>
      <c r="BH197" s="151">
        <f>IF(O197="zákl. prenesená",K197,0)</f>
        <v>0</v>
      </c>
      <c r="BI197" s="151">
        <f>IF(O197="zníž. prenesená",K197,0)</f>
        <v>0</v>
      </c>
      <c r="BJ197" s="151">
        <f>IF(O197="nulová",K197,0)</f>
        <v>0</v>
      </c>
      <c r="BK197" s="14" t="s">
        <v>121</v>
      </c>
      <c r="BL197" s="151">
        <f>ROUND(J197*I197,2)</f>
        <v>0</v>
      </c>
      <c r="BM197" s="14" t="s">
        <v>120</v>
      </c>
      <c r="BN197" s="150" t="s">
        <v>484</v>
      </c>
    </row>
    <row r="198" spans="1:66" s="2" customFormat="1" ht="14.5" customHeight="1">
      <c r="A198" s="26"/>
      <c r="B198" s="138"/>
      <c r="C198" s="152" t="s">
        <v>485</v>
      </c>
      <c r="D198" s="152" t="s">
        <v>169</v>
      </c>
      <c r="E198" s="153" t="s">
        <v>486</v>
      </c>
      <c r="F198" s="154" t="s">
        <v>487</v>
      </c>
      <c r="G198" s="154"/>
      <c r="H198" s="155" t="s">
        <v>199</v>
      </c>
      <c r="I198" s="156">
        <v>1</v>
      </c>
      <c r="J198" s="157"/>
      <c r="K198" s="157">
        <f>ROUND(J198*I198,2)</f>
        <v>0</v>
      </c>
      <c r="L198" s="158"/>
      <c r="M198" s="159"/>
      <c r="N198" s="160" t="s">
        <v>1</v>
      </c>
      <c r="O198" s="161" t="s">
        <v>35</v>
      </c>
      <c r="P198" s="148">
        <v>0</v>
      </c>
      <c r="Q198" s="148">
        <f>P198*I198</f>
        <v>0</v>
      </c>
      <c r="R198" s="148">
        <v>4.0000000000000003E-5</v>
      </c>
      <c r="S198" s="148">
        <f>R198*I198</f>
        <v>4.0000000000000003E-5</v>
      </c>
      <c r="T198" s="148">
        <v>0</v>
      </c>
      <c r="U198" s="149">
        <f>T198*I198</f>
        <v>0</v>
      </c>
      <c r="V198" s="26"/>
      <c r="W198" s="26"/>
      <c r="X198" s="26"/>
      <c r="Y198" s="26"/>
      <c r="Z198" s="26"/>
      <c r="AA198" s="26"/>
      <c r="AB198" s="26"/>
      <c r="AC198" s="26"/>
      <c r="AD198" s="26"/>
      <c r="AE198" s="26"/>
      <c r="AF198" s="26"/>
      <c r="AS198" s="150" t="s">
        <v>173</v>
      </c>
      <c r="AU198" s="150" t="s">
        <v>169</v>
      </c>
      <c r="AV198" s="150" t="s">
        <v>121</v>
      </c>
      <c r="AZ198" s="14" t="s">
        <v>113</v>
      </c>
      <c r="BF198" s="151">
        <f>IF(O198="základná",K198,0)</f>
        <v>0</v>
      </c>
      <c r="BG198" s="151">
        <f>IF(O198="znížená",K198,0)</f>
        <v>0</v>
      </c>
      <c r="BH198" s="151">
        <f>IF(O198="zákl. prenesená",K198,0)</f>
        <v>0</v>
      </c>
      <c r="BI198" s="151">
        <f>IF(O198="zníž. prenesená",K198,0)</f>
        <v>0</v>
      </c>
      <c r="BJ198" s="151">
        <f>IF(O198="nulová",K198,0)</f>
        <v>0</v>
      </c>
      <c r="BK198" s="14" t="s">
        <v>121</v>
      </c>
      <c r="BL198" s="151">
        <f>ROUND(J198*I198,2)</f>
        <v>0</v>
      </c>
      <c r="BM198" s="14" t="s">
        <v>120</v>
      </c>
      <c r="BN198" s="150" t="s">
        <v>488</v>
      </c>
    </row>
    <row r="199" spans="1:66" s="12" customFormat="1" ht="23" customHeight="1">
      <c r="B199" s="126"/>
      <c r="D199" s="127" t="s">
        <v>68</v>
      </c>
      <c r="E199" s="136" t="s">
        <v>121</v>
      </c>
      <c r="F199" s="136" t="s">
        <v>149</v>
      </c>
      <c r="G199" s="136"/>
      <c r="K199" s="137">
        <f>BL199</f>
        <v>0</v>
      </c>
      <c r="M199" s="126"/>
      <c r="N199" s="130"/>
      <c r="O199" s="131"/>
      <c r="P199" s="131"/>
      <c r="Q199" s="132">
        <f>SUM(Q200:Q201)</f>
        <v>7.6066400000000005</v>
      </c>
      <c r="R199" s="131"/>
      <c r="S199" s="132">
        <f>SUM(S200:S201)</f>
        <v>6.2291379999999998</v>
      </c>
      <c r="T199" s="131"/>
      <c r="U199" s="133">
        <f>SUM(U200:U201)</f>
        <v>0</v>
      </c>
      <c r="AS199" s="127" t="s">
        <v>77</v>
      </c>
      <c r="AU199" s="134" t="s">
        <v>68</v>
      </c>
      <c r="AV199" s="134" t="s">
        <v>77</v>
      </c>
      <c r="AZ199" s="127" t="s">
        <v>113</v>
      </c>
      <c r="BL199" s="135">
        <f>SUM(BL200:BL201)</f>
        <v>0</v>
      </c>
    </row>
    <row r="200" spans="1:66" s="2" customFormat="1" ht="14.5" customHeight="1">
      <c r="A200" s="26"/>
      <c r="B200" s="138"/>
      <c r="C200" s="139" t="s">
        <v>489</v>
      </c>
      <c r="D200" s="139" t="s">
        <v>116</v>
      </c>
      <c r="E200" s="140" t="s">
        <v>490</v>
      </c>
      <c r="F200" s="141" t="s">
        <v>491</v>
      </c>
      <c r="G200" s="141"/>
      <c r="H200" s="142" t="s">
        <v>421</v>
      </c>
      <c r="I200" s="143">
        <v>1</v>
      </c>
      <c r="J200" s="144"/>
      <c r="K200" s="144">
        <f>ROUND(J200*I200,2)</f>
        <v>0</v>
      </c>
      <c r="L200" s="145"/>
      <c r="M200" s="27"/>
      <c r="N200" s="146" t="s">
        <v>1</v>
      </c>
      <c r="O200" s="147" t="s">
        <v>35</v>
      </c>
      <c r="P200" s="148">
        <v>2.39</v>
      </c>
      <c r="Q200" s="148">
        <f>P200*I200</f>
        <v>2.39</v>
      </c>
      <c r="R200" s="148">
        <v>2.0278499999999999</v>
      </c>
      <c r="S200" s="148">
        <f>R200*I200</f>
        <v>2.0278499999999999</v>
      </c>
      <c r="T200" s="148">
        <v>0</v>
      </c>
      <c r="U200" s="149">
        <f>T200*I200</f>
        <v>0</v>
      </c>
      <c r="V200" s="26"/>
      <c r="W200" s="26"/>
      <c r="X200" s="26"/>
      <c r="Y200" s="26"/>
      <c r="Z200" s="26"/>
      <c r="AA200" s="26"/>
      <c r="AB200" s="26"/>
      <c r="AC200" s="26"/>
      <c r="AD200" s="26"/>
      <c r="AE200" s="26"/>
      <c r="AF200" s="26"/>
      <c r="AS200" s="150" t="s">
        <v>120</v>
      </c>
      <c r="AU200" s="150" t="s">
        <v>116</v>
      </c>
      <c r="AV200" s="150" t="s">
        <v>121</v>
      </c>
      <c r="AZ200" s="14" t="s">
        <v>113</v>
      </c>
      <c r="BF200" s="151">
        <f>IF(O200="základná",K200,0)</f>
        <v>0</v>
      </c>
      <c r="BG200" s="151">
        <f>IF(O200="znížená",K200,0)</f>
        <v>0</v>
      </c>
      <c r="BH200" s="151">
        <f>IF(O200="zákl. prenesená",K200,0)</f>
        <v>0</v>
      </c>
      <c r="BI200" s="151">
        <f>IF(O200="zníž. prenesená",K200,0)</f>
        <v>0</v>
      </c>
      <c r="BJ200" s="151">
        <f>IF(O200="nulová",K200,0)</f>
        <v>0</v>
      </c>
      <c r="BK200" s="14" t="s">
        <v>121</v>
      </c>
      <c r="BL200" s="151">
        <f>ROUND(J200*I200,2)</f>
        <v>0</v>
      </c>
      <c r="BM200" s="14" t="s">
        <v>120</v>
      </c>
      <c r="BN200" s="150" t="s">
        <v>492</v>
      </c>
    </row>
    <row r="201" spans="1:66" s="2" customFormat="1" ht="14.5" customHeight="1">
      <c r="A201" s="26"/>
      <c r="B201" s="138"/>
      <c r="C201" s="139" t="s">
        <v>493</v>
      </c>
      <c r="D201" s="139" t="s">
        <v>116</v>
      </c>
      <c r="E201" s="140" t="s">
        <v>494</v>
      </c>
      <c r="F201" s="141" t="s">
        <v>495</v>
      </c>
      <c r="G201" s="141"/>
      <c r="H201" s="142" t="s">
        <v>143</v>
      </c>
      <c r="I201" s="143">
        <v>2.08</v>
      </c>
      <c r="J201" s="144"/>
      <c r="K201" s="144">
        <f>ROUND(J201*I201,2)</f>
        <v>0</v>
      </c>
      <c r="L201" s="145"/>
      <c r="M201" s="27"/>
      <c r="N201" s="146" t="s">
        <v>1</v>
      </c>
      <c r="O201" s="147" t="s">
        <v>35</v>
      </c>
      <c r="P201" s="148">
        <v>2.508</v>
      </c>
      <c r="Q201" s="148">
        <f>P201*I201</f>
        <v>5.2166399999999999</v>
      </c>
      <c r="R201" s="148">
        <v>2.0198499999999999</v>
      </c>
      <c r="S201" s="148">
        <f>R201*I201</f>
        <v>4.2012879999999999</v>
      </c>
      <c r="T201" s="148">
        <v>0</v>
      </c>
      <c r="U201" s="149">
        <f>T201*I201</f>
        <v>0</v>
      </c>
      <c r="V201" s="26"/>
      <c r="W201" s="26"/>
      <c r="X201" s="26"/>
      <c r="Y201" s="26"/>
      <c r="Z201" s="26"/>
      <c r="AA201" s="26"/>
      <c r="AB201" s="26"/>
      <c r="AC201" s="26"/>
      <c r="AD201" s="26"/>
      <c r="AE201" s="26"/>
      <c r="AF201" s="26"/>
      <c r="AS201" s="150" t="s">
        <v>120</v>
      </c>
      <c r="AU201" s="150" t="s">
        <v>116</v>
      </c>
      <c r="AV201" s="150" t="s">
        <v>121</v>
      </c>
      <c r="AZ201" s="14" t="s">
        <v>113</v>
      </c>
      <c r="BF201" s="151">
        <f>IF(O201="základná",K201,0)</f>
        <v>0</v>
      </c>
      <c r="BG201" s="151">
        <f>IF(O201="znížená",K201,0)</f>
        <v>0</v>
      </c>
      <c r="BH201" s="151">
        <f>IF(O201="zákl. prenesená",K201,0)</f>
        <v>0</v>
      </c>
      <c r="BI201" s="151">
        <f>IF(O201="zníž. prenesená",K201,0)</f>
        <v>0</v>
      </c>
      <c r="BJ201" s="151">
        <f>IF(O201="nulová",K201,0)</f>
        <v>0</v>
      </c>
      <c r="BK201" s="14" t="s">
        <v>121</v>
      </c>
      <c r="BL201" s="151">
        <f>ROUND(J201*I201,2)</f>
        <v>0</v>
      </c>
      <c r="BM201" s="14" t="s">
        <v>120</v>
      </c>
      <c r="BN201" s="150" t="s">
        <v>496</v>
      </c>
    </row>
    <row r="202" spans="1:66" s="12" customFormat="1" ht="23" customHeight="1">
      <c r="B202" s="126"/>
      <c r="D202" s="127" t="s">
        <v>68</v>
      </c>
      <c r="E202" s="136" t="s">
        <v>156</v>
      </c>
      <c r="F202" s="136" t="s">
        <v>497</v>
      </c>
      <c r="G202" s="136"/>
      <c r="K202" s="137">
        <f>BL202</f>
        <v>0</v>
      </c>
      <c r="M202" s="126"/>
      <c r="N202" s="130"/>
      <c r="O202" s="131"/>
      <c r="P202" s="131"/>
      <c r="Q202" s="132">
        <f>SUM(Q203:Q224)</f>
        <v>380.34129000000001</v>
      </c>
      <c r="R202" s="131"/>
      <c r="S202" s="132">
        <f>SUM(S203:S224)</f>
        <v>105.59567999999999</v>
      </c>
      <c r="T202" s="131"/>
      <c r="U202" s="133">
        <f>SUM(U203:U224)</f>
        <v>0</v>
      </c>
      <c r="AS202" s="127" t="s">
        <v>77</v>
      </c>
      <c r="AU202" s="134" t="s">
        <v>68</v>
      </c>
      <c r="AV202" s="134" t="s">
        <v>77</v>
      </c>
      <c r="AZ202" s="127" t="s">
        <v>113</v>
      </c>
      <c r="BL202" s="135">
        <f>SUM(BL203:BL224)</f>
        <v>0</v>
      </c>
    </row>
    <row r="203" spans="1:66" s="2" customFormat="1" ht="14.5" customHeight="1">
      <c r="A203" s="26"/>
      <c r="B203" s="138"/>
      <c r="C203" s="139" t="s">
        <v>498</v>
      </c>
      <c r="D203" s="139" t="s">
        <v>116</v>
      </c>
      <c r="E203" s="140" t="s">
        <v>499</v>
      </c>
      <c r="F203" s="141" t="s">
        <v>500</v>
      </c>
      <c r="G203" s="141"/>
      <c r="H203" s="142" t="s">
        <v>199</v>
      </c>
      <c r="I203" s="143">
        <v>2</v>
      </c>
      <c r="J203" s="144"/>
      <c r="K203" s="144">
        <f t="shared" ref="K203:K224" si="10">ROUND(J203*I203,2)</f>
        <v>0</v>
      </c>
      <c r="L203" s="145"/>
      <c r="M203" s="27"/>
      <c r="N203" s="146" t="s">
        <v>1</v>
      </c>
      <c r="O203" s="147" t="s">
        <v>35</v>
      </c>
      <c r="P203" s="148">
        <v>35.853999999999999</v>
      </c>
      <c r="Q203" s="148">
        <f t="shared" ref="Q203:Q224" si="11">P203*I203</f>
        <v>71.707999999999998</v>
      </c>
      <c r="R203" s="148">
        <v>0</v>
      </c>
      <c r="S203" s="148">
        <f t="shared" ref="S203:S224" si="12">R203*I203</f>
        <v>0</v>
      </c>
      <c r="T203" s="148">
        <v>0</v>
      </c>
      <c r="U203" s="149">
        <f t="shared" ref="U203:U224" si="13">T203*I203</f>
        <v>0</v>
      </c>
      <c r="V203" s="26"/>
      <c r="W203" s="26"/>
      <c r="X203" s="26"/>
      <c r="Y203" s="26"/>
      <c r="Z203" s="26"/>
      <c r="AA203" s="26"/>
      <c r="AB203" s="26"/>
      <c r="AC203" s="26"/>
      <c r="AD203" s="26"/>
      <c r="AE203" s="26"/>
      <c r="AF203" s="26"/>
      <c r="AS203" s="150" t="s">
        <v>501</v>
      </c>
      <c r="AU203" s="150" t="s">
        <v>116</v>
      </c>
      <c r="AV203" s="150" t="s">
        <v>121</v>
      </c>
      <c r="AZ203" s="14" t="s">
        <v>113</v>
      </c>
      <c r="BF203" s="151">
        <f t="shared" ref="BF203:BF224" si="14">IF(O203="základná",K203,0)</f>
        <v>0</v>
      </c>
      <c r="BG203" s="151">
        <f t="shared" ref="BG203:BG224" si="15">IF(O203="znížená",K203,0)</f>
        <v>0</v>
      </c>
      <c r="BH203" s="151">
        <f t="shared" ref="BH203:BH224" si="16">IF(O203="zákl. prenesená",K203,0)</f>
        <v>0</v>
      </c>
      <c r="BI203" s="151">
        <f t="shared" ref="BI203:BI224" si="17">IF(O203="zníž. prenesená",K203,0)</f>
        <v>0</v>
      </c>
      <c r="BJ203" s="151">
        <f t="shared" ref="BJ203:BJ224" si="18">IF(O203="nulová",K203,0)</f>
        <v>0</v>
      </c>
      <c r="BK203" s="14" t="s">
        <v>121</v>
      </c>
      <c r="BL203" s="151">
        <f t="shared" ref="BL203:BL224" si="19">ROUND(J203*I203,2)</f>
        <v>0</v>
      </c>
      <c r="BM203" s="14" t="s">
        <v>501</v>
      </c>
      <c r="BN203" s="150" t="s">
        <v>502</v>
      </c>
    </row>
    <row r="204" spans="1:66" s="2" customFormat="1" ht="24.25" customHeight="1">
      <c r="A204" s="26"/>
      <c r="B204" s="138"/>
      <c r="C204" s="152" t="s">
        <v>503</v>
      </c>
      <c r="D204" s="152" t="s">
        <v>169</v>
      </c>
      <c r="E204" s="153" t="s">
        <v>504</v>
      </c>
      <c r="F204" s="154" t="s">
        <v>505</v>
      </c>
      <c r="G204" s="154"/>
      <c r="H204" s="155" t="s">
        <v>199</v>
      </c>
      <c r="I204" s="156">
        <v>3</v>
      </c>
      <c r="J204" s="157"/>
      <c r="K204" s="157">
        <f t="shared" si="10"/>
        <v>0</v>
      </c>
      <c r="L204" s="158"/>
      <c r="M204" s="159"/>
      <c r="N204" s="160" t="s">
        <v>1</v>
      </c>
      <c r="O204" s="161" t="s">
        <v>35</v>
      </c>
      <c r="P204" s="148">
        <v>0</v>
      </c>
      <c r="Q204" s="148">
        <f t="shared" si="11"/>
        <v>0</v>
      </c>
      <c r="R204" s="148">
        <v>1.0000000000000001E-5</v>
      </c>
      <c r="S204" s="148">
        <f t="shared" si="12"/>
        <v>3.0000000000000004E-5</v>
      </c>
      <c r="T204" s="148">
        <v>0</v>
      </c>
      <c r="U204" s="149">
        <f t="shared" si="13"/>
        <v>0</v>
      </c>
      <c r="V204" s="26"/>
      <c r="W204" s="26"/>
      <c r="X204" s="26"/>
      <c r="Y204" s="26"/>
      <c r="Z204" s="26"/>
      <c r="AA204" s="26"/>
      <c r="AB204" s="26"/>
      <c r="AC204" s="26"/>
      <c r="AD204" s="26"/>
      <c r="AE204" s="26"/>
      <c r="AF204" s="26"/>
      <c r="AS204" s="150" t="s">
        <v>506</v>
      </c>
      <c r="AU204" s="150" t="s">
        <v>169</v>
      </c>
      <c r="AV204" s="150" t="s">
        <v>121</v>
      </c>
      <c r="AZ204" s="14" t="s">
        <v>113</v>
      </c>
      <c r="BF204" s="151">
        <f t="shared" si="14"/>
        <v>0</v>
      </c>
      <c r="BG204" s="151">
        <f t="shared" si="15"/>
        <v>0</v>
      </c>
      <c r="BH204" s="151">
        <f t="shared" si="16"/>
        <v>0</v>
      </c>
      <c r="BI204" s="151">
        <f t="shared" si="17"/>
        <v>0</v>
      </c>
      <c r="BJ204" s="151">
        <f t="shared" si="18"/>
        <v>0</v>
      </c>
      <c r="BK204" s="14" t="s">
        <v>121</v>
      </c>
      <c r="BL204" s="151">
        <f t="shared" si="19"/>
        <v>0</v>
      </c>
      <c r="BM204" s="14" t="s">
        <v>506</v>
      </c>
      <c r="BN204" s="150" t="s">
        <v>507</v>
      </c>
    </row>
    <row r="205" spans="1:66" s="2" customFormat="1" ht="24.25" customHeight="1">
      <c r="A205" s="26"/>
      <c r="B205" s="138"/>
      <c r="C205" s="152" t="s">
        <v>508</v>
      </c>
      <c r="D205" s="152" t="s">
        <v>169</v>
      </c>
      <c r="E205" s="153" t="s">
        <v>509</v>
      </c>
      <c r="F205" s="154" t="s">
        <v>510</v>
      </c>
      <c r="G205" s="154"/>
      <c r="H205" s="155" t="s">
        <v>199</v>
      </c>
      <c r="I205" s="156">
        <v>3</v>
      </c>
      <c r="J205" s="157"/>
      <c r="K205" s="157">
        <f t="shared" si="10"/>
        <v>0</v>
      </c>
      <c r="L205" s="158"/>
      <c r="M205" s="159"/>
      <c r="N205" s="160" t="s">
        <v>1</v>
      </c>
      <c r="O205" s="161" t="s">
        <v>35</v>
      </c>
      <c r="P205" s="148">
        <v>0</v>
      </c>
      <c r="Q205" s="148">
        <f t="shared" si="11"/>
        <v>0</v>
      </c>
      <c r="R205" s="148">
        <v>1.0000000000000001E-5</v>
      </c>
      <c r="S205" s="148">
        <f t="shared" si="12"/>
        <v>3.0000000000000004E-5</v>
      </c>
      <c r="T205" s="148">
        <v>0</v>
      </c>
      <c r="U205" s="149">
        <f t="shared" si="13"/>
        <v>0</v>
      </c>
      <c r="V205" s="26"/>
      <c r="W205" s="26"/>
      <c r="X205" s="26"/>
      <c r="Y205" s="26"/>
      <c r="Z205" s="26"/>
      <c r="AA205" s="26"/>
      <c r="AB205" s="26"/>
      <c r="AC205" s="26"/>
      <c r="AD205" s="26"/>
      <c r="AE205" s="26"/>
      <c r="AF205" s="26"/>
      <c r="AS205" s="150" t="s">
        <v>506</v>
      </c>
      <c r="AU205" s="150" t="s">
        <v>169</v>
      </c>
      <c r="AV205" s="150" t="s">
        <v>121</v>
      </c>
      <c r="AZ205" s="14" t="s">
        <v>113</v>
      </c>
      <c r="BF205" s="151">
        <f t="shared" si="14"/>
        <v>0</v>
      </c>
      <c r="BG205" s="151">
        <f t="shared" si="15"/>
        <v>0</v>
      </c>
      <c r="BH205" s="151">
        <f t="shared" si="16"/>
        <v>0</v>
      </c>
      <c r="BI205" s="151">
        <f t="shared" si="17"/>
        <v>0</v>
      </c>
      <c r="BJ205" s="151">
        <f t="shared" si="18"/>
        <v>0</v>
      </c>
      <c r="BK205" s="14" t="s">
        <v>121</v>
      </c>
      <c r="BL205" s="151">
        <f t="shared" si="19"/>
        <v>0</v>
      </c>
      <c r="BM205" s="14" t="s">
        <v>506</v>
      </c>
      <c r="BN205" s="150" t="s">
        <v>511</v>
      </c>
    </row>
    <row r="206" spans="1:66" s="2" customFormat="1" ht="14.5" customHeight="1">
      <c r="A206" s="26"/>
      <c r="B206" s="138"/>
      <c r="C206" s="139" t="s">
        <v>512</v>
      </c>
      <c r="D206" s="139" t="s">
        <v>116</v>
      </c>
      <c r="E206" s="140" t="s">
        <v>513</v>
      </c>
      <c r="F206" s="141" t="s">
        <v>514</v>
      </c>
      <c r="G206" s="141"/>
      <c r="H206" s="142" t="s">
        <v>199</v>
      </c>
      <c r="I206" s="143">
        <v>1</v>
      </c>
      <c r="J206" s="144"/>
      <c r="K206" s="144">
        <f t="shared" si="10"/>
        <v>0</v>
      </c>
      <c r="L206" s="145"/>
      <c r="M206" s="27"/>
      <c r="N206" s="146" t="s">
        <v>1</v>
      </c>
      <c r="O206" s="147" t="s">
        <v>35</v>
      </c>
      <c r="P206" s="148">
        <v>0.56799999999999995</v>
      </c>
      <c r="Q206" s="148">
        <f t="shared" si="11"/>
        <v>0.56799999999999995</v>
      </c>
      <c r="R206" s="148">
        <v>0</v>
      </c>
      <c r="S206" s="148">
        <f t="shared" si="12"/>
        <v>0</v>
      </c>
      <c r="T206" s="148">
        <v>0</v>
      </c>
      <c r="U206" s="149">
        <f t="shared" si="13"/>
        <v>0</v>
      </c>
      <c r="V206" s="26"/>
      <c r="W206" s="26"/>
      <c r="X206" s="26"/>
      <c r="Y206" s="26"/>
      <c r="Z206" s="26"/>
      <c r="AA206" s="26"/>
      <c r="AB206" s="26"/>
      <c r="AC206" s="26"/>
      <c r="AD206" s="26"/>
      <c r="AE206" s="26"/>
      <c r="AF206" s="26"/>
      <c r="AS206" s="150" t="s">
        <v>501</v>
      </c>
      <c r="AU206" s="150" t="s">
        <v>116</v>
      </c>
      <c r="AV206" s="150" t="s">
        <v>121</v>
      </c>
      <c r="AZ206" s="14" t="s">
        <v>113</v>
      </c>
      <c r="BF206" s="151">
        <f t="shared" si="14"/>
        <v>0</v>
      </c>
      <c r="BG206" s="151">
        <f t="shared" si="15"/>
        <v>0</v>
      </c>
      <c r="BH206" s="151">
        <f t="shared" si="16"/>
        <v>0</v>
      </c>
      <c r="BI206" s="151">
        <f t="shared" si="17"/>
        <v>0</v>
      </c>
      <c r="BJ206" s="151">
        <f t="shared" si="18"/>
        <v>0</v>
      </c>
      <c r="BK206" s="14" t="s">
        <v>121</v>
      </c>
      <c r="BL206" s="151">
        <f t="shared" si="19"/>
        <v>0</v>
      </c>
      <c r="BM206" s="14" t="s">
        <v>501</v>
      </c>
      <c r="BN206" s="150" t="s">
        <v>515</v>
      </c>
    </row>
    <row r="207" spans="1:66" s="2" customFormat="1" ht="24.25" customHeight="1">
      <c r="A207" s="26"/>
      <c r="B207" s="138"/>
      <c r="C207" s="152" t="s">
        <v>516</v>
      </c>
      <c r="D207" s="152" t="s">
        <v>169</v>
      </c>
      <c r="E207" s="153" t="s">
        <v>517</v>
      </c>
      <c r="F207" s="154" t="s">
        <v>518</v>
      </c>
      <c r="G207" s="154"/>
      <c r="H207" s="155" t="s">
        <v>199</v>
      </c>
      <c r="I207" s="156">
        <v>1</v>
      </c>
      <c r="J207" s="157"/>
      <c r="K207" s="157">
        <f t="shared" si="10"/>
        <v>0</v>
      </c>
      <c r="L207" s="158"/>
      <c r="M207" s="159"/>
      <c r="N207" s="160" t="s">
        <v>1</v>
      </c>
      <c r="O207" s="161" t="s">
        <v>35</v>
      </c>
      <c r="P207" s="148">
        <v>0</v>
      </c>
      <c r="Q207" s="148">
        <f t="shared" si="11"/>
        <v>0</v>
      </c>
      <c r="R207" s="148">
        <v>2.1000000000000001E-2</v>
      </c>
      <c r="S207" s="148">
        <f t="shared" si="12"/>
        <v>2.1000000000000001E-2</v>
      </c>
      <c r="T207" s="148">
        <v>0</v>
      </c>
      <c r="U207" s="149">
        <f t="shared" si="13"/>
        <v>0</v>
      </c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S207" s="150" t="s">
        <v>506</v>
      </c>
      <c r="AU207" s="150" t="s">
        <v>169</v>
      </c>
      <c r="AV207" s="150" t="s">
        <v>121</v>
      </c>
      <c r="AZ207" s="14" t="s">
        <v>113</v>
      </c>
      <c r="BF207" s="151">
        <f t="shared" si="14"/>
        <v>0</v>
      </c>
      <c r="BG207" s="151">
        <f t="shared" si="15"/>
        <v>0</v>
      </c>
      <c r="BH207" s="151">
        <f t="shared" si="16"/>
        <v>0</v>
      </c>
      <c r="BI207" s="151">
        <f t="shared" si="17"/>
        <v>0</v>
      </c>
      <c r="BJ207" s="151">
        <f t="shared" si="18"/>
        <v>0</v>
      </c>
      <c r="BK207" s="14" t="s">
        <v>121</v>
      </c>
      <c r="BL207" s="151">
        <f t="shared" si="19"/>
        <v>0</v>
      </c>
      <c r="BM207" s="14" t="s">
        <v>506</v>
      </c>
      <c r="BN207" s="150" t="s">
        <v>519</v>
      </c>
    </row>
    <row r="208" spans="1:66" s="2" customFormat="1" ht="14.5" customHeight="1">
      <c r="A208" s="26"/>
      <c r="B208" s="138"/>
      <c r="C208" s="152" t="s">
        <v>520</v>
      </c>
      <c r="D208" s="152" t="s">
        <v>169</v>
      </c>
      <c r="E208" s="153" t="s">
        <v>521</v>
      </c>
      <c r="F208" s="154" t="s">
        <v>522</v>
      </c>
      <c r="G208" s="154"/>
      <c r="H208" s="155" t="s">
        <v>199</v>
      </c>
      <c r="I208" s="156">
        <v>1</v>
      </c>
      <c r="J208" s="157"/>
      <c r="K208" s="157">
        <f t="shared" si="10"/>
        <v>0</v>
      </c>
      <c r="L208" s="158"/>
      <c r="M208" s="159"/>
      <c r="N208" s="160" t="s">
        <v>1</v>
      </c>
      <c r="O208" s="161" t="s">
        <v>35</v>
      </c>
      <c r="P208" s="148">
        <v>0</v>
      </c>
      <c r="Q208" s="148">
        <f t="shared" si="11"/>
        <v>0</v>
      </c>
      <c r="R208" s="148">
        <v>1.8000000000000001E-4</v>
      </c>
      <c r="S208" s="148">
        <f t="shared" si="12"/>
        <v>1.8000000000000001E-4</v>
      </c>
      <c r="T208" s="148">
        <v>0</v>
      </c>
      <c r="U208" s="149">
        <f t="shared" si="13"/>
        <v>0</v>
      </c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S208" s="150" t="s">
        <v>506</v>
      </c>
      <c r="AU208" s="150" t="s">
        <v>169</v>
      </c>
      <c r="AV208" s="150" t="s">
        <v>121</v>
      </c>
      <c r="AZ208" s="14" t="s">
        <v>113</v>
      </c>
      <c r="BF208" s="151">
        <f t="shared" si="14"/>
        <v>0</v>
      </c>
      <c r="BG208" s="151">
        <f t="shared" si="15"/>
        <v>0</v>
      </c>
      <c r="BH208" s="151">
        <f t="shared" si="16"/>
        <v>0</v>
      </c>
      <c r="BI208" s="151">
        <f t="shared" si="17"/>
        <v>0</v>
      </c>
      <c r="BJ208" s="151">
        <f t="shared" si="18"/>
        <v>0</v>
      </c>
      <c r="BK208" s="14" t="s">
        <v>121</v>
      </c>
      <c r="BL208" s="151">
        <f t="shared" si="19"/>
        <v>0</v>
      </c>
      <c r="BM208" s="14" t="s">
        <v>506</v>
      </c>
      <c r="BN208" s="150" t="s">
        <v>523</v>
      </c>
    </row>
    <row r="209" spans="1:66" s="2" customFormat="1" ht="14.5" customHeight="1">
      <c r="A209" s="26"/>
      <c r="B209" s="138"/>
      <c r="C209" s="152" t="s">
        <v>524</v>
      </c>
      <c r="D209" s="152" t="s">
        <v>169</v>
      </c>
      <c r="E209" s="153" t="s">
        <v>525</v>
      </c>
      <c r="F209" s="154" t="s">
        <v>526</v>
      </c>
      <c r="G209" s="154"/>
      <c r="H209" s="155" t="s">
        <v>527</v>
      </c>
      <c r="I209" s="156">
        <v>35</v>
      </c>
      <c r="J209" s="157"/>
      <c r="K209" s="157">
        <f t="shared" si="10"/>
        <v>0</v>
      </c>
      <c r="L209" s="158"/>
      <c r="M209" s="159"/>
      <c r="N209" s="160" t="s">
        <v>1</v>
      </c>
      <c r="O209" s="161" t="s">
        <v>35</v>
      </c>
      <c r="P209" s="148">
        <v>0</v>
      </c>
      <c r="Q209" s="148">
        <f t="shared" si="11"/>
        <v>0</v>
      </c>
      <c r="R209" s="148">
        <v>1</v>
      </c>
      <c r="S209" s="148">
        <f t="shared" si="12"/>
        <v>35</v>
      </c>
      <c r="T209" s="148">
        <v>0</v>
      </c>
      <c r="U209" s="149">
        <f t="shared" si="13"/>
        <v>0</v>
      </c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S209" s="150" t="s">
        <v>506</v>
      </c>
      <c r="AU209" s="150" t="s">
        <v>169</v>
      </c>
      <c r="AV209" s="150" t="s">
        <v>121</v>
      </c>
      <c r="AZ209" s="14" t="s">
        <v>113</v>
      </c>
      <c r="BF209" s="151">
        <f t="shared" si="14"/>
        <v>0</v>
      </c>
      <c r="BG209" s="151">
        <f t="shared" si="15"/>
        <v>0</v>
      </c>
      <c r="BH209" s="151">
        <f t="shared" si="16"/>
        <v>0</v>
      </c>
      <c r="BI209" s="151">
        <f t="shared" si="17"/>
        <v>0</v>
      </c>
      <c r="BJ209" s="151">
        <f t="shared" si="18"/>
        <v>0</v>
      </c>
      <c r="BK209" s="14" t="s">
        <v>121</v>
      </c>
      <c r="BL209" s="151">
        <f t="shared" si="19"/>
        <v>0</v>
      </c>
      <c r="BM209" s="14" t="s">
        <v>506</v>
      </c>
      <c r="BN209" s="150" t="s">
        <v>528</v>
      </c>
    </row>
    <row r="210" spans="1:66" s="2" customFormat="1" ht="14.5" customHeight="1">
      <c r="A210" s="26"/>
      <c r="B210" s="138"/>
      <c r="C210" s="152" t="s">
        <v>529</v>
      </c>
      <c r="D210" s="152" t="s">
        <v>169</v>
      </c>
      <c r="E210" s="153" t="s">
        <v>530</v>
      </c>
      <c r="F210" s="154" t="s">
        <v>531</v>
      </c>
      <c r="G210" s="154"/>
      <c r="H210" s="155" t="s">
        <v>527</v>
      </c>
      <c r="I210" s="156">
        <v>40</v>
      </c>
      <c r="J210" s="157"/>
      <c r="K210" s="157">
        <f t="shared" si="10"/>
        <v>0</v>
      </c>
      <c r="L210" s="158"/>
      <c r="M210" s="159"/>
      <c r="N210" s="160" t="s">
        <v>1</v>
      </c>
      <c r="O210" s="161" t="s">
        <v>35</v>
      </c>
      <c r="P210" s="148">
        <v>0</v>
      </c>
      <c r="Q210" s="148">
        <f t="shared" si="11"/>
        <v>0</v>
      </c>
      <c r="R210" s="148">
        <v>5.0000000000000002E-5</v>
      </c>
      <c r="S210" s="148">
        <f t="shared" si="12"/>
        <v>2E-3</v>
      </c>
      <c r="T210" s="148">
        <v>0</v>
      </c>
      <c r="U210" s="149">
        <f t="shared" si="13"/>
        <v>0</v>
      </c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S210" s="150" t="s">
        <v>506</v>
      </c>
      <c r="AU210" s="150" t="s">
        <v>169</v>
      </c>
      <c r="AV210" s="150" t="s">
        <v>121</v>
      </c>
      <c r="AZ210" s="14" t="s">
        <v>113</v>
      </c>
      <c r="BF210" s="151">
        <f t="shared" si="14"/>
        <v>0</v>
      </c>
      <c r="BG210" s="151">
        <f t="shared" si="15"/>
        <v>0</v>
      </c>
      <c r="BH210" s="151">
        <f t="shared" si="16"/>
        <v>0</v>
      </c>
      <c r="BI210" s="151">
        <f t="shared" si="17"/>
        <v>0</v>
      </c>
      <c r="BJ210" s="151">
        <f t="shared" si="18"/>
        <v>0</v>
      </c>
      <c r="BK210" s="14" t="s">
        <v>121</v>
      </c>
      <c r="BL210" s="151">
        <f t="shared" si="19"/>
        <v>0</v>
      </c>
      <c r="BM210" s="14" t="s">
        <v>506</v>
      </c>
      <c r="BN210" s="150" t="s">
        <v>532</v>
      </c>
    </row>
    <row r="211" spans="1:66" s="2" customFormat="1" ht="14.5" customHeight="1">
      <c r="A211" s="26"/>
      <c r="B211" s="138"/>
      <c r="C211" s="152" t="s">
        <v>533</v>
      </c>
      <c r="D211" s="152" t="s">
        <v>169</v>
      </c>
      <c r="E211" s="153" t="s">
        <v>534</v>
      </c>
      <c r="F211" s="154" t="s">
        <v>535</v>
      </c>
      <c r="G211" s="154"/>
      <c r="H211" s="155" t="s">
        <v>199</v>
      </c>
      <c r="I211" s="156">
        <v>2</v>
      </c>
      <c r="J211" s="157"/>
      <c r="K211" s="157">
        <f t="shared" si="10"/>
        <v>0</v>
      </c>
      <c r="L211" s="158"/>
      <c r="M211" s="159"/>
      <c r="N211" s="160" t="s">
        <v>1</v>
      </c>
      <c r="O211" s="161" t="s">
        <v>35</v>
      </c>
      <c r="P211" s="148">
        <v>0</v>
      </c>
      <c r="Q211" s="148">
        <f t="shared" si="11"/>
        <v>0</v>
      </c>
      <c r="R211" s="148">
        <v>1.4500000000000001E-2</v>
      </c>
      <c r="S211" s="148">
        <f t="shared" si="12"/>
        <v>2.9000000000000001E-2</v>
      </c>
      <c r="T211" s="148">
        <v>0</v>
      </c>
      <c r="U211" s="149">
        <f t="shared" si="13"/>
        <v>0</v>
      </c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S211" s="150" t="s">
        <v>506</v>
      </c>
      <c r="AU211" s="150" t="s">
        <v>169</v>
      </c>
      <c r="AV211" s="150" t="s">
        <v>121</v>
      </c>
      <c r="AZ211" s="14" t="s">
        <v>113</v>
      </c>
      <c r="BF211" s="151">
        <f t="shared" si="14"/>
        <v>0</v>
      </c>
      <c r="BG211" s="151">
        <f t="shared" si="15"/>
        <v>0</v>
      </c>
      <c r="BH211" s="151">
        <f t="shared" si="16"/>
        <v>0</v>
      </c>
      <c r="BI211" s="151">
        <f t="shared" si="17"/>
        <v>0</v>
      </c>
      <c r="BJ211" s="151">
        <f t="shared" si="18"/>
        <v>0</v>
      </c>
      <c r="BK211" s="14" t="s">
        <v>121</v>
      </c>
      <c r="BL211" s="151">
        <f t="shared" si="19"/>
        <v>0</v>
      </c>
      <c r="BM211" s="14" t="s">
        <v>506</v>
      </c>
      <c r="BN211" s="150" t="s">
        <v>536</v>
      </c>
    </row>
    <row r="212" spans="1:66" s="2" customFormat="1" ht="24.25" customHeight="1">
      <c r="A212" s="26"/>
      <c r="B212" s="138"/>
      <c r="C212" s="152" t="s">
        <v>537</v>
      </c>
      <c r="D212" s="152" t="s">
        <v>169</v>
      </c>
      <c r="E212" s="153" t="s">
        <v>538</v>
      </c>
      <c r="F212" s="154" t="s">
        <v>539</v>
      </c>
      <c r="G212" s="154"/>
      <c r="H212" s="155" t="s">
        <v>199</v>
      </c>
      <c r="I212" s="156">
        <v>1</v>
      </c>
      <c r="J212" s="157"/>
      <c r="K212" s="157">
        <f t="shared" si="10"/>
        <v>0</v>
      </c>
      <c r="L212" s="158"/>
      <c r="M212" s="159"/>
      <c r="N212" s="160" t="s">
        <v>1</v>
      </c>
      <c r="O212" s="161" t="s">
        <v>35</v>
      </c>
      <c r="P212" s="148">
        <v>0</v>
      </c>
      <c r="Q212" s="148">
        <f t="shared" si="11"/>
        <v>0</v>
      </c>
      <c r="R212" s="148">
        <v>2.01E-2</v>
      </c>
      <c r="S212" s="148">
        <f t="shared" si="12"/>
        <v>2.01E-2</v>
      </c>
      <c r="T212" s="148">
        <v>0</v>
      </c>
      <c r="U212" s="149">
        <f t="shared" si="13"/>
        <v>0</v>
      </c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S212" s="150" t="s">
        <v>506</v>
      </c>
      <c r="AU212" s="150" t="s">
        <v>169</v>
      </c>
      <c r="AV212" s="150" t="s">
        <v>121</v>
      </c>
      <c r="AZ212" s="14" t="s">
        <v>113</v>
      </c>
      <c r="BF212" s="151">
        <f t="shared" si="14"/>
        <v>0</v>
      </c>
      <c r="BG212" s="151">
        <f t="shared" si="15"/>
        <v>0</v>
      </c>
      <c r="BH212" s="151">
        <f t="shared" si="16"/>
        <v>0</v>
      </c>
      <c r="BI212" s="151">
        <f t="shared" si="17"/>
        <v>0</v>
      </c>
      <c r="BJ212" s="151">
        <f t="shared" si="18"/>
        <v>0</v>
      </c>
      <c r="BK212" s="14" t="s">
        <v>121</v>
      </c>
      <c r="BL212" s="151">
        <f t="shared" si="19"/>
        <v>0</v>
      </c>
      <c r="BM212" s="14" t="s">
        <v>506</v>
      </c>
      <c r="BN212" s="150" t="s">
        <v>540</v>
      </c>
    </row>
    <row r="213" spans="1:66" s="2" customFormat="1" ht="14.5" customHeight="1">
      <c r="A213" s="26"/>
      <c r="B213" s="138"/>
      <c r="C213" s="152" t="s">
        <v>541</v>
      </c>
      <c r="D213" s="152" t="s">
        <v>169</v>
      </c>
      <c r="E213" s="153" t="s">
        <v>542</v>
      </c>
      <c r="F213" s="154" t="s">
        <v>543</v>
      </c>
      <c r="G213" s="154"/>
      <c r="H213" s="155" t="s">
        <v>199</v>
      </c>
      <c r="I213" s="156">
        <v>1</v>
      </c>
      <c r="J213" s="157"/>
      <c r="K213" s="157">
        <f t="shared" si="10"/>
        <v>0</v>
      </c>
      <c r="L213" s="158"/>
      <c r="M213" s="159"/>
      <c r="N213" s="160" t="s">
        <v>1</v>
      </c>
      <c r="O213" s="161" t="s">
        <v>35</v>
      </c>
      <c r="P213" s="148">
        <v>0</v>
      </c>
      <c r="Q213" s="148">
        <f t="shared" si="11"/>
        <v>0</v>
      </c>
      <c r="R213" s="148">
        <v>0</v>
      </c>
      <c r="S213" s="148">
        <f t="shared" si="12"/>
        <v>0</v>
      </c>
      <c r="T213" s="148">
        <v>0</v>
      </c>
      <c r="U213" s="149">
        <f t="shared" si="13"/>
        <v>0</v>
      </c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S213" s="150" t="s">
        <v>506</v>
      </c>
      <c r="AU213" s="150" t="s">
        <v>169</v>
      </c>
      <c r="AV213" s="150" t="s">
        <v>121</v>
      </c>
      <c r="AZ213" s="14" t="s">
        <v>113</v>
      </c>
      <c r="BF213" s="151">
        <f t="shared" si="14"/>
        <v>0</v>
      </c>
      <c r="BG213" s="151">
        <f t="shared" si="15"/>
        <v>0</v>
      </c>
      <c r="BH213" s="151">
        <f t="shared" si="16"/>
        <v>0</v>
      </c>
      <c r="BI213" s="151">
        <f t="shared" si="17"/>
        <v>0</v>
      </c>
      <c r="BJ213" s="151">
        <f t="shared" si="18"/>
        <v>0</v>
      </c>
      <c r="BK213" s="14" t="s">
        <v>121</v>
      </c>
      <c r="BL213" s="151">
        <f t="shared" si="19"/>
        <v>0</v>
      </c>
      <c r="BM213" s="14" t="s">
        <v>506</v>
      </c>
      <c r="BN213" s="150" t="s">
        <v>544</v>
      </c>
    </row>
    <row r="214" spans="1:66" s="2" customFormat="1" ht="14.5" customHeight="1">
      <c r="A214" s="26"/>
      <c r="B214" s="138"/>
      <c r="C214" s="152" t="s">
        <v>545</v>
      </c>
      <c r="D214" s="152" t="s">
        <v>169</v>
      </c>
      <c r="E214" s="153" t="s">
        <v>546</v>
      </c>
      <c r="F214" s="154" t="s">
        <v>547</v>
      </c>
      <c r="G214" s="154"/>
      <c r="H214" s="155" t="s">
        <v>199</v>
      </c>
      <c r="I214" s="156">
        <v>1</v>
      </c>
      <c r="J214" s="157"/>
      <c r="K214" s="157">
        <f t="shared" si="10"/>
        <v>0</v>
      </c>
      <c r="L214" s="158"/>
      <c r="M214" s="159"/>
      <c r="N214" s="160" t="s">
        <v>1</v>
      </c>
      <c r="O214" s="161" t="s">
        <v>35</v>
      </c>
      <c r="P214" s="148">
        <v>0</v>
      </c>
      <c r="Q214" s="148">
        <f t="shared" si="11"/>
        <v>0</v>
      </c>
      <c r="R214" s="148">
        <v>1E-4</v>
      </c>
      <c r="S214" s="148">
        <f t="shared" si="12"/>
        <v>1E-4</v>
      </c>
      <c r="T214" s="148">
        <v>0</v>
      </c>
      <c r="U214" s="149">
        <f t="shared" si="13"/>
        <v>0</v>
      </c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S214" s="150" t="s">
        <v>506</v>
      </c>
      <c r="AU214" s="150" t="s">
        <v>169</v>
      </c>
      <c r="AV214" s="150" t="s">
        <v>121</v>
      </c>
      <c r="AZ214" s="14" t="s">
        <v>113</v>
      </c>
      <c r="BF214" s="151">
        <f t="shared" si="14"/>
        <v>0</v>
      </c>
      <c r="BG214" s="151">
        <f t="shared" si="15"/>
        <v>0</v>
      </c>
      <c r="BH214" s="151">
        <f t="shared" si="16"/>
        <v>0</v>
      </c>
      <c r="BI214" s="151">
        <f t="shared" si="17"/>
        <v>0</v>
      </c>
      <c r="BJ214" s="151">
        <f t="shared" si="18"/>
        <v>0</v>
      </c>
      <c r="BK214" s="14" t="s">
        <v>121</v>
      </c>
      <c r="BL214" s="151">
        <f t="shared" si="19"/>
        <v>0</v>
      </c>
      <c r="BM214" s="14" t="s">
        <v>506</v>
      </c>
      <c r="BN214" s="150" t="s">
        <v>548</v>
      </c>
    </row>
    <row r="215" spans="1:66" s="2" customFormat="1" ht="38" customHeight="1">
      <c r="A215" s="26"/>
      <c r="B215" s="138"/>
      <c r="C215" s="139" t="s">
        <v>549</v>
      </c>
      <c r="D215" s="139" t="s">
        <v>116</v>
      </c>
      <c r="E215" s="140" t="s">
        <v>550</v>
      </c>
      <c r="F215" s="141" t="s">
        <v>551</v>
      </c>
      <c r="G215" s="141"/>
      <c r="H215" s="142" t="s">
        <v>199</v>
      </c>
      <c r="I215" s="143">
        <v>1</v>
      </c>
      <c r="J215" s="144"/>
      <c r="K215" s="144">
        <f t="shared" si="10"/>
        <v>0</v>
      </c>
      <c r="L215" s="145"/>
      <c r="M215" s="27"/>
      <c r="N215" s="146" t="s">
        <v>1</v>
      </c>
      <c r="O215" s="147" t="s">
        <v>35</v>
      </c>
      <c r="P215" s="148">
        <v>4.1069199999999997</v>
      </c>
      <c r="Q215" s="148">
        <f t="shared" si="11"/>
        <v>4.1069199999999997</v>
      </c>
      <c r="R215" s="148">
        <v>0</v>
      </c>
      <c r="S215" s="148">
        <f t="shared" si="12"/>
        <v>0</v>
      </c>
      <c r="T215" s="148">
        <v>0</v>
      </c>
      <c r="U215" s="149">
        <f t="shared" si="13"/>
        <v>0</v>
      </c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S215" s="150" t="s">
        <v>120</v>
      </c>
      <c r="AU215" s="150" t="s">
        <v>116</v>
      </c>
      <c r="AV215" s="150" t="s">
        <v>121</v>
      </c>
      <c r="AZ215" s="14" t="s">
        <v>113</v>
      </c>
      <c r="BF215" s="151">
        <f t="shared" si="14"/>
        <v>0</v>
      </c>
      <c r="BG215" s="151">
        <f t="shared" si="15"/>
        <v>0</v>
      </c>
      <c r="BH215" s="151">
        <f t="shared" si="16"/>
        <v>0</v>
      </c>
      <c r="BI215" s="151">
        <f t="shared" si="17"/>
        <v>0</v>
      </c>
      <c r="BJ215" s="151">
        <f t="shared" si="18"/>
        <v>0</v>
      </c>
      <c r="BK215" s="14" t="s">
        <v>121</v>
      </c>
      <c r="BL215" s="151">
        <f t="shared" si="19"/>
        <v>0</v>
      </c>
      <c r="BM215" s="14" t="s">
        <v>120</v>
      </c>
      <c r="BN215" s="150" t="s">
        <v>552</v>
      </c>
    </row>
    <row r="216" spans="1:66" s="2" customFormat="1" ht="24.25" customHeight="1">
      <c r="A216" s="26"/>
      <c r="B216" s="138"/>
      <c r="C216" s="152" t="s">
        <v>553</v>
      </c>
      <c r="D216" s="152" t="s">
        <v>169</v>
      </c>
      <c r="E216" s="153" t="s">
        <v>554</v>
      </c>
      <c r="F216" s="154" t="s">
        <v>555</v>
      </c>
      <c r="G216" s="154"/>
      <c r="H216" s="155" t="s">
        <v>199</v>
      </c>
      <c r="I216" s="156">
        <v>1</v>
      </c>
      <c r="J216" s="157"/>
      <c r="K216" s="157">
        <f t="shared" si="10"/>
        <v>0</v>
      </c>
      <c r="L216" s="158"/>
      <c r="M216" s="159"/>
      <c r="N216" s="160" t="s">
        <v>1</v>
      </c>
      <c r="O216" s="161" t="s">
        <v>35</v>
      </c>
      <c r="P216" s="148">
        <v>0</v>
      </c>
      <c r="Q216" s="148">
        <f t="shared" si="11"/>
        <v>0</v>
      </c>
      <c r="R216" s="148">
        <v>0</v>
      </c>
      <c r="S216" s="148">
        <f t="shared" si="12"/>
        <v>0</v>
      </c>
      <c r="T216" s="148">
        <v>0</v>
      </c>
      <c r="U216" s="149">
        <f t="shared" si="13"/>
        <v>0</v>
      </c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S216" s="150" t="s">
        <v>173</v>
      </c>
      <c r="AU216" s="150" t="s">
        <v>169</v>
      </c>
      <c r="AV216" s="150" t="s">
        <v>121</v>
      </c>
      <c r="AZ216" s="14" t="s">
        <v>113</v>
      </c>
      <c r="BF216" s="151">
        <f t="shared" si="14"/>
        <v>0</v>
      </c>
      <c r="BG216" s="151">
        <f t="shared" si="15"/>
        <v>0</v>
      </c>
      <c r="BH216" s="151">
        <f t="shared" si="16"/>
        <v>0</v>
      </c>
      <c r="BI216" s="151">
        <f t="shared" si="17"/>
        <v>0</v>
      </c>
      <c r="BJ216" s="151">
        <f t="shared" si="18"/>
        <v>0</v>
      </c>
      <c r="BK216" s="14" t="s">
        <v>121</v>
      </c>
      <c r="BL216" s="151">
        <f t="shared" si="19"/>
        <v>0</v>
      </c>
      <c r="BM216" s="14" t="s">
        <v>120</v>
      </c>
      <c r="BN216" s="150" t="s">
        <v>556</v>
      </c>
    </row>
    <row r="217" spans="1:66" s="2" customFormat="1" ht="14.5" customHeight="1">
      <c r="A217" s="26"/>
      <c r="B217" s="138"/>
      <c r="C217" s="139" t="s">
        <v>557</v>
      </c>
      <c r="D217" s="139" t="s">
        <v>116</v>
      </c>
      <c r="E217" s="140" t="s">
        <v>558</v>
      </c>
      <c r="F217" s="141" t="s">
        <v>559</v>
      </c>
      <c r="G217" s="141"/>
      <c r="H217" s="142" t="s">
        <v>199</v>
      </c>
      <c r="I217" s="143">
        <v>1</v>
      </c>
      <c r="J217" s="144"/>
      <c r="K217" s="144">
        <f t="shared" si="10"/>
        <v>0</v>
      </c>
      <c r="L217" s="145"/>
      <c r="M217" s="27"/>
      <c r="N217" s="146" t="s">
        <v>1</v>
      </c>
      <c r="O217" s="147" t="s">
        <v>35</v>
      </c>
      <c r="P217" s="148">
        <v>1.73848</v>
      </c>
      <c r="Q217" s="148">
        <f t="shared" si="11"/>
        <v>1.73848</v>
      </c>
      <c r="R217" s="148">
        <v>1.8871</v>
      </c>
      <c r="S217" s="148">
        <f t="shared" si="12"/>
        <v>1.8871</v>
      </c>
      <c r="T217" s="148">
        <v>0</v>
      </c>
      <c r="U217" s="149">
        <f t="shared" si="13"/>
        <v>0</v>
      </c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S217" s="150" t="s">
        <v>120</v>
      </c>
      <c r="AU217" s="150" t="s">
        <v>116</v>
      </c>
      <c r="AV217" s="150" t="s">
        <v>121</v>
      </c>
      <c r="AZ217" s="14" t="s">
        <v>113</v>
      </c>
      <c r="BF217" s="151">
        <f t="shared" si="14"/>
        <v>0</v>
      </c>
      <c r="BG217" s="151">
        <f t="shared" si="15"/>
        <v>0</v>
      </c>
      <c r="BH217" s="151">
        <f t="shared" si="16"/>
        <v>0</v>
      </c>
      <c r="BI217" s="151">
        <f t="shared" si="17"/>
        <v>0</v>
      </c>
      <c r="BJ217" s="151">
        <f t="shared" si="18"/>
        <v>0</v>
      </c>
      <c r="BK217" s="14" t="s">
        <v>121</v>
      </c>
      <c r="BL217" s="151">
        <f t="shared" si="19"/>
        <v>0</v>
      </c>
      <c r="BM217" s="14" t="s">
        <v>120</v>
      </c>
      <c r="BN217" s="150" t="s">
        <v>560</v>
      </c>
    </row>
    <row r="218" spans="1:66" s="2" customFormat="1" ht="14.5" customHeight="1">
      <c r="A218" s="26"/>
      <c r="B218" s="138"/>
      <c r="C218" s="152" t="s">
        <v>561</v>
      </c>
      <c r="D218" s="152" t="s">
        <v>169</v>
      </c>
      <c r="E218" s="153" t="s">
        <v>562</v>
      </c>
      <c r="F218" s="154" t="s">
        <v>563</v>
      </c>
      <c r="G218" s="154"/>
      <c r="H218" s="155" t="s">
        <v>172</v>
      </c>
      <c r="I218" s="156">
        <v>0.05</v>
      </c>
      <c r="J218" s="157"/>
      <c r="K218" s="157">
        <f t="shared" si="10"/>
        <v>0</v>
      </c>
      <c r="L218" s="158"/>
      <c r="M218" s="159"/>
      <c r="N218" s="160" t="s">
        <v>1</v>
      </c>
      <c r="O218" s="161" t="s">
        <v>35</v>
      </c>
      <c r="P218" s="148">
        <v>0</v>
      </c>
      <c r="Q218" s="148">
        <f t="shared" si="11"/>
        <v>0</v>
      </c>
      <c r="R218" s="148">
        <v>1</v>
      </c>
      <c r="S218" s="148">
        <f t="shared" si="12"/>
        <v>0.05</v>
      </c>
      <c r="T218" s="148">
        <v>0</v>
      </c>
      <c r="U218" s="149">
        <f t="shared" si="13"/>
        <v>0</v>
      </c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S218" s="150" t="s">
        <v>173</v>
      </c>
      <c r="AU218" s="150" t="s">
        <v>169</v>
      </c>
      <c r="AV218" s="150" t="s">
        <v>121</v>
      </c>
      <c r="AZ218" s="14" t="s">
        <v>113</v>
      </c>
      <c r="BF218" s="151">
        <f t="shared" si="14"/>
        <v>0</v>
      </c>
      <c r="BG218" s="151">
        <f t="shared" si="15"/>
        <v>0</v>
      </c>
      <c r="BH218" s="151">
        <f t="shared" si="16"/>
        <v>0</v>
      </c>
      <c r="BI218" s="151">
        <f t="shared" si="17"/>
        <v>0</v>
      </c>
      <c r="BJ218" s="151">
        <f t="shared" si="18"/>
        <v>0</v>
      </c>
      <c r="BK218" s="14" t="s">
        <v>121</v>
      </c>
      <c r="BL218" s="151">
        <f t="shared" si="19"/>
        <v>0</v>
      </c>
      <c r="BM218" s="14" t="s">
        <v>120</v>
      </c>
      <c r="BN218" s="150" t="s">
        <v>564</v>
      </c>
    </row>
    <row r="219" spans="1:66" s="2" customFormat="1" ht="14.5" customHeight="1">
      <c r="A219" s="26"/>
      <c r="B219" s="138"/>
      <c r="C219" s="152" t="s">
        <v>565</v>
      </c>
      <c r="D219" s="152" t="s">
        <v>169</v>
      </c>
      <c r="E219" s="153" t="s">
        <v>566</v>
      </c>
      <c r="F219" s="154" t="s">
        <v>567</v>
      </c>
      <c r="G219" s="154"/>
      <c r="H219" s="155" t="s">
        <v>199</v>
      </c>
      <c r="I219" s="156">
        <v>1</v>
      </c>
      <c r="J219" s="157"/>
      <c r="K219" s="157">
        <f t="shared" si="10"/>
        <v>0</v>
      </c>
      <c r="L219" s="158"/>
      <c r="M219" s="159"/>
      <c r="N219" s="160" t="s">
        <v>1</v>
      </c>
      <c r="O219" s="161" t="s">
        <v>35</v>
      </c>
      <c r="P219" s="148">
        <v>0</v>
      </c>
      <c r="Q219" s="148">
        <f t="shared" si="11"/>
        <v>0</v>
      </c>
      <c r="R219" s="148">
        <v>5.0000000000000001E-4</v>
      </c>
      <c r="S219" s="148">
        <f t="shared" si="12"/>
        <v>5.0000000000000001E-4</v>
      </c>
      <c r="T219" s="148">
        <v>0</v>
      </c>
      <c r="U219" s="149">
        <f t="shared" si="13"/>
        <v>0</v>
      </c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S219" s="150" t="s">
        <v>173</v>
      </c>
      <c r="AU219" s="150" t="s">
        <v>169</v>
      </c>
      <c r="AV219" s="150" t="s">
        <v>121</v>
      </c>
      <c r="AZ219" s="14" t="s">
        <v>113</v>
      </c>
      <c r="BF219" s="151">
        <f t="shared" si="14"/>
        <v>0</v>
      </c>
      <c r="BG219" s="151">
        <f t="shared" si="15"/>
        <v>0</v>
      </c>
      <c r="BH219" s="151">
        <f t="shared" si="16"/>
        <v>0</v>
      </c>
      <c r="BI219" s="151">
        <f t="shared" si="17"/>
        <v>0</v>
      </c>
      <c r="BJ219" s="151">
        <f t="shared" si="18"/>
        <v>0</v>
      </c>
      <c r="BK219" s="14" t="s">
        <v>121</v>
      </c>
      <c r="BL219" s="151">
        <f t="shared" si="19"/>
        <v>0</v>
      </c>
      <c r="BM219" s="14" t="s">
        <v>120</v>
      </c>
      <c r="BN219" s="150" t="s">
        <v>568</v>
      </c>
    </row>
    <row r="220" spans="1:66" s="2" customFormat="1" ht="14.5" customHeight="1">
      <c r="A220" s="26"/>
      <c r="B220" s="138"/>
      <c r="C220" s="139" t="s">
        <v>569</v>
      </c>
      <c r="D220" s="139" t="s">
        <v>116</v>
      </c>
      <c r="E220" s="140" t="s">
        <v>570</v>
      </c>
      <c r="F220" s="141" t="s">
        <v>571</v>
      </c>
      <c r="G220" s="141"/>
      <c r="H220" s="142" t="s">
        <v>421</v>
      </c>
      <c r="I220" s="143">
        <v>1</v>
      </c>
      <c r="J220" s="144"/>
      <c r="K220" s="144">
        <f t="shared" si="10"/>
        <v>0</v>
      </c>
      <c r="L220" s="145"/>
      <c r="M220" s="27"/>
      <c r="N220" s="146" t="s">
        <v>1</v>
      </c>
      <c r="O220" s="147" t="s">
        <v>35</v>
      </c>
      <c r="P220" s="148">
        <v>0.29336000000000001</v>
      </c>
      <c r="Q220" s="148">
        <f t="shared" si="11"/>
        <v>0.29336000000000001</v>
      </c>
      <c r="R220" s="148">
        <v>7.5599999999999999E-3</v>
      </c>
      <c r="S220" s="148">
        <f t="shared" si="12"/>
        <v>7.5599999999999999E-3</v>
      </c>
      <c r="T220" s="148">
        <v>0</v>
      </c>
      <c r="U220" s="149">
        <f t="shared" si="13"/>
        <v>0</v>
      </c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S220" s="150" t="s">
        <v>213</v>
      </c>
      <c r="AU220" s="150" t="s">
        <v>116</v>
      </c>
      <c r="AV220" s="150" t="s">
        <v>121</v>
      </c>
      <c r="AZ220" s="14" t="s">
        <v>113</v>
      </c>
      <c r="BF220" s="151">
        <f t="shared" si="14"/>
        <v>0</v>
      </c>
      <c r="BG220" s="151">
        <f t="shared" si="15"/>
        <v>0</v>
      </c>
      <c r="BH220" s="151">
        <f t="shared" si="16"/>
        <v>0</v>
      </c>
      <c r="BI220" s="151">
        <f t="shared" si="17"/>
        <v>0</v>
      </c>
      <c r="BJ220" s="151">
        <f t="shared" si="18"/>
        <v>0</v>
      </c>
      <c r="BK220" s="14" t="s">
        <v>121</v>
      </c>
      <c r="BL220" s="151">
        <f t="shared" si="19"/>
        <v>0</v>
      </c>
      <c r="BM220" s="14" t="s">
        <v>213</v>
      </c>
      <c r="BN220" s="150" t="s">
        <v>572</v>
      </c>
    </row>
    <row r="221" spans="1:66" s="2" customFormat="1" ht="24.25" customHeight="1">
      <c r="A221" s="26"/>
      <c r="B221" s="138"/>
      <c r="C221" s="139" t="s">
        <v>573</v>
      </c>
      <c r="D221" s="139" t="s">
        <v>116</v>
      </c>
      <c r="E221" s="140" t="s">
        <v>574</v>
      </c>
      <c r="F221" s="141" t="s">
        <v>575</v>
      </c>
      <c r="G221" s="141"/>
      <c r="H221" s="142" t="s">
        <v>199</v>
      </c>
      <c r="I221" s="143">
        <v>6</v>
      </c>
      <c r="J221" s="144"/>
      <c r="K221" s="144">
        <f t="shared" si="10"/>
        <v>0</v>
      </c>
      <c r="L221" s="145"/>
      <c r="M221" s="27"/>
      <c r="N221" s="146" t="s">
        <v>1</v>
      </c>
      <c r="O221" s="147" t="s">
        <v>35</v>
      </c>
      <c r="P221" s="148">
        <v>50.308</v>
      </c>
      <c r="Q221" s="148">
        <f t="shared" si="11"/>
        <v>301.84800000000001</v>
      </c>
      <c r="R221" s="148">
        <v>7.6127799999999999</v>
      </c>
      <c r="S221" s="148">
        <f t="shared" si="12"/>
        <v>45.676679999999998</v>
      </c>
      <c r="T221" s="148">
        <v>0</v>
      </c>
      <c r="U221" s="149">
        <f t="shared" si="13"/>
        <v>0</v>
      </c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S221" s="150" t="s">
        <v>120</v>
      </c>
      <c r="AU221" s="150" t="s">
        <v>116</v>
      </c>
      <c r="AV221" s="150" t="s">
        <v>121</v>
      </c>
      <c r="AZ221" s="14" t="s">
        <v>113</v>
      </c>
      <c r="BF221" s="151">
        <f t="shared" si="14"/>
        <v>0</v>
      </c>
      <c r="BG221" s="151">
        <f t="shared" si="15"/>
        <v>0</v>
      </c>
      <c r="BH221" s="151">
        <f t="shared" si="16"/>
        <v>0</v>
      </c>
      <c r="BI221" s="151">
        <f t="shared" si="17"/>
        <v>0</v>
      </c>
      <c r="BJ221" s="151">
        <f t="shared" si="18"/>
        <v>0</v>
      </c>
      <c r="BK221" s="14" t="s">
        <v>121</v>
      </c>
      <c r="BL221" s="151">
        <f t="shared" si="19"/>
        <v>0</v>
      </c>
      <c r="BM221" s="14" t="s">
        <v>120</v>
      </c>
      <c r="BN221" s="150" t="s">
        <v>576</v>
      </c>
    </row>
    <row r="222" spans="1:66" s="2" customFormat="1" ht="14.5" customHeight="1">
      <c r="A222" s="26"/>
      <c r="B222" s="138"/>
      <c r="C222" s="152" t="s">
        <v>577</v>
      </c>
      <c r="D222" s="152" t="s">
        <v>169</v>
      </c>
      <c r="E222" s="153" t="s">
        <v>578</v>
      </c>
      <c r="F222" s="154" t="s">
        <v>579</v>
      </c>
      <c r="G222" s="154"/>
      <c r="H222" s="155" t="s">
        <v>199</v>
      </c>
      <c r="I222" s="156">
        <v>6</v>
      </c>
      <c r="J222" s="157"/>
      <c r="K222" s="157">
        <f t="shared" si="10"/>
        <v>0</v>
      </c>
      <c r="L222" s="158"/>
      <c r="M222" s="159"/>
      <c r="N222" s="160" t="s">
        <v>1</v>
      </c>
      <c r="O222" s="161" t="s">
        <v>35</v>
      </c>
      <c r="P222" s="148">
        <v>0</v>
      </c>
      <c r="Q222" s="148">
        <f t="shared" si="11"/>
        <v>0</v>
      </c>
      <c r="R222" s="148">
        <v>6.8999999999999999E-3</v>
      </c>
      <c r="S222" s="148">
        <f t="shared" si="12"/>
        <v>4.1399999999999999E-2</v>
      </c>
      <c r="T222" s="148">
        <v>0</v>
      </c>
      <c r="U222" s="149">
        <f t="shared" si="13"/>
        <v>0</v>
      </c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S222" s="150" t="s">
        <v>173</v>
      </c>
      <c r="AU222" s="150" t="s">
        <v>169</v>
      </c>
      <c r="AV222" s="150" t="s">
        <v>121</v>
      </c>
      <c r="AZ222" s="14" t="s">
        <v>113</v>
      </c>
      <c r="BF222" s="151">
        <f t="shared" si="14"/>
        <v>0</v>
      </c>
      <c r="BG222" s="151">
        <f t="shared" si="15"/>
        <v>0</v>
      </c>
      <c r="BH222" s="151">
        <f t="shared" si="16"/>
        <v>0</v>
      </c>
      <c r="BI222" s="151">
        <f t="shared" si="17"/>
        <v>0</v>
      </c>
      <c r="BJ222" s="151">
        <f t="shared" si="18"/>
        <v>0</v>
      </c>
      <c r="BK222" s="14" t="s">
        <v>121</v>
      </c>
      <c r="BL222" s="151">
        <f t="shared" si="19"/>
        <v>0</v>
      </c>
      <c r="BM222" s="14" t="s">
        <v>120</v>
      </c>
      <c r="BN222" s="150" t="s">
        <v>580</v>
      </c>
    </row>
    <row r="223" spans="1:66" s="2" customFormat="1" ht="29" customHeight="1">
      <c r="A223" s="26"/>
      <c r="B223" s="138"/>
      <c r="C223" s="152" t="s">
        <v>581</v>
      </c>
      <c r="D223" s="152" t="s">
        <v>169</v>
      </c>
      <c r="E223" s="153" t="s">
        <v>582</v>
      </c>
      <c r="F223" s="154" t="s">
        <v>583</v>
      </c>
      <c r="G223" s="154"/>
      <c r="H223" s="155" t="s">
        <v>199</v>
      </c>
      <c r="I223" s="156">
        <v>6</v>
      </c>
      <c r="J223" s="157"/>
      <c r="K223" s="157">
        <f t="shared" si="10"/>
        <v>0</v>
      </c>
      <c r="L223" s="158"/>
      <c r="M223" s="159"/>
      <c r="N223" s="160" t="s">
        <v>1</v>
      </c>
      <c r="O223" s="161" t="s">
        <v>35</v>
      </c>
      <c r="P223" s="148">
        <v>0</v>
      </c>
      <c r="Q223" s="148">
        <f t="shared" si="11"/>
        <v>0</v>
      </c>
      <c r="R223" s="148">
        <v>3.81</v>
      </c>
      <c r="S223" s="148">
        <f t="shared" si="12"/>
        <v>22.86</v>
      </c>
      <c r="T223" s="148">
        <v>0</v>
      </c>
      <c r="U223" s="149">
        <f t="shared" si="13"/>
        <v>0</v>
      </c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S223" s="150" t="s">
        <v>173</v>
      </c>
      <c r="AU223" s="150" t="s">
        <v>169</v>
      </c>
      <c r="AV223" s="150" t="s">
        <v>121</v>
      </c>
      <c r="AZ223" s="14" t="s">
        <v>113</v>
      </c>
      <c r="BF223" s="151">
        <f t="shared" si="14"/>
        <v>0</v>
      </c>
      <c r="BG223" s="151">
        <f t="shared" si="15"/>
        <v>0</v>
      </c>
      <c r="BH223" s="151">
        <f t="shared" si="16"/>
        <v>0</v>
      </c>
      <c r="BI223" s="151">
        <f t="shared" si="17"/>
        <v>0</v>
      </c>
      <c r="BJ223" s="151">
        <f t="shared" si="18"/>
        <v>0</v>
      </c>
      <c r="BK223" s="14" t="s">
        <v>121</v>
      </c>
      <c r="BL223" s="151">
        <f t="shared" si="19"/>
        <v>0</v>
      </c>
      <c r="BM223" s="14" t="s">
        <v>120</v>
      </c>
      <c r="BN223" s="150" t="s">
        <v>584</v>
      </c>
    </row>
    <row r="224" spans="1:66" s="2" customFormat="1" ht="24.25" customHeight="1">
      <c r="A224" s="26"/>
      <c r="B224" s="138"/>
      <c r="C224" s="139" t="s">
        <v>585</v>
      </c>
      <c r="D224" s="139" t="s">
        <v>116</v>
      </c>
      <c r="E224" s="140" t="s">
        <v>586</v>
      </c>
      <c r="F224" s="141" t="s">
        <v>587</v>
      </c>
      <c r="G224" s="141"/>
      <c r="H224" s="142" t="s">
        <v>199</v>
      </c>
      <c r="I224" s="143">
        <v>1</v>
      </c>
      <c r="J224" s="144"/>
      <c r="K224" s="144">
        <f t="shared" si="10"/>
        <v>0</v>
      </c>
      <c r="L224" s="145"/>
      <c r="M224" s="27"/>
      <c r="N224" s="146" t="s">
        <v>1</v>
      </c>
      <c r="O224" s="147" t="s">
        <v>35</v>
      </c>
      <c r="P224" s="148">
        <v>7.8530000000000003E-2</v>
      </c>
      <c r="Q224" s="148">
        <f t="shared" si="11"/>
        <v>7.8530000000000003E-2</v>
      </c>
      <c r="R224" s="148">
        <v>0</v>
      </c>
      <c r="S224" s="148">
        <f t="shared" si="12"/>
        <v>0</v>
      </c>
      <c r="T224" s="148">
        <v>0</v>
      </c>
      <c r="U224" s="149">
        <f t="shared" si="13"/>
        <v>0</v>
      </c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S224" s="150" t="s">
        <v>501</v>
      </c>
      <c r="AU224" s="150" t="s">
        <v>116</v>
      </c>
      <c r="AV224" s="150" t="s">
        <v>121</v>
      </c>
      <c r="AZ224" s="14" t="s">
        <v>113</v>
      </c>
      <c r="BF224" s="151">
        <f t="shared" si="14"/>
        <v>0</v>
      </c>
      <c r="BG224" s="151">
        <f t="shared" si="15"/>
        <v>0</v>
      </c>
      <c r="BH224" s="151">
        <f t="shared" si="16"/>
        <v>0</v>
      </c>
      <c r="BI224" s="151">
        <f t="shared" si="17"/>
        <v>0</v>
      </c>
      <c r="BJ224" s="151">
        <f t="shared" si="18"/>
        <v>0</v>
      </c>
      <c r="BK224" s="14" t="s">
        <v>121</v>
      </c>
      <c r="BL224" s="151">
        <f t="shared" si="19"/>
        <v>0</v>
      </c>
      <c r="BM224" s="14" t="s">
        <v>501</v>
      </c>
      <c r="BN224" s="150" t="s">
        <v>588</v>
      </c>
    </row>
    <row r="225" spans="1:66" s="12" customFormat="1" ht="23" customHeight="1">
      <c r="B225" s="126"/>
      <c r="D225" s="127" t="s">
        <v>68</v>
      </c>
      <c r="E225" s="136" t="s">
        <v>589</v>
      </c>
      <c r="F225" s="136" t="s">
        <v>590</v>
      </c>
      <c r="G225" s="136"/>
      <c r="K225" s="137">
        <f>BL225</f>
        <v>0</v>
      </c>
      <c r="M225" s="126"/>
      <c r="N225" s="130"/>
      <c r="O225" s="131"/>
      <c r="P225" s="131"/>
      <c r="Q225" s="132">
        <f>SUM(Q226:Q231)</f>
        <v>453.95100000000002</v>
      </c>
      <c r="R225" s="131"/>
      <c r="S225" s="132">
        <f>SUM(S226:S231)</f>
        <v>3.6999999999999998E-2</v>
      </c>
      <c r="T225" s="131"/>
      <c r="U225" s="133">
        <f>SUM(U226:U231)</f>
        <v>0</v>
      </c>
      <c r="AS225" s="127" t="s">
        <v>77</v>
      </c>
      <c r="AU225" s="134" t="s">
        <v>68</v>
      </c>
      <c r="AV225" s="134" t="s">
        <v>77</v>
      </c>
      <c r="AZ225" s="127" t="s">
        <v>113</v>
      </c>
      <c r="BL225" s="135">
        <f>SUM(BL226:BL231)</f>
        <v>0</v>
      </c>
    </row>
    <row r="226" spans="1:66" s="2" customFormat="1" ht="14.5" customHeight="1">
      <c r="A226" s="26"/>
      <c r="B226" s="138"/>
      <c r="C226" s="139" t="s">
        <v>591</v>
      </c>
      <c r="D226" s="139" t="s">
        <v>116</v>
      </c>
      <c r="E226" s="140" t="s">
        <v>592</v>
      </c>
      <c r="F226" s="141" t="s">
        <v>593</v>
      </c>
      <c r="G226" s="141"/>
      <c r="H226" s="142" t="s">
        <v>138</v>
      </c>
      <c r="I226" s="143">
        <v>95</v>
      </c>
      <c r="J226" s="144"/>
      <c r="K226" s="144">
        <f t="shared" ref="K226:K231" si="20">ROUND(J226*I226,2)</f>
        <v>0</v>
      </c>
      <c r="L226" s="145"/>
      <c r="M226" s="27"/>
      <c r="N226" s="146" t="s">
        <v>1</v>
      </c>
      <c r="O226" s="147" t="s">
        <v>35</v>
      </c>
      <c r="P226" s="148">
        <v>2.5999999999999999E-2</v>
      </c>
      <c r="Q226" s="148">
        <f t="shared" ref="Q226:Q231" si="21">P226*I226</f>
        <v>2.4699999999999998</v>
      </c>
      <c r="R226" s="148">
        <v>0</v>
      </c>
      <c r="S226" s="148">
        <f t="shared" ref="S226:S231" si="22">R226*I226</f>
        <v>0</v>
      </c>
      <c r="T226" s="148">
        <v>0</v>
      </c>
      <c r="U226" s="149">
        <f t="shared" ref="U226:U231" si="23">T226*I226</f>
        <v>0</v>
      </c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S226" s="150" t="s">
        <v>501</v>
      </c>
      <c r="AU226" s="150" t="s">
        <v>116</v>
      </c>
      <c r="AV226" s="150" t="s">
        <v>121</v>
      </c>
      <c r="AZ226" s="14" t="s">
        <v>113</v>
      </c>
      <c r="BF226" s="151">
        <f t="shared" ref="BF226:BF231" si="24">IF(O226="základná",K226,0)</f>
        <v>0</v>
      </c>
      <c r="BG226" s="151">
        <f t="shared" ref="BG226:BG231" si="25">IF(O226="znížená",K226,0)</f>
        <v>0</v>
      </c>
      <c r="BH226" s="151">
        <f t="shared" ref="BH226:BH231" si="26">IF(O226="zákl. prenesená",K226,0)</f>
        <v>0</v>
      </c>
      <c r="BI226" s="151">
        <f t="shared" ref="BI226:BI231" si="27">IF(O226="zníž. prenesená",K226,0)</f>
        <v>0</v>
      </c>
      <c r="BJ226" s="151">
        <f t="shared" ref="BJ226:BJ231" si="28">IF(O226="nulová",K226,0)</f>
        <v>0</v>
      </c>
      <c r="BK226" s="14" t="s">
        <v>121</v>
      </c>
      <c r="BL226" s="151">
        <f t="shared" ref="BL226:BL231" si="29">ROUND(J226*I226,2)</f>
        <v>0</v>
      </c>
      <c r="BM226" s="14" t="s">
        <v>501</v>
      </c>
      <c r="BN226" s="150" t="s">
        <v>594</v>
      </c>
    </row>
    <row r="227" spans="1:66" s="2" customFormat="1" ht="24.25" customHeight="1">
      <c r="A227" s="26"/>
      <c r="B227" s="138"/>
      <c r="C227" s="139" t="s">
        <v>595</v>
      </c>
      <c r="D227" s="139" t="s">
        <v>116</v>
      </c>
      <c r="E227" s="140" t="s">
        <v>596</v>
      </c>
      <c r="F227" s="141" t="s">
        <v>597</v>
      </c>
      <c r="G227" s="141"/>
      <c r="H227" s="142" t="s">
        <v>138</v>
      </c>
      <c r="I227" s="143">
        <v>100</v>
      </c>
      <c r="J227" s="144"/>
      <c r="K227" s="144">
        <f t="shared" si="20"/>
        <v>0</v>
      </c>
      <c r="L227" s="145"/>
      <c r="M227" s="27"/>
      <c r="N227" s="146" t="s">
        <v>1</v>
      </c>
      <c r="O227" s="147" t="s">
        <v>35</v>
      </c>
      <c r="P227" s="148">
        <v>3.7999999999999999E-2</v>
      </c>
      <c r="Q227" s="148">
        <f t="shared" si="21"/>
        <v>3.8</v>
      </c>
      <c r="R227" s="148">
        <v>0</v>
      </c>
      <c r="S227" s="148">
        <f t="shared" si="22"/>
        <v>0</v>
      </c>
      <c r="T227" s="148">
        <v>0</v>
      </c>
      <c r="U227" s="149">
        <f t="shared" si="23"/>
        <v>0</v>
      </c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S227" s="150" t="s">
        <v>501</v>
      </c>
      <c r="AU227" s="150" t="s">
        <v>116</v>
      </c>
      <c r="AV227" s="150" t="s">
        <v>121</v>
      </c>
      <c r="AZ227" s="14" t="s">
        <v>113</v>
      </c>
      <c r="BF227" s="151">
        <f t="shared" si="24"/>
        <v>0</v>
      </c>
      <c r="BG227" s="151">
        <f t="shared" si="25"/>
        <v>0</v>
      </c>
      <c r="BH227" s="151">
        <f t="shared" si="26"/>
        <v>0</v>
      </c>
      <c r="BI227" s="151">
        <f t="shared" si="27"/>
        <v>0</v>
      </c>
      <c r="BJ227" s="151">
        <f t="shared" si="28"/>
        <v>0</v>
      </c>
      <c r="BK227" s="14" t="s">
        <v>121</v>
      </c>
      <c r="BL227" s="151">
        <f t="shared" si="29"/>
        <v>0</v>
      </c>
      <c r="BM227" s="14" t="s">
        <v>501</v>
      </c>
      <c r="BN227" s="150" t="s">
        <v>598</v>
      </c>
    </row>
    <row r="228" spans="1:66" s="2" customFormat="1" ht="29" customHeight="1">
      <c r="A228" s="26"/>
      <c r="B228" s="138"/>
      <c r="C228" s="152" t="s">
        <v>599</v>
      </c>
      <c r="D228" s="152" t="s">
        <v>169</v>
      </c>
      <c r="E228" s="153" t="s">
        <v>600</v>
      </c>
      <c r="F228" s="154" t="s">
        <v>601</v>
      </c>
      <c r="G228" s="154"/>
      <c r="H228" s="155" t="s">
        <v>138</v>
      </c>
      <c r="I228" s="156">
        <v>100</v>
      </c>
      <c r="J228" s="157"/>
      <c r="K228" s="157">
        <f t="shared" si="20"/>
        <v>0</v>
      </c>
      <c r="L228" s="158"/>
      <c r="M228" s="159"/>
      <c r="N228" s="160" t="s">
        <v>1</v>
      </c>
      <c r="O228" s="161" t="s">
        <v>35</v>
      </c>
      <c r="P228" s="148">
        <v>0</v>
      </c>
      <c r="Q228" s="148">
        <f t="shared" si="21"/>
        <v>0</v>
      </c>
      <c r="R228" s="148">
        <v>3.6999999999999999E-4</v>
      </c>
      <c r="S228" s="148">
        <f t="shared" si="22"/>
        <v>3.6999999999999998E-2</v>
      </c>
      <c r="T228" s="148">
        <v>0</v>
      </c>
      <c r="U228" s="149">
        <f t="shared" si="23"/>
        <v>0</v>
      </c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S228" s="150" t="s">
        <v>506</v>
      </c>
      <c r="AU228" s="150" t="s">
        <v>169</v>
      </c>
      <c r="AV228" s="150" t="s">
        <v>121</v>
      </c>
      <c r="AZ228" s="14" t="s">
        <v>113</v>
      </c>
      <c r="BF228" s="151">
        <f t="shared" si="24"/>
        <v>0</v>
      </c>
      <c r="BG228" s="151">
        <f t="shared" si="25"/>
        <v>0</v>
      </c>
      <c r="BH228" s="151">
        <f t="shared" si="26"/>
        <v>0</v>
      </c>
      <c r="BI228" s="151">
        <f t="shared" si="27"/>
        <v>0</v>
      </c>
      <c r="BJ228" s="151">
        <f t="shared" si="28"/>
        <v>0</v>
      </c>
      <c r="BK228" s="14" t="s">
        <v>121</v>
      </c>
      <c r="BL228" s="151">
        <f t="shared" si="29"/>
        <v>0</v>
      </c>
      <c r="BM228" s="14" t="s">
        <v>506</v>
      </c>
      <c r="BN228" s="150" t="s">
        <v>602</v>
      </c>
    </row>
    <row r="229" spans="1:66" s="2" customFormat="1" ht="14.5" customHeight="1">
      <c r="A229" s="26"/>
      <c r="B229" s="138"/>
      <c r="C229" s="139" t="s">
        <v>603</v>
      </c>
      <c r="D229" s="139" t="s">
        <v>116</v>
      </c>
      <c r="E229" s="140" t="s">
        <v>604</v>
      </c>
      <c r="F229" s="141" t="s">
        <v>605</v>
      </c>
      <c r="G229" s="141"/>
      <c r="H229" s="142" t="s">
        <v>138</v>
      </c>
      <c r="I229" s="143">
        <v>95</v>
      </c>
      <c r="J229" s="144"/>
      <c r="K229" s="144">
        <f t="shared" si="20"/>
        <v>0</v>
      </c>
      <c r="L229" s="145"/>
      <c r="M229" s="27"/>
      <c r="N229" s="146" t="s">
        <v>1</v>
      </c>
      <c r="O229" s="147" t="s">
        <v>35</v>
      </c>
      <c r="P229" s="148">
        <v>3.7999999999999999E-2</v>
      </c>
      <c r="Q229" s="148">
        <f t="shared" si="21"/>
        <v>3.61</v>
      </c>
      <c r="R229" s="148">
        <v>0</v>
      </c>
      <c r="S229" s="148">
        <f t="shared" si="22"/>
        <v>0</v>
      </c>
      <c r="T229" s="148">
        <v>0</v>
      </c>
      <c r="U229" s="149">
        <f t="shared" si="23"/>
        <v>0</v>
      </c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S229" s="150" t="s">
        <v>501</v>
      </c>
      <c r="AU229" s="150" t="s">
        <v>116</v>
      </c>
      <c r="AV229" s="150" t="s">
        <v>121</v>
      </c>
      <c r="AZ229" s="14" t="s">
        <v>113</v>
      </c>
      <c r="BF229" s="151">
        <f t="shared" si="24"/>
        <v>0</v>
      </c>
      <c r="BG229" s="151">
        <f t="shared" si="25"/>
        <v>0</v>
      </c>
      <c r="BH229" s="151">
        <f t="shared" si="26"/>
        <v>0</v>
      </c>
      <c r="BI229" s="151">
        <f t="shared" si="27"/>
        <v>0</v>
      </c>
      <c r="BJ229" s="151">
        <f t="shared" si="28"/>
        <v>0</v>
      </c>
      <c r="BK229" s="14" t="s">
        <v>121</v>
      </c>
      <c r="BL229" s="151">
        <f t="shared" si="29"/>
        <v>0</v>
      </c>
      <c r="BM229" s="14" t="s">
        <v>501</v>
      </c>
      <c r="BN229" s="150" t="s">
        <v>606</v>
      </c>
    </row>
    <row r="230" spans="1:66" s="2" customFormat="1" ht="14.5" customHeight="1">
      <c r="A230" s="26"/>
      <c r="B230" s="138"/>
      <c r="C230" s="139" t="s">
        <v>607</v>
      </c>
      <c r="D230" s="139" t="s">
        <v>116</v>
      </c>
      <c r="E230" s="140" t="s">
        <v>608</v>
      </c>
      <c r="F230" s="141" t="s">
        <v>609</v>
      </c>
      <c r="G230" s="141"/>
      <c r="H230" s="142" t="s">
        <v>199</v>
      </c>
      <c r="I230" s="143">
        <v>4</v>
      </c>
      <c r="J230" s="144"/>
      <c r="K230" s="144">
        <f t="shared" si="20"/>
        <v>0</v>
      </c>
      <c r="L230" s="145"/>
      <c r="M230" s="27"/>
      <c r="N230" s="146" t="s">
        <v>1</v>
      </c>
      <c r="O230" s="147" t="s">
        <v>35</v>
      </c>
      <c r="P230" s="148">
        <v>110.206</v>
      </c>
      <c r="Q230" s="148">
        <f t="shared" si="21"/>
        <v>440.82400000000001</v>
      </c>
      <c r="R230" s="148">
        <v>0</v>
      </c>
      <c r="S230" s="148">
        <f t="shared" si="22"/>
        <v>0</v>
      </c>
      <c r="T230" s="148">
        <v>0</v>
      </c>
      <c r="U230" s="149">
        <f t="shared" si="23"/>
        <v>0</v>
      </c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S230" s="150" t="s">
        <v>501</v>
      </c>
      <c r="AU230" s="150" t="s">
        <v>116</v>
      </c>
      <c r="AV230" s="150" t="s">
        <v>121</v>
      </c>
      <c r="AZ230" s="14" t="s">
        <v>113</v>
      </c>
      <c r="BF230" s="151">
        <f t="shared" si="24"/>
        <v>0</v>
      </c>
      <c r="BG230" s="151">
        <f t="shared" si="25"/>
        <v>0</v>
      </c>
      <c r="BH230" s="151">
        <f t="shared" si="26"/>
        <v>0</v>
      </c>
      <c r="BI230" s="151">
        <f t="shared" si="27"/>
        <v>0</v>
      </c>
      <c r="BJ230" s="151">
        <f t="shared" si="28"/>
        <v>0</v>
      </c>
      <c r="BK230" s="14" t="s">
        <v>121</v>
      </c>
      <c r="BL230" s="151">
        <f t="shared" si="29"/>
        <v>0</v>
      </c>
      <c r="BM230" s="14" t="s">
        <v>501</v>
      </c>
      <c r="BN230" s="150" t="s">
        <v>610</v>
      </c>
    </row>
    <row r="231" spans="1:66" s="2" customFormat="1" ht="14.5" customHeight="1">
      <c r="A231" s="26"/>
      <c r="B231" s="138"/>
      <c r="C231" s="139" t="s">
        <v>611</v>
      </c>
      <c r="D231" s="139" t="s">
        <v>116</v>
      </c>
      <c r="E231" s="140" t="s">
        <v>612</v>
      </c>
      <c r="F231" s="141" t="s">
        <v>613</v>
      </c>
      <c r="G231" s="141"/>
      <c r="H231" s="142" t="s">
        <v>199</v>
      </c>
      <c r="I231" s="143">
        <v>10</v>
      </c>
      <c r="J231" s="144"/>
      <c r="K231" s="144">
        <f t="shared" si="20"/>
        <v>0</v>
      </c>
      <c r="L231" s="145"/>
      <c r="M231" s="27"/>
      <c r="N231" s="146" t="s">
        <v>1</v>
      </c>
      <c r="O231" s="147" t="s">
        <v>35</v>
      </c>
      <c r="P231" s="148">
        <v>0.32469999999999999</v>
      </c>
      <c r="Q231" s="148">
        <f t="shared" si="21"/>
        <v>3.2469999999999999</v>
      </c>
      <c r="R231" s="148">
        <v>0</v>
      </c>
      <c r="S231" s="148">
        <f t="shared" si="22"/>
        <v>0</v>
      </c>
      <c r="T231" s="148">
        <v>0</v>
      </c>
      <c r="U231" s="149">
        <f t="shared" si="23"/>
        <v>0</v>
      </c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S231" s="150" t="s">
        <v>501</v>
      </c>
      <c r="AU231" s="150" t="s">
        <v>116</v>
      </c>
      <c r="AV231" s="150" t="s">
        <v>121</v>
      </c>
      <c r="AZ231" s="14" t="s">
        <v>113</v>
      </c>
      <c r="BF231" s="151">
        <f t="shared" si="24"/>
        <v>0</v>
      </c>
      <c r="BG231" s="151">
        <f t="shared" si="25"/>
        <v>0</v>
      </c>
      <c r="BH231" s="151">
        <f t="shared" si="26"/>
        <v>0</v>
      </c>
      <c r="BI231" s="151">
        <f t="shared" si="27"/>
        <v>0</v>
      </c>
      <c r="BJ231" s="151">
        <f t="shared" si="28"/>
        <v>0</v>
      </c>
      <c r="BK231" s="14" t="s">
        <v>121</v>
      </c>
      <c r="BL231" s="151">
        <f t="shared" si="29"/>
        <v>0</v>
      </c>
      <c r="BM231" s="14" t="s">
        <v>501</v>
      </c>
      <c r="BN231" s="150" t="s">
        <v>614</v>
      </c>
    </row>
    <row r="232" spans="1:66" s="12" customFormat="1" ht="23" customHeight="1">
      <c r="B232" s="126"/>
      <c r="D232" s="127" t="s">
        <v>68</v>
      </c>
      <c r="E232" s="136" t="s">
        <v>164</v>
      </c>
      <c r="F232" s="136" t="s">
        <v>179</v>
      </c>
      <c r="G232" s="136"/>
      <c r="K232" s="137">
        <f>BL232</f>
        <v>0</v>
      </c>
      <c r="M232" s="126"/>
      <c r="N232" s="130"/>
      <c r="O232" s="131"/>
      <c r="P232" s="131"/>
      <c r="Q232" s="132">
        <f>SUM(Q233:Q255)</f>
        <v>310.15327799999994</v>
      </c>
      <c r="R232" s="131"/>
      <c r="S232" s="132">
        <f>SUM(S233:S255)</f>
        <v>91.08470299999999</v>
      </c>
      <c r="T232" s="131"/>
      <c r="U232" s="133">
        <f>SUM(U233:U255)</f>
        <v>0</v>
      </c>
      <c r="AS232" s="127" t="s">
        <v>77</v>
      </c>
      <c r="AU232" s="134" t="s">
        <v>68</v>
      </c>
      <c r="AV232" s="134" t="s">
        <v>77</v>
      </c>
      <c r="AZ232" s="127" t="s">
        <v>113</v>
      </c>
      <c r="BL232" s="135">
        <f>SUM(BL233:BL255)</f>
        <v>0</v>
      </c>
    </row>
    <row r="233" spans="1:66" s="2" customFormat="1" ht="24.25" customHeight="1">
      <c r="A233" s="26"/>
      <c r="B233" s="138"/>
      <c r="C233" s="139" t="s">
        <v>615</v>
      </c>
      <c r="D233" s="139" t="s">
        <v>116</v>
      </c>
      <c r="E233" s="140" t="s">
        <v>616</v>
      </c>
      <c r="F233" s="141" t="s">
        <v>617</v>
      </c>
      <c r="G233" s="141"/>
      <c r="H233" s="142" t="s">
        <v>119</v>
      </c>
      <c r="I233" s="143">
        <v>148</v>
      </c>
      <c r="J233" s="144"/>
      <c r="K233" s="144">
        <f t="shared" ref="K233:K255" si="30">ROUND(J233*I233,2)</f>
        <v>0</v>
      </c>
      <c r="L233" s="145"/>
      <c r="M233" s="27"/>
      <c r="N233" s="146" t="s">
        <v>1</v>
      </c>
      <c r="O233" s="147" t="s">
        <v>35</v>
      </c>
      <c r="P233" s="148">
        <v>3.4130000000000001E-2</v>
      </c>
      <c r="Q233" s="148">
        <f t="shared" ref="Q233:Q255" si="31">P233*I233</f>
        <v>5.05124</v>
      </c>
      <c r="R233" s="148">
        <v>0.112</v>
      </c>
      <c r="S233" s="148">
        <f t="shared" ref="S233:S255" si="32">R233*I233</f>
        <v>16.576000000000001</v>
      </c>
      <c r="T233" s="148">
        <v>0</v>
      </c>
      <c r="U233" s="149">
        <f t="shared" ref="U233:U255" si="33">T233*I233</f>
        <v>0</v>
      </c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S233" s="150" t="s">
        <v>120</v>
      </c>
      <c r="AU233" s="150" t="s">
        <v>116</v>
      </c>
      <c r="AV233" s="150" t="s">
        <v>121</v>
      </c>
      <c r="AZ233" s="14" t="s">
        <v>113</v>
      </c>
      <c r="BF233" s="151">
        <f t="shared" ref="BF233:BF255" si="34">IF(O233="základná",K233,0)</f>
        <v>0</v>
      </c>
      <c r="BG233" s="151">
        <f t="shared" ref="BG233:BG255" si="35">IF(O233="znížená",K233,0)</f>
        <v>0</v>
      </c>
      <c r="BH233" s="151">
        <f t="shared" ref="BH233:BH255" si="36">IF(O233="zákl. prenesená",K233,0)</f>
        <v>0</v>
      </c>
      <c r="BI233" s="151">
        <f t="shared" ref="BI233:BI255" si="37">IF(O233="zníž. prenesená",K233,0)</f>
        <v>0</v>
      </c>
      <c r="BJ233" s="151">
        <f t="shared" ref="BJ233:BJ255" si="38">IF(O233="nulová",K233,0)</f>
        <v>0</v>
      </c>
      <c r="BK233" s="14" t="s">
        <v>121</v>
      </c>
      <c r="BL233" s="151">
        <f t="shared" ref="BL233:BL255" si="39">ROUND(J233*I233,2)</f>
        <v>0</v>
      </c>
      <c r="BM233" s="14" t="s">
        <v>120</v>
      </c>
      <c r="BN233" s="150" t="s">
        <v>618</v>
      </c>
    </row>
    <row r="234" spans="1:66" s="2" customFormat="1" ht="14.5" customHeight="1">
      <c r="A234" s="26"/>
      <c r="B234" s="138"/>
      <c r="C234" s="139" t="s">
        <v>619</v>
      </c>
      <c r="D234" s="139" t="s">
        <v>116</v>
      </c>
      <c r="E234" s="140" t="s">
        <v>620</v>
      </c>
      <c r="F234" s="141" t="s">
        <v>621</v>
      </c>
      <c r="G234" s="141"/>
      <c r="H234" s="142" t="s">
        <v>119</v>
      </c>
      <c r="I234" s="143">
        <v>148</v>
      </c>
      <c r="J234" s="144"/>
      <c r="K234" s="144">
        <f t="shared" si="30"/>
        <v>0</v>
      </c>
      <c r="L234" s="145"/>
      <c r="M234" s="27"/>
      <c r="N234" s="146" t="s">
        <v>1</v>
      </c>
      <c r="O234" s="147" t="s">
        <v>35</v>
      </c>
      <c r="P234" s="148">
        <v>4.0149999999999998E-2</v>
      </c>
      <c r="Q234" s="148">
        <f t="shared" si="31"/>
        <v>5.9421999999999997</v>
      </c>
      <c r="R234" s="148">
        <v>0.112</v>
      </c>
      <c r="S234" s="148">
        <f t="shared" si="32"/>
        <v>16.576000000000001</v>
      </c>
      <c r="T234" s="148">
        <v>0</v>
      </c>
      <c r="U234" s="149">
        <f t="shared" si="33"/>
        <v>0</v>
      </c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S234" s="150" t="s">
        <v>120</v>
      </c>
      <c r="AU234" s="150" t="s">
        <v>116</v>
      </c>
      <c r="AV234" s="150" t="s">
        <v>121</v>
      </c>
      <c r="AZ234" s="14" t="s">
        <v>113</v>
      </c>
      <c r="BF234" s="151">
        <f t="shared" si="34"/>
        <v>0</v>
      </c>
      <c r="BG234" s="151">
        <f t="shared" si="35"/>
        <v>0</v>
      </c>
      <c r="BH234" s="151">
        <f t="shared" si="36"/>
        <v>0</v>
      </c>
      <c r="BI234" s="151">
        <f t="shared" si="37"/>
        <v>0</v>
      </c>
      <c r="BJ234" s="151">
        <f t="shared" si="38"/>
        <v>0</v>
      </c>
      <c r="BK234" s="14" t="s">
        <v>121</v>
      </c>
      <c r="BL234" s="151">
        <f t="shared" si="39"/>
        <v>0</v>
      </c>
      <c r="BM234" s="14" t="s">
        <v>120</v>
      </c>
      <c r="BN234" s="150" t="s">
        <v>622</v>
      </c>
    </row>
    <row r="235" spans="1:66" s="2" customFormat="1" ht="14.5" customHeight="1">
      <c r="A235" s="26"/>
      <c r="B235" s="138"/>
      <c r="C235" s="139" t="s">
        <v>623</v>
      </c>
      <c r="D235" s="139" t="s">
        <v>116</v>
      </c>
      <c r="E235" s="140" t="s">
        <v>624</v>
      </c>
      <c r="F235" s="141" t="s">
        <v>625</v>
      </c>
      <c r="G235" s="141"/>
      <c r="H235" s="142" t="s">
        <v>119</v>
      </c>
      <c r="I235" s="143">
        <v>148</v>
      </c>
      <c r="J235" s="144"/>
      <c r="K235" s="144">
        <f t="shared" si="30"/>
        <v>0</v>
      </c>
      <c r="L235" s="145"/>
      <c r="M235" s="27"/>
      <c r="N235" s="146" t="s">
        <v>1</v>
      </c>
      <c r="O235" s="147" t="s">
        <v>35</v>
      </c>
      <c r="P235" s="148">
        <v>3.7139999999999999E-2</v>
      </c>
      <c r="Q235" s="148">
        <f t="shared" si="31"/>
        <v>5.4967199999999998</v>
      </c>
      <c r="R235" s="148">
        <v>0.112</v>
      </c>
      <c r="S235" s="148">
        <f t="shared" si="32"/>
        <v>16.576000000000001</v>
      </c>
      <c r="T235" s="148">
        <v>0</v>
      </c>
      <c r="U235" s="149">
        <f t="shared" si="33"/>
        <v>0</v>
      </c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S235" s="150" t="s">
        <v>120</v>
      </c>
      <c r="AU235" s="150" t="s">
        <v>116</v>
      </c>
      <c r="AV235" s="150" t="s">
        <v>121</v>
      </c>
      <c r="AZ235" s="14" t="s">
        <v>113</v>
      </c>
      <c r="BF235" s="151">
        <f t="shared" si="34"/>
        <v>0</v>
      </c>
      <c r="BG235" s="151">
        <f t="shared" si="35"/>
        <v>0</v>
      </c>
      <c r="BH235" s="151">
        <f t="shared" si="36"/>
        <v>0</v>
      </c>
      <c r="BI235" s="151">
        <f t="shared" si="37"/>
        <v>0</v>
      </c>
      <c r="BJ235" s="151">
        <f t="shared" si="38"/>
        <v>0</v>
      </c>
      <c r="BK235" s="14" t="s">
        <v>121</v>
      </c>
      <c r="BL235" s="151">
        <f t="shared" si="39"/>
        <v>0</v>
      </c>
      <c r="BM235" s="14" t="s">
        <v>120</v>
      </c>
      <c r="BN235" s="150" t="s">
        <v>626</v>
      </c>
    </row>
    <row r="236" spans="1:66" s="2" customFormat="1" ht="14.5" customHeight="1">
      <c r="A236" s="26"/>
      <c r="B236" s="138"/>
      <c r="C236" s="139" t="s">
        <v>627</v>
      </c>
      <c r="D236" s="139" t="s">
        <v>116</v>
      </c>
      <c r="E236" s="140" t="s">
        <v>628</v>
      </c>
      <c r="F236" s="141" t="s">
        <v>629</v>
      </c>
      <c r="G236" s="141"/>
      <c r="H236" s="142" t="s">
        <v>421</v>
      </c>
      <c r="I236" s="143">
        <v>1</v>
      </c>
      <c r="J236" s="144"/>
      <c r="K236" s="144">
        <f t="shared" si="30"/>
        <v>0</v>
      </c>
      <c r="L236" s="145"/>
      <c r="M236" s="27"/>
      <c r="N236" s="146" t="s">
        <v>1</v>
      </c>
      <c r="O236" s="147" t="s">
        <v>35</v>
      </c>
      <c r="P236" s="148">
        <v>0</v>
      </c>
      <c r="Q236" s="148">
        <f t="shared" si="31"/>
        <v>0</v>
      </c>
      <c r="R236" s="148">
        <v>0</v>
      </c>
      <c r="S236" s="148">
        <f t="shared" si="32"/>
        <v>0</v>
      </c>
      <c r="T236" s="148">
        <v>0</v>
      </c>
      <c r="U236" s="149">
        <f t="shared" si="33"/>
        <v>0</v>
      </c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S236" s="150" t="s">
        <v>120</v>
      </c>
      <c r="AU236" s="150" t="s">
        <v>116</v>
      </c>
      <c r="AV236" s="150" t="s">
        <v>121</v>
      </c>
      <c r="AZ236" s="14" t="s">
        <v>113</v>
      </c>
      <c r="BF236" s="151">
        <f t="shared" si="34"/>
        <v>0</v>
      </c>
      <c r="BG236" s="151">
        <f t="shared" si="35"/>
        <v>0</v>
      </c>
      <c r="BH236" s="151">
        <f t="shared" si="36"/>
        <v>0</v>
      </c>
      <c r="BI236" s="151">
        <f t="shared" si="37"/>
        <v>0</v>
      </c>
      <c r="BJ236" s="151">
        <f t="shared" si="38"/>
        <v>0</v>
      </c>
      <c r="BK236" s="14" t="s">
        <v>121</v>
      </c>
      <c r="BL236" s="151">
        <f t="shared" si="39"/>
        <v>0</v>
      </c>
      <c r="BM236" s="14" t="s">
        <v>120</v>
      </c>
      <c r="BN236" s="150" t="s">
        <v>630</v>
      </c>
    </row>
    <row r="237" spans="1:66" s="2" customFormat="1" ht="26" customHeight="1">
      <c r="A237" s="26"/>
      <c r="B237" s="138"/>
      <c r="C237" s="139" t="s">
        <v>631</v>
      </c>
      <c r="D237" s="139" t="s">
        <v>116</v>
      </c>
      <c r="E237" s="140" t="s">
        <v>632</v>
      </c>
      <c r="F237" s="141" t="s">
        <v>633</v>
      </c>
      <c r="G237" s="141"/>
      <c r="H237" s="142" t="s">
        <v>143</v>
      </c>
      <c r="I237" s="143">
        <v>22.2</v>
      </c>
      <c r="J237" s="144"/>
      <c r="K237" s="144">
        <f t="shared" si="30"/>
        <v>0</v>
      </c>
      <c r="L237" s="145"/>
      <c r="M237" s="27"/>
      <c r="N237" s="146" t="s">
        <v>1</v>
      </c>
      <c r="O237" s="147" t="s">
        <v>35</v>
      </c>
      <c r="P237" s="148">
        <v>2.0000900000000001</v>
      </c>
      <c r="Q237" s="148">
        <f t="shared" si="31"/>
        <v>44.401997999999999</v>
      </c>
      <c r="R237" s="148">
        <v>1.837</v>
      </c>
      <c r="S237" s="148">
        <f t="shared" si="32"/>
        <v>40.781399999999998</v>
      </c>
      <c r="T237" s="148">
        <v>0</v>
      </c>
      <c r="U237" s="149">
        <f t="shared" si="33"/>
        <v>0</v>
      </c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S237" s="150" t="s">
        <v>120</v>
      </c>
      <c r="AU237" s="150" t="s">
        <v>116</v>
      </c>
      <c r="AV237" s="150" t="s">
        <v>121</v>
      </c>
      <c r="AZ237" s="14" t="s">
        <v>113</v>
      </c>
      <c r="BF237" s="151">
        <f t="shared" si="34"/>
        <v>0</v>
      </c>
      <c r="BG237" s="151">
        <f t="shared" si="35"/>
        <v>0</v>
      </c>
      <c r="BH237" s="151">
        <f t="shared" si="36"/>
        <v>0</v>
      </c>
      <c r="BI237" s="151">
        <f t="shared" si="37"/>
        <v>0</v>
      </c>
      <c r="BJ237" s="151">
        <f t="shared" si="38"/>
        <v>0</v>
      </c>
      <c r="BK237" s="14" t="s">
        <v>121</v>
      </c>
      <c r="BL237" s="151">
        <f t="shared" si="39"/>
        <v>0</v>
      </c>
      <c r="BM237" s="14" t="s">
        <v>120</v>
      </c>
      <c r="BN237" s="150" t="s">
        <v>634</v>
      </c>
    </row>
    <row r="238" spans="1:66" s="2" customFormat="1" ht="14.5" customHeight="1">
      <c r="A238" s="26"/>
      <c r="B238" s="138"/>
      <c r="C238" s="139" t="s">
        <v>635</v>
      </c>
      <c r="D238" s="139" t="s">
        <v>116</v>
      </c>
      <c r="E238" s="140" t="s">
        <v>636</v>
      </c>
      <c r="F238" s="141" t="s">
        <v>637</v>
      </c>
      <c r="G238" s="141"/>
      <c r="H238" s="142" t="s">
        <v>199</v>
      </c>
      <c r="I238" s="143">
        <v>24</v>
      </c>
      <c r="J238" s="144"/>
      <c r="K238" s="144">
        <f t="shared" si="30"/>
        <v>0</v>
      </c>
      <c r="L238" s="145"/>
      <c r="M238" s="27"/>
      <c r="N238" s="146" t="s">
        <v>1</v>
      </c>
      <c r="O238" s="147" t="s">
        <v>35</v>
      </c>
      <c r="P238" s="148">
        <v>0.49617</v>
      </c>
      <c r="Q238" s="148">
        <f t="shared" si="31"/>
        <v>11.90808</v>
      </c>
      <c r="R238" s="148">
        <v>2.7E-4</v>
      </c>
      <c r="S238" s="148">
        <f t="shared" si="32"/>
        <v>6.4799999999999996E-3</v>
      </c>
      <c r="T238" s="148">
        <v>0</v>
      </c>
      <c r="U238" s="149">
        <f t="shared" si="33"/>
        <v>0</v>
      </c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S238" s="150" t="s">
        <v>213</v>
      </c>
      <c r="AU238" s="150" t="s">
        <v>116</v>
      </c>
      <c r="AV238" s="150" t="s">
        <v>121</v>
      </c>
      <c r="AZ238" s="14" t="s">
        <v>113</v>
      </c>
      <c r="BF238" s="151">
        <f t="shared" si="34"/>
        <v>0</v>
      </c>
      <c r="BG238" s="151">
        <f t="shared" si="35"/>
        <v>0</v>
      </c>
      <c r="BH238" s="151">
        <f t="shared" si="36"/>
        <v>0</v>
      </c>
      <c r="BI238" s="151">
        <f t="shared" si="37"/>
        <v>0</v>
      </c>
      <c r="BJ238" s="151">
        <f t="shared" si="38"/>
        <v>0</v>
      </c>
      <c r="BK238" s="14" t="s">
        <v>121</v>
      </c>
      <c r="BL238" s="151">
        <f t="shared" si="39"/>
        <v>0</v>
      </c>
      <c r="BM238" s="14" t="s">
        <v>213</v>
      </c>
      <c r="BN238" s="150" t="s">
        <v>638</v>
      </c>
    </row>
    <row r="239" spans="1:66" s="2" customFormat="1" ht="24.25" customHeight="1">
      <c r="A239" s="26"/>
      <c r="B239" s="138"/>
      <c r="C239" s="139" t="s">
        <v>639</v>
      </c>
      <c r="D239" s="139" t="s">
        <v>116</v>
      </c>
      <c r="E239" s="140" t="s">
        <v>640</v>
      </c>
      <c r="F239" s="141" t="s">
        <v>641</v>
      </c>
      <c r="G239" s="141"/>
      <c r="H239" s="142" t="s">
        <v>138</v>
      </c>
      <c r="I239" s="143">
        <v>240</v>
      </c>
      <c r="J239" s="144"/>
      <c r="K239" s="144">
        <f t="shared" si="30"/>
        <v>0</v>
      </c>
      <c r="L239" s="145"/>
      <c r="M239" s="27"/>
      <c r="N239" s="146" t="s">
        <v>1</v>
      </c>
      <c r="O239" s="147" t="s">
        <v>35</v>
      </c>
      <c r="P239" s="148">
        <v>0.23200000000000001</v>
      </c>
      <c r="Q239" s="148">
        <f t="shared" si="31"/>
        <v>55.68</v>
      </c>
      <c r="R239" s="148">
        <v>5.9000000000000003E-4</v>
      </c>
      <c r="S239" s="148">
        <f t="shared" si="32"/>
        <v>0.1416</v>
      </c>
      <c r="T239" s="148">
        <v>0</v>
      </c>
      <c r="U239" s="149">
        <f t="shared" si="33"/>
        <v>0</v>
      </c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S239" s="150" t="s">
        <v>213</v>
      </c>
      <c r="AU239" s="150" t="s">
        <v>116</v>
      </c>
      <c r="AV239" s="150" t="s">
        <v>121</v>
      </c>
      <c r="AZ239" s="14" t="s">
        <v>113</v>
      </c>
      <c r="BF239" s="151">
        <f t="shared" si="34"/>
        <v>0</v>
      </c>
      <c r="BG239" s="151">
        <f t="shared" si="35"/>
        <v>0</v>
      </c>
      <c r="BH239" s="151">
        <f t="shared" si="36"/>
        <v>0</v>
      </c>
      <c r="BI239" s="151">
        <f t="shared" si="37"/>
        <v>0</v>
      </c>
      <c r="BJ239" s="151">
        <f t="shared" si="38"/>
        <v>0</v>
      </c>
      <c r="BK239" s="14" t="s">
        <v>121</v>
      </c>
      <c r="BL239" s="151">
        <f t="shared" si="39"/>
        <v>0</v>
      </c>
      <c r="BM239" s="14" t="s">
        <v>213</v>
      </c>
      <c r="BN239" s="150" t="s">
        <v>642</v>
      </c>
    </row>
    <row r="240" spans="1:66" s="2" customFormat="1" ht="24.25" customHeight="1">
      <c r="A240" s="26"/>
      <c r="B240" s="138"/>
      <c r="C240" s="139" t="s">
        <v>643</v>
      </c>
      <c r="D240" s="139" t="s">
        <v>116</v>
      </c>
      <c r="E240" s="140" t="s">
        <v>644</v>
      </c>
      <c r="F240" s="141" t="s">
        <v>645</v>
      </c>
      <c r="G240" s="141"/>
      <c r="H240" s="142" t="s">
        <v>138</v>
      </c>
      <c r="I240" s="143">
        <v>400</v>
      </c>
      <c r="J240" s="144"/>
      <c r="K240" s="144">
        <f t="shared" si="30"/>
        <v>0</v>
      </c>
      <c r="L240" s="145"/>
      <c r="M240" s="27"/>
      <c r="N240" s="146" t="s">
        <v>1</v>
      </c>
      <c r="O240" s="147" t="s">
        <v>35</v>
      </c>
      <c r="P240" s="148">
        <v>0.22419</v>
      </c>
      <c r="Q240" s="148">
        <f t="shared" si="31"/>
        <v>89.676000000000002</v>
      </c>
      <c r="R240" s="148">
        <v>8.5999999999999998E-4</v>
      </c>
      <c r="S240" s="148">
        <f t="shared" si="32"/>
        <v>0.34399999999999997</v>
      </c>
      <c r="T240" s="148">
        <v>0</v>
      </c>
      <c r="U240" s="149">
        <f t="shared" si="33"/>
        <v>0</v>
      </c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S240" s="150" t="s">
        <v>213</v>
      </c>
      <c r="AU240" s="150" t="s">
        <v>116</v>
      </c>
      <c r="AV240" s="150" t="s">
        <v>121</v>
      </c>
      <c r="AZ240" s="14" t="s">
        <v>113</v>
      </c>
      <c r="BF240" s="151">
        <f t="shared" si="34"/>
        <v>0</v>
      </c>
      <c r="BG240" s="151">
        <f t="shared" si="35"/>
        <v>0</v>
      </c>
      <c r="BH240" s="151">
        <f t="shared" si="36"/>
        <v>0</v>
      </c>
      <c r="BI240" s="151">
        <f t="shared" si="37"/>
        <v>0</v>
      </c>
      <c r="BJ240" s="151">
        <f t="shared" si="38"/>
        <v>0</v>
      </c>
      <c r="BK240" s="14" t="s">
        <v>121</v>
      </c>
      <c r="BL240" s="151">
        <f t="shared" si="39"/>
        <v>0</v>
      </c>
      <c r="BM240" s="14" t="s">
        <v>213</v>
      </c>
      <c r="BN240" s="150" t="s">
        <v>646</v>
      </c>
    </row>
    <row r="241" spans="1:66" s="2" customFormat="1" ht="14.5" customHeight="1">
      <c r="A241" s="26"/>
      <c r="B241" s="138"/>
      <c r="C241" s="139" t="s">
        <v>647</v>
      </c>
      <c r="D241" s="139" t="s">
        <v>116</v>
      </c>
      <c r="E241" s="140" t="s">
        <v>648</v>
      </c>
      <c r="F241" s="141" t="s">
        <v>649</v>
      </c>
      <c r="G241" s="141"/>
      <c r="H241" s="142" t="s">
        <v>199</v>
      </c>
      <c r="I241" s="143">
        <v>12</v>
      </c>
      <c r="J241" s="144"/>
      <c r="K241" s="144">
        <f t="shared" si="30"/>
        <v>0</v>
      </c>
      <c r="L241" s="145"/>
      <c r="M241" s="27"/>
      <c r="N241" s="146" t="s">
        <v>1</v>
      </c>
      <c r="O241" s="147" t="s">
        <v>35</v>
      </c>
      <c r="P241" s="148">
        <v>0.22700000000000001</v>
      </c>
      <c r="Q241" s="148">
        <f t="shared" si="31"/>
        <v>2.7240000000000002</v>
      </c>
      <c r="R241" s="148">
        <v>1.1000000000000001E-3</v>
      </c>
      <c r="S241" s="148">
        <f t="shared" si="32"/>
        <v>1.32E-2</v>
      </c>
      <c r="T241" s="148">
        <v>0</v>
      </c>
      <c r="U241" s="149">
        <f t="shared" si="33"/>
        <v>0</v>
      </c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S241" s="150" t="s">
        <v>213</v>
      </c>
      <c r="AU241" s="150" t="s">
        <v>116</v>
      </c>
      <c r="AV241" s="150" t="s">
        <v>121</v>
      </c>
      <c r="AZ241" s="14" t="s">
        <v>113</v>
      </c>
      <c r="BF241" s="151">
        <f t="shared" si="34"/>
        <v>0</v>
      </c>
      <c r="BG241" s="151">
        <f t="shared" si="35"/>
        <v>0</v>
      </c>
      <c r="BH241" s="151">
        <f t="shared" si="36"/>
        <v>0</v>
      </c>
      <c r="BI241" s="151">
        <f t="shared" si="37"/>
        <v>0</v>
      </c>
      <c r="BJ241" s="151">
        <f t="shared" si="38"/>
        <v>0</v>
      </c>
      <c r="BK241" s="14" t="s">
        <v>121</v>
      </c>
      <c r="BL241" s="151">
        <f t="shared" si="39"/>
        <v>0</v>
      </c>
      <c r="BM241" s="14" t="s">
        <v>213</v>
      </c>
      <c r="BN241" s="150" t="s">
        <v>650</v>
      </c>
    </row>
    <row r="242" spans="1:66" s="2" customFormat="1" ht="14.5" customHeight="1">
      <c r="A242" s="26"/>
      <c r="B242" s="138"/>
      <c r="C242" s="139" t="s">
        <v>651</v>
      </c>
      <c r="D242" s="139" t="s">
        <v>116</v>
      </c>
      <c r="E242" s="140" t="s">
        <v>652</v>
      </c>
      <c r="F242" s="141" t="s">
        <v>653</v>
      </c>
      <c r="G242" s="141"/>
      <c r="H242" s="142" t="s">
        <v>199</v>
      </c>
      <c r="I242" s="143">
        <v>8</v>
      </c>
      <c r="J242" s="144"/>
      <c r="K242" s="144">
        <f t="shared" si="30"/>
        <v>0</v>
      </c>
      <c r="L242" s="145"/>
      <c r="M242" s="27"/>
      <c r="N242" s="146" t="s">
        <v>1</v>
      </c>
      <c r="O242" s="147" t="s">
        <v>35</v>
      </c>
      <c r="P242" s="148">
        <v>0.22813</v>
      </c>
      <c r="Q242" s="148">
        <f t="shared" si="31"/>
        <v>1.82504</v>
      </c>
      <c r="R242" s="148">
        <v>5.0000000000000002E-5</v>
      </c>
      <c r="S242" s="148">
        <f t="shared" si="32"/>
        <v>4.0000000000000002E-4</v>
      </c>
      <c r="T242" s="148">
        <v>0</v>
      </c>
      <c r="U242" s="149">
        <f t="shared" si="33"/>
        <v>0</v>
      </c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S242" s="150" t="s">
        <v>213</v>
      </c>
      <c r="AU242" s="150" t="s">
        <v>116</v>
      </c>
      <c r="AV242" s="150" t="s">
        <v>121</v>
      </c>
      <c r="AZ242" s="14" t="s">
        <v>113</v>
      </c>
      <c r="BF242" s="151">
        <f t="shared" si="34"/>
        <v>0</v>
      </c>
      <c r="BG242" s="151">
        <f t="shared" si="35"/>
        <v>0</v>
      </c>
      <c r="BH242" s="151">
        <f t="shared" si="36"/>
        <v>0</v>
      </c>
      <c r="BI242" s="151">
        <f t="shared" si="37"/>
        <v>0</v>
      </c>
      <c r="BJ242" s="151">
        <f t="shared" si="38"/>
        <v>0</v>
      </c>
      <c r="BK242" s="14" t="s">
        <v>121</v>
      </c>
      <c r="BL242" s="151">
        <f t="shared" si="39"/>
        <v>0</v>
      </c>
      <c r="BM242" s="14" t="s">
        <v>213</v>
      </c>
      <c r="BN242" s="150" t="s">
        <v>654</v>
      </c>
    </row>
    <row r="243" spans="1:66" s="2" customFormat="1" ht="14.5" customHeight="1">
      <c r="A243" s="26"/>
      <c r="B243" s="138"/>
      <c r="C243" s="152" t="s">
        <v>655</v>
      </c>
      <c r="D243" s="152" t="s">
        <v>169</v>
      </c>
      <c r="E243" s="153" t="s">
        <v>656</v>
      </c>
      <c r="F243" s="154" t="s">
        <v>657</v>
      </c>
      <c r="G243" s="154"/>
      <c r="H243" s="155" t="s">
        <v>199</v>
      </c>
      <c r="I243" s="156">
        <v>0.3</v>
      </c>
      <c r="J243" s="157"/>
      <c r="K243" s="157">
        <f t="shared" si="30"/>
        <v>0</v>
      </c>
      <c r="L243" s="158"/>
      <c r="M243" s="159"/>
      <c r="N243" s="160" t="s">
        <v>1</v>
      </c>
      <c r="O243" s="161" t="s">
        <v>35</v>
      </c>
      <c r="P243" s="148">
        <v>0</v>
      </c>
      <c r="Q243" s="148">
        <f t="shared" si="31"/>
        <v>0</v>
      </c>
      <c r="R243" s="148">
        <v>1.0000000000000001E-5</v>
      </c>
      <c r="S243" s="148">
        <f t="shared" si="32"/>
        <v>3.0000000000000001E-6</v>
      </c>
      <c r="T243" s="148">
        <v>0</v>
      </c>
      <c r="U243" s="149">
        <f t="shared" si="33"/>
        <v>0</v>
      </c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S243" s="150" t="s">
        <v>140</v>
      </c>
      <c r="AU243" s="150" t="s">
        <v>169</v>
      </c>
      <c r="AV243" s="150" t="s">
        <v>121</v>
      </c>
      <c r="AZ243" s="14" t="s">
        <v>113</v>
      </c>
      <c r="BF243" s="151">
        <f t="shared" si="34"/>
        <v>0</v>
      </c>
      <c r="BG243" s="151">
        <f t="shared" si="35"/>
        <v>0</v>
      </c>
      <c r="BH243" s="151">
        <f t="shared" si="36"/>
        <v>0</v>
      </c>
      <c r="BI243" s="151">
        <f t="shared" si="37"/>
        <v>0</v>
      </c>
      <c r="BJ243" s="151">
        <f t="shared" si="38"/>
        <v>0</v>
      </c>
      <c r="BK243" s="14" t="s">
        <v>121</v>
      </c>
      <c r="BL243" s="151">
        <f t="shared" si="39"/>
        <v>0</v>
      </c>
      <c r="BM243" s="14" t="s">
        <v>213</v>
      </c>
      <c r="BN243" s="150" t="s">
        <v>658</v>
      </c>
    </row>
    <row r="244" spans="1:66" s="2" customFormat="1" ht="24.25" customHeight="1">
      <c r="A244" s="26"/>
      <c r="B244" s="138"/>
      <c r="C244" s="152" t="s">
        <v>659</v>
      </c>
      <c r="D244" s="152" t="s">
        <v>169</v>
      </c>
      <c r="E244" s="153" t="s">
        <v>660</v>
      </c>
      <c r="F244" s="154" t="s">
        <v>661</v>
      </c>
      <c r="G244" s="154"/>
      <c r="H244" s="155" t="s">
        <v>199</v>
      </c>
      <c r="I244" s="156">
        <v>8</v>
      </c>
      <c r="J244" s="157"/>
      <c r="K244" s="157">
        <f t="shared" si="30"/>
        <v>0</v>
      </c>
      <c r="L244" s="158"/>
      <c r="M244" s="159"/>
      <c r="N244" s="160" t="s">
        <v>1</v>
      </c>
      <c r="O244" s="161" t="s">
        <v>35</v>
      </c>
      <c r="P244" s="148">
        <v>0</v>
      </c>
      <c r="Q244" s="148">
        <f t="shared" si="31"/>
        <v>0</v>
      </c>
      <c r="R244" s="148">
        <v>1.6100000000000001E-3</v>
      </c>
      <c r="S244" s="148">
        <f t="shared" si="32"/>
        <v>1.2880000000000001E-2</v>
      </c>
      <c r="T244" s="148">
        <v>0</v>
      </c>
      <c r="U244" s="149">
        <f t="shared" si="33"/>
        <v>0</v>
      </c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S244" s="150" t="s">
        <v>140</v>
      </c>
      <c r="AU244" s="150" t="s">
        <v>169</v>
      </c>
      <c r="AV244" s="150" t="s">
        <v>121</v>
      </c>
      <c r="AZ244" s="14" t="s">
        <v>113</v>
      </c>
      <c r="BF244" s="151">
        <f t="shared" si="34"/>
        <v>0</v>
      </c>
      <c r="BG244" s="151">
        <f t="shared" si="35"/>
        <v>0</v>
      </c>
      <c r="BH244" s="151">
        <f t="shared" si="36"/>
        <v>0</v>
      </c>
      <c r="BI244" s="151">
        <f t="shared" si="37"/>
        <v>0</v>
      </c>
      <c r="BJ244" s="151">
        <f t="shared" si="38"/>
        <v>0</v>
      </c>
      <c r="BK244" s="14" t="s">
        <v>121</v>
      </c>
      <c r="BL244" s="151">
        <f t="shared" si="39"/>
        <v>0</v>
      </c>
      <c r="BM244" s="14" t="s">
        <v>213</v>
      </c>
      <c r="BN244" s="150" t="s">
        <v>662</v>
      </c>
    </row>
    <row r="245" spans="1:66" s="2" customFormat="1" ht="14.5" customHeight="1">
      <c r="A245" s="26"/>
      <c r="B245" s="138"/>
      <c r="C245" s="139" t="s">
        <v>663</v>
      </c>
      <c r="D245" s="139" t="s">
        <v>116</v>
      </c>
      <c r="E245" s="140" t="s">
        <v>664</v>
      </c>
      <c r="F245" s="141" t="s">
        <v>665</v>
      </c>
      <c r="G245" s="141"/>
      <c r="H245" s="142" t="s">
        <v>138</v>
      </c>
      <c r="I245" s="143">
        <v>570</v>
      </c>
      <c r="J245" s="144"/>
      <c r="K245" s="144">
        <f t="shared" si="30"/>
        <v>0</v>
      </c>
      <c r="L245" s="145"/>
      <c r="M245" s="27"/>
      <c r="N245" s="146" t="s">
        <v>1</v>
      </c>
      <c r="O245" s="147" t="s">
        <v>35</v>
      </c>
      <c r="P245" s="148">
        <v>8.8999999999999996E-2</v>
      </c>
      <c r="Q245" s="148">
        <f t="shared" si="31"/>
        <v>50.73</v>
      </c>
      <c r="R245" s="148">
        <v>0</v>
      </c>
      <c r="S245" s="148">
        <f t="shared" si="32"/>
        <v>0</v>
      </c>
      <c r="T245" s="148">
        <v>0</v>
      </c>
      <c r="U245" s="149">
        <f t="shared" si="33"/>
        <v>0</v>
      </c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S245" s="150" t="s">
        <v>120</v>
      </c>
      <c r="AU245" s="150" t="s">
        <v>116</v>
      </c>
      <c r="AV245" s="150" t="s">
        <v>121</v>
      </c>
      <c r="AZ245" s="14" t="s">
        <v>113</v>
      </c>
      <c r="BF245" s="151">
        <f t="shared" si="34"/>
        <v>0</v>
      </c>
      <c r="BG245" s="151">
        <f t="shared" si="35"/>
        <v>0</v>
      </c>
      <c r="BH245" s="151">
        <f t="shared" si="36"/>
        <v>0</v>
      </c>
      <c r="BI245" s="151">
        <f t="shared" si="37"/>
        <v>0</v>
      </c>
      <c r="BJ245" s="151">
        <f t="shared" si="38"/>
        <v>0</v>
      </c>
      <c r="BK245" s="14" t="s">
        <v>121</v>
      </c>
      <c r="BL245" s="151">
        <f t="shared" si="39"/>
        <v>0</v>
      </c>
      <c r="BM245" s="14" t="s">
        <v>120</v>
      </c>
      <c r="BN245" s="150" t="s">
        <v>666</v>
      </c>
    </row>
    <row r="246" spans="1:66" s="2" customFormat="1" ht="24.25" customHeight="1">
      <c r="A246" s="26"/>
      <c r="B246" s="138"/>
      <c r="C246" s="152" t="s">
        <v>667</v>
      </c>
      <c r="D246" s="152" t="s">
        <v>169</v>
      </c>
      <c r="E246" s="153" t="s">
        <v>668</v>
      </c>
      <c r="F246" s="154" t="s">
        <v>669</v>
      </c>
      <c r="G246" s="154"/>
      <c r="H246" s="155" t="s">
        <v>670</v>
      </c>
      <c r="I246" s="156">
        <v>6</v>
      </c>
      <c r="J246" s="157"/>
      <c r="K246" s="157">
        <f t="shared" si="30"/>
        <v>0</v>
      </c>
      <c r="L246" s="158"/>
      <c r="M246" s="159"/>
      <c r="N246" s="160" t="s">
        <v>1</v>
      </c>
      <c r="O246" s="161" t="s">
        <v>35</v>
      </c>
      <c r="P246" s="148">
        <v>0</v>
      </c>
      <c r="Q246" s="148">
        <f t="shared" si="31"/>
        <v>0</v>
      </c>
      <c r="R246" s="148">
        <v>6.0000000000000001E-3</v>
      </c>
      <c r="S246" s="148">
        <f t="shared" si="32"/>
        <v>3.6000000000000004E-2</v>
      </c>
      <c r="T246" s="148">
        <v>0</v>
      </c>
      <c r="U246" s="149">
        <f t="shared" si="33"/>
        <v>0</v>
      </c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S246" s="150" t="s">
        <v>173</v>
      </c>
      <c r="AU246" s="150" t="s">
        <v>169</v>
      </c>
      <c r="AV246" s="150" t="s">
        <v>121</v>
      </c>
      <c r="AZ246" s="14" t="s">
        <v>113</v>
      </c>
      <c r="BF246" s="151">
        <f t="shared" si="34"/>
        <v>0</v>
      </c>
      <c r="BG246" s="151">
        <f t="shared" si="35"/>
        <v>0</v>
      </c>
      <c r="BH246" s="151">
        <f t="shared" si="36"/>
        <v>0</v>
      </c>
      <c r="BI246" s="151">
        <f t="shared" si="37"/>
        <v>0</v>
      </c>
      <c r="BJ246" s="151">
        <f t="shared" si="38"/>
        <v>0</v>
      </c>
      <c r="BK246" s="14" t="s">
        <v>121</v>
      </c>
      <c r="BL246" s="151">
        <f t="shared" si="39"/>
        <v>0</v>
      </c>
      <c r="BM246" s="14" t="s">
        <v>120</v>
      </c>
      <c r="BN246" s="150" t="s">
        <v>671</v>
      </c>
    </row>
    <row r="247" spans="1:66" s="2" customFormat="1" ht="27" customHeight="1">
      <c r="A247" s="26"/>
      <c r="B247" s="138"/>
      <c r="C247" s="152" t="s">
        <v>672</v>
      </c>
      <c r="D247" s="152" t="s">
        <v>169</v>
      </c>
      <c r="E247" s="153" t="s">
        <v>673</v>
      </c>
      <c r="F247" s="154" t="s">
        <v>674</v>
      </c>
      <c r="G247" s="154"/>
      <c r="H247" s="155" t="s">
        <v>199</v>
      </c>
      <c r="I247" s="156">
        <v>570</v>
      </c>
      <c r="J247" s="157"/>
      <c r="K247" s="157">
        <f t="shared" si="30"/>
        <v>0</v>
      </c>
      <c r="L247" s="158"/>
      <c r="M247" s="159"/>
      <c r="N247" s="160" t="s">
        <v>1</v>
      </c>
      <c r="O247" s="161" t="s">
        <v>35</v>
      </c>
      <c r="P247" s="148">
        <v>0</v>
      </c>
      <c r="Q247" s="148">
        <f t="shared" si="31"/>
        <v>0</v>
      </c>
      <c r="R247" s="148">
        <v>1.0000000000000001E-5</v>
      </c>
      <c r="S247" s="148">
        <f t="shared" si="32"/>
        <v>5.7000000000000002E-3</v>
      </c>
      <c r="T247" s="148">
        <v>0</v>
      </c>
      <c r="U247" s="149">
        <f t="shared" si="33"/>
        <v>0</v>
      </c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S247" s="150" t="s">
        <v>173</v>
      </c>
      <c r="AU247" s="150" t="s">
        <v>169</v>
      </c>
      <c r="AV247" s="150" t="s">
        <v>121</v>
      </c>
      <c r="AZ247" s="14" t="s">
        <v>113</v>
      </c>
      <c r="BF247" s="151">
        <f t="shared" si="34"/>
        <v>0</v>
      </c>
      <c r="BG247" s="151">
        <f t="shared" si="35"/>
        <v>0</v>
      </c>
      <c r="BH247" s="151">
        <f t="shared" si="36"/>
        <v>0</v>
      </c>
      <c r="BI247" s="151">
        <f t="shared" si="37"/>
        <v>0</v>
      </c>
      <c r="BJ247" s="151">
        <f t="shared" si="38"/>
        <v>0</v>
      </c>
      <c r="BK247" s="14" t="s">
        <v>121</v>
      </c>
      <c r="BL247" s="151">
        <f t="shared" si="39"/>
        <v>0</v>
      </c>
      <c r="BM247" s="14" t="s">
        <v>120</v>
      </c>
      <c r="BN247" s="150" t="s">
        <v>675</v>
      </c>
    </row>
    <row r="248" spans="1:66" s="2" customFormat="1" ht="14.5" customHeight="1">
      <c r="A248" s="26"/>
      <c r="B248" s="138"/>
      <c r="C248" s="139" t="s">
        <v>676</v>
      </c>
      <c r="D248" s="139" t="s">
        <v>116</v>
      </c>
      <c r="E248" s="140" t="s">
        <v>677</v>
      </c>
      <c r="F248" s="141" t="s">
        <v>678</v>
      </c>
      <c r="G248" s="141"/>
      <c r="H248" s="142" t="s">
        <v>199</v>
      </c>
      <c r="I248" s="143">
        <v>2</v>
      </c>
      <c r="J248" s="144"/>
      <c r="K248" s="144">
        <f t="shared" si="30"/>
        <v>0</v>
      </c>
      <c r="L248" s="145"/>
      <c r="M248" s="27"/>
      <c r="N248" s="146" t="s">
        <v>1</v>
      </c>
      <c r="O248" s="147" t="s">
        <v>35</v>
      </c>
      <c r="P248" s="148">
        <v>1.32</v>
      </c>
      <c r="Q248" s="148">
        <f t="shared" si="31"/>
        <v>2.64</v>
      </c>
      <c r="R248" s="148">
        <v>0</v>
      </c>
      <c r="S248" s="148">
        <f t="shared" si="32"/>
        <v>0</v>
      </c>
      <c r="T248" s="148">
        <v>0</v>
      </c>
      <c r="U248" s="149">
        <f t="shared" si="33"/>
        <v>0</v>
      </c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S248" s="150" t="s">
        <v>120</v>
      </c>
      <c r="AU248" s="150" t="s">
        <v>116</v>
      </c>
      <c r="AV248" s="150" t="s">
        <v>121</v>
      </c>
      <c r="AZ248" s="14" t="s">
        <v>113</v>
      </c>
      <c r="BF248" s="151">
        <f t="shared" si="34"/>
        <v>0</v>
      </c>
      <c r="BG248" s="151">
        <f t="shared" si="35"/>
        <v>0</v>
      </c>
      <c r="BH248" s="151">
        <f t="shared" si="36"/>
        <v>0</v>
      </c>
      <c r="BI248" s="151">
        <f t="shared" si="37"/>
        <v>0</v>
      </c>
      <c r="BJ248" s="151">
        <f t="shared" si="38"/>
        <v>0</v>
      </c>
      <c r="BK248" s="14" t="s">
        <v>121</v>
      </c>
      <c r="BL248" s="151">
        <f t="shared" si="39"/>
        <v>0</v>
      </c>
      <c r="BM248" s="14" t="s">
        <v>120</v>
      </c>
      <c r="BN248" s="150" t="s">
        <v>679</v>
      </c>
    </row>
    <row r="249" spans="1:66" s="2" customFormat="1" ht="23" customHeight="1">
      <c r="A249" s="26"/>
      <c r="B249" s="138"/>
      <c r="C249" s="139" t="s">
        <v>680</v>
      </c>
      <c r="D249" s="139" t="s">
        <v>116</v>
      </c>
      <c r="E249" s="140" t="s">
        <v>681</v>
      </c>
      <c r="F249" s="141" t="s">
        <v>682</v>
      </c>
      <c r="G249" s="141"/>
      <c r="H249" s="142" t="s">
        <v>199</v>
      </c>
      <c r="I249" s="143">
        <v>570</v>
      </c>
      <c r="J249" s="144"/>
      <c r="K249" s="144">
        <f t="shared" si="30"/>
        <v>0</v>
      </c>
      <c r="L249" s="145"/>
      <c r="M249" s="27"/>
      <c r="N249" s="146" t="s">
        <v>1</v>
      </c>
      <c r="O249" s="147" t="s">
        <v>35</v>
      </c>
      <c r="P249" s="148">
        <v>4.4499999999999998E-2</v>
      </c>
      <c r="Q249" s="148">
        <f t="shared" si="31"/>
        <v>25.364999999999998</v>
      </c>
      <c r="R249" s="148">
        <v>0</v>
      </c>
      <c r="S249" s="148">
        <f t="shared" si="32"/>
        <v>0</v>
      </c>
      <c r="T249" s="148">
        <v>0</v>
      </c>
      <c r="U249" s="149">
        <f t="shared" si="33"/>
        <v>0</v>
      </c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S249" s="150" t="s">
        <v>120</v>
      </c>
      <c r="AU249" s="150" t="s">
        <v>116</v>
      </c>
      <c r="AV249" s="150" t="s">
        <v>121</v>
      </c>
      <c r="AZ249" s="14" t="s">
        <v>113</v>
      </c>
      <c r="BF249" s="151">
        <f t="shared" si="34"/>
        <v>0</v>
      </c>
      <c r="BG249" s="151">
        <f t="shared" si="35"/>
        <v>0</v>
      </c>
      <c r="BH249" s="151">
        <f t="shared" si="36"/>
        <v>0</v>
      </c>
      <c r="BI249" s="151">
        <f t="shared" si="37"/>
        <v>0</v>
      </c>
      <c r="BJ249" s="151">
        <f t="shared" si="38"/>
        <v>0</v>
      </c>
      <c r="BK249" s="14" t="s">
        <v>121</v>
      </c>
      <c r="BL249" s="151">
        <f t="shared" si="39"/>
        <v>0</v>
      </c>
      <c r="BM249" s="14" t="s">
        <v>120</v>
      </c>
      <c r="BN249" s="150" t="s">
        <v>683</v>
      </c>
    </row>
    <row r="250" spans="1:66" s="2" customFormat="1" ht="26" customHeight="1">
      <c r="A250" s="26"/>
      <c r="B250" s="138"/>
      <c r="C250" s="139" t="s">
        <v>684</v>
      </c>
      <c r="D250" s="139" t="s">
        <v>116</v>
      </c>
      <c r="E250" s="140" t="s">
        <v>681</v>
      </c>
      <c r="F250" s="141" t="s">
        <v>682</v>
      </c>
      <c r="G250" s="141"/>
      <c r="H250" s="142" t="s">
        <v>199</v>
      </c>
      <c r="I250" s="143">
        <v>14</v>
      </c>
      <c r="J250" s="144"/>
      <c r="K250" s="144">
        <f t="shared" si="30"/>
        <v>0</v>
      </c>
      <c r="L250" s="145"/>
      <c r="M250" s="27"/>
      <c r="N250" s="146" t="s">
        <v>1</v>
      </c>
      <c r="O250" s="147" t="s">
        <v>35</v>
      </c>
      <c r="P250" s="148">
        <v>4.4499999999999998E-2</v>
      </c>
      <c r="Q250" s="148">
        <f t="shared" si="31"/>
        <v>0.623</v>
      </c>
      <c r="R250" s="148">
        <v>0</v>
      </c>
      <c r="S250" s="148">
        <f t="shared" si="32"/>
        <v>0</v>
      </c>
      <c r="T250" s="148">
        <v>0</v>
      </c>
      <c r="U250" s="149">
        <f t="shared" si="33"/>
        <v>0</v>
      </c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S250" s="150" t="s">
        <v>120</v>
      </c>
      <c r="AU250" s="150" t="s">
        <v>116</v>
      </c>
      <c r="AV250" s="150" t="s">
        <v>121</v>
      </c>
      <c r="AZ250" s="14" t="s">
        <v>113</v>
      </c>
      <c r="BF250" s="151">
        <f t="shared" si="34"/>
        <v>0</v>
      </c>
      <c r="BG250" s="151">
        <f t="shared" si="35"/>
        <v>0</v>
      </c>
      <c r="BH250" s="151">
        <f t="shared" si="36"/>
        <v>0</v>
      </c>
      <c r="BI250" s="151">
        <f t="shared" si="37"/>
        <v>0</v>
      </c>
      <c r="BJ250" s="151">
        <f t="shared" si="38"/>
        <v>0</v>
      </c>
      <c r="BK250" s="14" t="s">
        <v>121</v>
      </c>
      <c r="BL250" s="151">
        <f t="shared" si="39"/>
        <v>0</v>
      </c>
      <c r="BM250" s="14" t="s">
        <v>120</v>
      </c>
      <c r="BN250" s="150" t="s">
        <v>685</v>
      </c>
    </row>
    <row r="251" spans="1:66" s="2" customFormat="1" ht="24.25" customHeight="1">
      <c r="A251" s="26"/>
      <c r="B251" s="138"/>
      <c r="C251" s="152" t="s">
        <v>686</v>
      </c>
      <c r="D251" s="152" t="s">
        <v>169</v>
      </c>
      <c r="E251" s="153" t="s">
        <v>687</v>
      </c>
      <c r="F251" s="154" t="s">
        <v>688</v>
      </c>
      <c r="G251" s="154"/>
      <c r="H251" s="155" t="s">
        <v>199</v>
      </c>
      <c r="I251" s="156">
        <v>14</v>
      </c>
      <c r="J251" s="157"/>
      <c r="K251" s="157">
        <f t="shared" si="30"/>
        <v>0</v>
      </c>
      <c r="L251" s="158"/>
      <c r="M251" s="159"/>
      <c r="N251" s="160" t="s">
        <v>1</v>
      </c>
      <c r="O251" s="161" t="s">
        <v>35</v>
      </c>
      <c r="P251" s="148">
        <v>0</v>
      </c>
      <c r="Q251" s="148">
        <f t="shared" si="31"/>
        <v>0</v>
      </c>
      <c r="R251" s="148">
        <v>6.0000000000000002E-5</v>
      </c>
      <c r="S251" s="148">
        <f t="shared" si="32"/>
        <v>8.4000000000000003E-4</v>
      </c>
      <c r="T251" s="148">
        <v>0</v>
      </c>
      <c r="U251" s="149">
        <f t="shared" si="33"/>
        <v>0</v>
      </c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S251" s="150" t="s">
        <v>173</v>
      </c>
      <c r="AU251" s="150" t="s">
        <v>169</v>
      </c>
      <c r="AV251" s="150" t="s">
        <v>121</v>
      </c>
      <c r="AZ251" s="14" t="s">
        <v>113</v>
      </c>
      <c r="BF251" s="151">
        <f t="shared" si="34"/>
        <v>0</v>
      </c>
      <c r="BG251" s="151">
        <f t="shared" si="35"/>
        <v>0</v>
      </c>
      <c r="BH251" s="151">
        <f t="shared" si="36"/>
        <v>0</v>
      </c>
      <c r="BI251" s="151">
        <f t="shared" si="37"/>
        <v>0</v>
      </c>
      <c r="BJ251" s="151">
        <f t="shared" si="38"/>
        <v>0</v>
      </c>
      <c r="BK251" s="14" t="s">
        <v>121</v>
      </c>
      <c r="BL251" s="151">
        <f t="shared" si="39"/>
        <v>0</v>
      </c>
      <c r="BM251" s="14" t="s">
        <v>120</v>
      </c>
      <c r="BN251" s="150" t="s">
        <v>689</v>
      </c>
    </row>
    <row r="252" spans="1:66" s="2" customFormat="1" ht="24.25" customHeight="1">
      <c r="A252" s="26"/>
      <c r="B252" s="138"/>
      <c r="C252" s="139" t="s">
        <v>690</v>
      </c>
      <c r="D252" s="139" t="s">
        <v>116</v>
      </c>
      <c r="E252" s="140" t="s">
        <v>691</v>
      </c>
      <c r="F252" s="141" t="s">
        <v>692</v>
      </c>
      <c r="G252" s="141"/>
      <c r="H252" s="142" t="s">
        <v>199</v>
      </c>
      <c r="I252" s="143">
        <v>2</v>
      </c>
      <c r="J252" s="144"/>
      <c r="K252" s="144">
        <f t="shared" si="30"/>
        <v>0</v>
      </c>
      <c r="L252" s="145"/>
      <c r="M252" s="27"/>
      <c r="N252" s="146" t="s">
        <v>1</v>
      </c>
      <c r="O252" s="147" t="s">
        <v>35</v>
      </c>
      <c r="P252" s="148">
        <v>1.35</v>
      </c>
      <c r="Q252" s="148">
        <f t="shared" si="31"/>
        <v>2.7</v>
      </c>
      <c r="R252" s="148">
        <v>0</v>
      </c>
      <c r="S252" s="148">
        <f t="shared" si="32"/>
        <v>0</v>
      </c>
      <c r="T252" s="148">
        <v>0</v>
      </c>
      <c r="U252" s="149">
        <f t="shared" si="33"/>
        <v>0</v>
      </c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S252" s="150" t="s">
        <v>120</v>
      </c>
      <c r="AU252" s="150" t="s">
        <v>116</v>
      </c>
      <c r="AV252" s="150" t="s">
        <v>121</v>
      </c>
      <c r="AZ252" s="14" t="s">
        <v>113</v>
      </c>
      <c r="BF252" s="151">
        <f t="shared" si="34"/>
        <v>0</v>
      </c>
      <c r="BG252" s="151">
        <f t="shared" si="35"/>
        <v>0</v>
      </c>
      <c r="BH252" s="151">
        <f t="shared" si="36"/>
        <v>0</v>
      </c>
      <c r="BI252" s="151">
        <f t="shared" si="37"/>
        <v>0</v>
      </c>
      <c r="BJ252" s="151">
        <f t="shared" si="38"/>
        <v>0</v>
      </c>
      <c r="BK252" s="14" t="s">
        <v>121</v>
      </c>
      <c r="BL252" s="151">
        <f t="shared" si="39"/>
        <v>0</v>
      </c>
      <c r="BM252" s="14" t="s">
        <v>120</v>
      </c>
      <c r="BN252" s="150" t="s">
        <v>693</v>
      </c>
    </row>
    <row r="253" spans="1:66" s="2" customFormat="1" ht="25" customHeight="1">
      <c r="A253" s="26"/>
      <c r="B253" s="138"/>
      <c r="C253" s="152" t="s">
        <v>694</v>
      </c>
      <c r="D253" s="152" t="s">
        <v>169</v>
      </c>
      <c r="E253" s="153" t="s">
        <v>695</v>
      </c>
      <c r="F253" s="154" t="s">
        <v>696</v>
      </c>
      <c r="G253" s="154"/>
      <c r="H253" s="155" t="s">
        <v>199</v>
      </c>
      <c r="I253" s="156">
        <v>2</v>
      </c>
      <c r="J253" s="157"/>
      <c r="K253" s="157">
        <f t="shared" si="30"/>
        <v>0</v>
      </c>
      <c r="L253" s="158"/>
      <c r="M253" s="159"/>
      <c r="N253" s="160" t="s">
        <v>1</v>
      </c>
      <c r="O253" s="161" t="s">
        <v>35</v>
      </c>
      <c r="P253" s="148">
        <v>0</v>
      </c>
      <c r="Q253" s="148">
        <f t="shared" si="31"/>
        <v>0</v>
      </c>
      <c r="R253" s="148">
        <v>4.5999999999999999E-3</v>
      </c>
      <c r="S253" s="148">
        <f t="shared" si="32"/>
        <v>9.1999999999999998E-3</v>
      </c>
      <c r="T253" s="148">
        <v>0</v>
      </c>
      <c r="U253" s="149">
        <f t="shared" si="33"/>
        <v>0</v>
      </c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S253" s="150" t="s">
        <v>173</v>
      </c>
      <c r="AU253" s="150" t="s">
        <v>169</v>
      </c>
      <c r="AV253" s="150" t="s">
        <v>121</v>
      </c>
      <c r="AZ253" s="14" t="s">
        <v>113</v>
      </c>
      <c r="BF253" s="151">
        <f t="shared" si="34"/>
        <v>0</v>
      </c>
      <c r="BG253" s="151">
        <f t="shared" si="35"/>
        <v>0</v>
      </c>
      <c r="BH253" s="151">
        <f t="shared" si="36"/>
        <v>0</v>
      </c>
      <c r="BI253" s="151">
        <f t="shared" si="37"/>
        <v>0</v>
      </c>
      <c r="BJ253" s="151">
        <f t="shared" si="38"/>
        <v>0</v>
      </c>
      <c r="BK253" s="14" t="s">
        <v>121</v>
      </c>
      <c r="BL253" s="151">
        <f t="shared" si="39"/>
        <v>0</v>
      </c>
      <c r="BM253" s="14" t="s">
        <v>120</v>
      </c>
      <c r="BN253" s="150" t="s">
        <v>697</v>
      </c>
    </row>
    <row r="254" spans="1:66" s="2" customFormat="1" ht="14.5" customHeight="1">
      <c r="A254" s="26"/>
      <c r="B254" s="138"/>
      <c r="C254" s="139" t="s">
        <v>698</v>
      </c>
      <c r="D254" s="139" t="s">
        <v>116</v>
      </c>
      <c r="E254" s="140" t="s">
        <v>699</v>
      </c>
      <c r="F254" s="141" t="s">
        <v>700</v>
      </c>
      <c r="G254" s="141"/>
      <c r="H254" s="142" t="s">
        <v>199</v>
      </c>
      <c r="I254" s="143">
        <v>2</v>
      </c>
      <c r="J254" s="144"/>
      <c r="K254" s="144">
        <f t="shared" si="30"/>
        <v>0</v>
      </c>
      <c r="L254" s="145"/>
      <c r="M254" s="27"/>
      <c r="N254" s="146" t="s">
        <v>1</v>
      </c>
      <c r="O254" s="147" t="s">
        <v>35</v>
      </c>
      <c r="P254" s="148">
        <v>2.6949999999999998</v>
      </c>
      <c r="Q254" s="148">
        <f t="shared" si="31"/>
        <v>5.39</v>
      </c>
      <c r="R254" s="148">
        <v>0</v>
      </c>
      <c r="S254" s="148">
        <f t="shared" si="32"/>
        <v>0</v>
      </c>
      <c r="T254" s="148">
        <v>0</v>
      </c>
      <c r="U254" s="149">
        <f t="shared" si="33"/>
        <v>0</v>
      </c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S254" s="150" t="s">
        <v>120</v>
      </c>
      <c r="AU254" s="150" t="s">
        <v>116</v>
      </c>
      <c r="AV254" s="150" t="s">
        <v>121</v>
      </c>
      <c r="AZ254" s="14" t="s">
        <v>113</v>
      </c>
      <c r="BF254" s="151">
        <f t="shared" si="34"/>
        <v>0</v>
      </c>
      <c r="BG254" s="151">
        <f t="shared" si="35"/>
        <v>0</v>
      </c>
      <c r="BH254" s="151">
        <f t="shared" si="36"/>
        <v>0</v>
      </c>
      <c r="BI254" s="151">
        <f t="shared" si="37"/>
        <v>0</v>
      </c>
      <c r="BJ254" s="151">
        <f t="shared" si="38"/>
        <v>0</v>
      </c>
      <c r="BK254" s="14" t="s">
        <v>121</v>
      </c>
      <c r="BL254" s="151">
        <f t="shared" si="39"/>
        <v>0</v>
      </c>
      <c r="BM254" s="14" t="s">
        <v>120</v>
      </c>
      <c r="BN254" s="150" t="s">
        <v>701</v>
      </c>
    </row>
    <row r="255" spans="1:66" s="2" customFormat="1" ht="24.25" customHeight="1">
      <c r="A255" s="26"/>
      <c r="B255" s="138"/>
      <c r="C255" s="152" t="s">
        <v>702</v>
      </c>
      <c r="D255" s="152" t="s">
        <v>169</v>
      </c>
      <c r="E255" s="153" t="s">
        <v>703</v>
      </c>
      <c r="F255" s="154" t="s">
        <v>704</v>
      </c>
      <c r="G255" s="154"/>
      <c r="H255" s="155" t="s">
        <v>199</v>
      </c>
      <c r="I255" s="156">
        <v>2</v>
      </c>
      <c r="J255" s="157"/>
      <c r="K255" s="157">
        <f t="shared" si="30"/>
        <v>0</v>
      </c>
      <c r="L255" s="158"/>
      <c r="M255" s="159"/>
      <c r="N255" s="160" t="s">
        <v>1</v>
      </c>
      <c r="O255" s="161" t="s">
        <v>35</v>
      </c>
      <c r="P255" s="148">
        <v>0</v>
      </c>
      <c r="Q255" s="148">
        <f t="shared" si="31"/>
        <v>0</v>
      </c>
      <c r="R255" s="148">
        <v>2.5000000000000001E-3</v>
      </c>
      <c r="S255" s="148">
        <f t="shared" si="32"/>
        <v>5.0000000000000001E-3</v>
      </c>
      <c r="T255" s="148">
        <v>0</v>
      </c>
      <c r="U255" s="149">
        <f t="shared" si="33"/>
        <v>0</v>
      </c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S255" s="150" t="s">
        <v>173</v>
      </c>
      <c r="AU255" s="150" t="s">
        <v>169</v>
      </c>
      <c r="AV255" s="150" t="s">
        <v>121</v>
      </c>
      <c r="AZ255" s="14" t="s">
        <v>113</v>
      </c>
      <c r="BF255" s="151">
        <f t="shared" si="34"/>
        <v>0</v>
      </c>
      <c r="BG255" s="151">
        <f t="shared" si="35"/>
        <v>0</v>
      </c>
      <c r="BH255" s="151">
        <f t="shared" si="36"/>
        <v>0</v>
      </c>
      <c r="BI255" s="151">
        <f t="shared" si="37"/>
        <v>0</v>
      </c>
      <c r="BJ255" s="151">
        <f t="shared" si="38"/>
        <v>0</v>
      </c>
      <c r="BK255" s="14" t="s">
        <v>121</v>
      </c>
      <c r="BL255" s="151">
        <f t="shared" si="39"/>
        <v>0</v>
      </c>
      <c r="BM255" s="14" t="s">
        <v>120</v>
      </c>
      <c r="BN255" s="150" t="s">
        <v>705</v>
      </c>
    </row>
    <row r="256" spans="1:66" s="12" customFormat="1" ht="23" customHeight="1">
      <c r="B256" s="126"/>
      <c r="D256" s="127" t="s">
        <v>68</v>
      </c>
      <c r="E256" s="136" t="s">
        <v>173</v>
      </c>
      <c r="F256" s="136" t="s">
        <v>706</v>
      </c>
      <c r="G256" s="136"/>
      <c r="K256" s="137">
        <f>BL256</f>
        <v>0</v>
      </c>
      <c r="M256" s="126"/>
      <c r="N256" s="130"/>
      <c r="O256" s="131"/>
      <c r="P256" s="131"/>
      <c r="Q256" s="132">
        <f>SUM(Q257:Q302)</f>
        <v>20.692679999999999</v>
      </c>
      <c r="R256" s="131"/>
      <c r="S256" s="132">
        <f>SUM(S257:S302)</f>
        <v>1.29298</v>
      </c>
      <c r="T256" s="131"/>
      <c r="U256" s="133">
        <f>SUM(U257:U302)</f>
        <v>0</v>
      </c>
      <c r="AS256" s="127" t="s">
        <v>77</v>
      </c>
      <c r="AU256" s="134" t="s">
        <v>68</v>
      </c>
      <c r="AV256" s="134" t="s">
        <v>77</v>
      </c>
      <c r="AZ256" s="127" t="s">
        <v>113</v>
      </c>
      <c r="BL256" s="135">
        <f>SUM(BL257:BL302)</f>
        <v>0</v>
      </c>
    </row>
    <row r="257" spans="1:66" s="2" customFormat="1" ht="24.25" customHeight="1">
      <c r="A257" s="26"/>
      <c r="B257" s="138"/>
      <c r="C257" s="139" t="s">
        <v>707</v>
      </c>
      <c r="D257" s="139" t="s">
        <v>116</v>
      </c>
      <c r="E257" s="140" t="s">
        <v>708</v>
      </c>
      <c r="F257" s="141" t="s">
        <v>709</v>
      </c>
      <c r="G257" s="141"/>
      <c r="H257" s="142" t="s">
        <v>199</v>
      </c>
      <c r="I257" s="143">
        <v>1</v>
      </c>
      <c r="J257" s="144"/>
      <c r="K257" s="144">
        <f t="shared" ref="K257:K302" si="40">ROUND(J257*I257,2)</f>
        <v>0</v>
      </c>
      <c r="L257" s="145"/>
      <c r="M257" s="27"/>
      <c r="N257" s="146" t="s">
        <v>1</v>
      </c>
      <c r="O257" s="147" t="s">
        <v>35</v>
      </c>
      <c r="P257" s="148">
        <v>2.552</v>
      </c>
      <c r="Q257" s="148">
        <f t="shared" ref="Q257:Q302" si="41">P257*I257</f>
        <v>2.552</v>
      </c>
      <c r="R257" s="148">
        <v>0</v>
      </c>
      <c r="S257" s="148">
        <f t="shared" ref="S257:S302" si="42">R257*I257</f>
        <v>0</v>
      </c>
      <c r="T257" s="148">
        <v>0</v>
      </c>
      <c r="U257" s="149">
        <f t="shared" ref="U257:U302" si="43">T257*I257</f>
        <v>0</v>
      </c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S257" s="150" t="s">
        <v>501</v>
      </c>
      <c r="AU257" s="150" t="s">
        <v>116</v>
      </c>
      <c r="AV257" s="150" t="s">
        <v>121</v>
      </c>
      <c r="AZ257" s="14" t="s">
        <v>113</v>
      </c>
      <c r="BF257" s="151">
        <f t="shared" ref="BF257:BF302" si="44">IF(O257="základná",K257,0)</f>
        <v>0</v>
      </c>
      <c r="BG257" s="151">
        <f t="shared" ref="BG257:BG302" si="45">IF(O257="znížená",K257,0)</f>
        <v>0</v>
      </c>
      <c r="BH257" s="151">
        <f t="shared" ref="BH257:BH302" si="46">IF(O257="zákl. prenesená",K257,0)</f>
        <v>0</v>
      </c>
      <c r="BI257" s="151">
        <f t="shared" ref="BI257:BI302" si="47">IF(O257="zníž. prenesená",K257,0)</f>
        <v>0</v>
      </c>
      <c r="BJ257" s="151">
        <f t="shared" ref="BJ257:BJ302" si="48">IF(O257="nulová",K257,0)</f>
        <v>0</v>
      </c>
      <c r="BK257" s="14" t="s">
        <v>121</v>
      </c>
      <c r="BL257" s="151">
        <f t="shared" ref="BL257:BL302" si="49">ROUND(J257*I257,2)</f>
        <v>0</v>
      </c>
      <c r="BM257" s="14" t="s">
        <v>501</v>
      </c>
      <c r="BN257" s="150" t="s">
        <v>710</v>
      </c>
    </row>
    <row r="258" spans="1:66" s="2" customFormat="1" ht="26" customHeight="1">
      <c r="A258" s="26"/>
      <c r="B258" s="138"/>
      <c r="C258" s="152" t="s">
        <v>711</v>
      </c>
      <c r="D258" s="152" t="s">
        <v>169</v>
      </c>
      <c r="E258" s="153" t="s">
        <v>712</v>
      </c>
      <c r="F258" s="154" t="s">
        <v>713</v>
      </c>
      <c r="G258" s="154"/>
      <c r="H258" s="155" t="s">
        <v>199</v>
      </c>
      <c r="I258" s="156">
        <v>1</v>
      </c>
      <c r="J258" s="157"/>
      <c r="K258" s="157">
        <f t="shared" si="40"/>
        <v>0</v>
      </c>
      <c r="L258" s="158"/>
      <c r="M258" s="159"/>
      <c r="N258" s="160" t="s">
        <v>1</v>
      </c>
      <c r="O258" s="161" t="s">
        <v>35</v>
      </c>
      <c r="P258" s="148">
        <v>0</v>
      </c>
      <c r="Q258" s="148">
        <f t="shared" si="41"/>
        <v>0</v>
      </c>
      <c r="R258" s="148">
        <v>4.5999999999999999E-2</v>
      </c>
      <c r="S258" s="148">
        <f t="shared" si="42"/>
        <v>4.5999999999999999E-2</v>
      </c>
      <c r="T258" s="148">
        <v>0</v>
      </c>
      <c r="U258" s="149">
        <f t="shared" si="43"/>
        <v>0</v>
      </c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S258" s="150" t="s">
        <v>506</v>
      </c>
      <c r="AU258" s="150" t="s">
        <v>169</v>
      </c>
      <c r="AV258" s="150" t="s">
        <v>121</v>
      </c>
      <c r="AZ258" s="14" t="s">
        <v>113</v>
      </c>
      <c r="BF258" s="151">
        <f t="shared" si="44"/>
        <v>0</v>
      </c>
      <c r="BG258" s="151">
        <f t="shared" si="45"/>
        <v>0</v>
      </c>
      <c r="BH258" s="151">
        <f t="shared" si="46"/>
        <v>0</v>
      </c>
      <c r="BI258" s="151">
        <f t="shared" si="47"/>
        <v>0</v>
      </c>
      <c r="BJ258" s="151">
        <f t="shared" si="48"/>
        <v>0</v>
      </c>
      <c r="BK258" s="14" t="s">
        <v>121</v>
      </c>
      <c r="BL258" s="151">
        <f t="shared" si="49"/>
        <v>0</v>
      </c>
      <c r="BM258" s="14" t="s">
        <v>506</v>
      </c>
      <c r="BN258" s="150" t="s">
        <v>714</v>
      </c>
    </row>
    <row r="259" spans="1:66" s="2" customFormat="1" ht="30" customHeight="1">
      <c r="A259" s="26"/>
      <c r="B259" s="138"/>
      <c r="C259" s="139" t="s">
        <v>715</v>
      </c>
      <c r="D259" s="139" t="s">
        <v>116</v>
      </c>
      <c r="E259" s="140" t="s">
        <v>716</v>
      </c>
      <c r="F259" s="141" t="s">
        <v>717</v>
      </c>
      <c r="G259" s="141"/>
      <c r="H259" s="142" t="s">
        <v>199</v>
      </c>
      <c r="I259" s="143">
        <v>2</v>
      </c>
      <c r="J259" s="144"/>
      <c r="K259" s="144">
        <f t="shared" si="40"/>
        <v>0</v>
      </c>
      <c r="L259" s="145"/>
      <c r="M259" s="27"/>
      <c r="N259" s="146" t="s">
        <v>1</v>
      </c>
      <c r="O259" s="147" t="s">
        <v>35</v>
      </c>
      <c r="P259" s="148">
        <v>1.3</v>
      </c>
      <c r="Q259" s="148">
        <f t="shared" si="41"/>
        <v>2.6</v>
      </c>
      <c r="R259" s="148">
        <v>0</v>
      </c>
      <c r="S259" s="148">
        <f t="shared" si="42"/>
        <v>0</v>
      </c>
      <c r="T259" s="148">
        <v>0</v>
      </c>
      <c r="U259" s="149">
        <f t="shared" si="43"/>
        <v>0</v>
      </c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S259" s="150" t="s">
        <v>501</v>
      </c>
      <c r="AU259" s="150" t="s">
        <v>116</v>
      </c>
      <c r="AV259" s="150" t="s">
        <v>121</v>
      </c>
      <c r="AZ259" s="14" t="s">
        <v>113</v>
      </c>
      <c r="BF259" s="151">
        <f t="shared" si="44"/>
        <v>0</v>
      </c>
      <c r="BG259" s="151">
        <f t="shared" si="45"/>
        <v>0</v>
      </c>
      <c r="BH259" s="151">
        <f t="shared" si="46"/>
        <v>0</v>
      </c>
      <c r="BI259" s="151">
        <f t="shared" si="47"/>
        <v>0</v>
      </c>
      <c r="BJ259" s="151">
        <f t="shared" si="48"/>
        <v>0</v>
      </c>
      <c r="BK259" s="14" t="s">
        <v>121</v>
      </c>
      <c r="BL259" s="151">
        <f t="shared" si="49"/>
        <v>0</v>
      </c>
      <c r="BM259" s="14" t="s">
        <v>501</v>
      </c>
      <c r="BN259" s="150" t="s">
        <v>718</v>
      </c>
    </row>
    <row r="260" spans="1:66" s="2" customFormat="1" ht="24.25" customHeight="1">
      <c r="A260" s="26"/>
      <c r="B260" s="138"/>
      <c r="C260" s="152" t="s">
        <v>719</v>
      </c>
      <c r="D260" s="152" t="s">
        <v>169</v>
      </c>
      <c r="E260" s="153" t="s">
        <v>720</v>
      </c>
      <c r="F260" s="154" t="s">
        <v>721</v>
      </c>
      <c r="G260" s="154"/>
      <c r="H260" s="155" t="s">
        <v>199</v>
      </c>
      <c r="I260" s="156">
        <v>2</v>
      </c>
      <c r="J260" s="157"/>
      <c r="K260" s="157">
        <f t="shared" si="40"/>
        <v>0</v>
      </c>
      <c r="L260" s="158"/>
      <c r="M260" s="159"/>
      <c r="N260" s="160" t="s">
        <v>1</v>
      </c>
      <c r="O260" s="161" t="s">
        <v>35</v>
      </c>
      <c r="P260" s="148">
        <v>0</v>
      </c>
      <c r="Q260" s="148">
        <f t="shared" si="41"/>
        <v>0</v>
      </c>
      <c r="R260" s="148">
        <v>1.6E-2</v>
      </c>
      <c r="S260" s="148">
        <f t="shared" si="42"/>
        <v>3.2000000000000001E-2</v>
      </c>
      <c r="T260" s="148">
        <v>0</v>
      </c>
      <c r="U260" s="149">
        <f t="shared" si="43"/>
        <v>0</v>
      </c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S260" s="150" t="s">
        <v>506</v>
      </c>
      <c r="AU260" s="150" t="s">
        <v>169</v>
      </c>
      <c r="AV260" s="150" t="s">
        <v>121</v>
      </c>
      <c r="AZ260" s="14" t="s">
        <v>113</v>
      </c>
      <c r="BF260" s="151">
        <f t="shared" si="44"/>
        <v>0</v>
      </c>
      <c r="BG260" s="151">
        <f t="shared" si="45"/>
        <v>0</v>
      </c>
      <c r="BH260" s="151">
        <f t="shared" si="46"/>
        <v>0</v>
      </c>
      <c r="BI260" s="151">
        <f t="shared" si="47"/>
        <v>0</v>
      </c>
      <c r="BJ260" s="151">
        <f t="shared" si="48"/>
        <v>0</v>
      </c>
      <c r="BK260" s="14" t="s">
        <v>121</v>
      </c>
      <c r="BL260" s="151">
        <f t="shared" si="49"/>
        <v>0</v>
      </c>
      <c r="BM260" s="14" t="s">
        <v>506</v>
      </c>
      <c r="BN260" s="150" t="s">
        <v>722</v>
      </c>
    </row>
    <row r="261" spans="1:66" s="2" customFormat="1" ht="14.5" customHeight="1">
      <c r="A261" s="26"/>
      <c r="B261" s="138"/>
      <c r="C261" s="139" t="s">
        <v>723</v>
      </c>
      <c r="D261" s="139" t="s">
        <v>116</v>
      </c>
      <c r="E261" s="140" t="s">
        <v>724</v>
      </c>
      <c r="F261" s="141" t="s">
        <v>725</v>
      </c>
      <c r="G261" s="141"/>
      <c r="H261" s="142" t="s">
        <v>199</v>
      </c>
      <c r="I261" s="143">
        <v>2</v>
      </c>
      <c r="J261" s="144"/>
      <c r="K261" s="144">
        <f t="shared" si="40"/>
        <v>0</v>
      </c>
      <c r="L261" s="145"/>
      <c r="M261" s="27"/>
      <c r="N261" s="146" t="s">
        <v>1</v>
      </c>
      <c r="O261" s="147" t="s">
        <v>35</v>
      </c>
      <c r="P261" s="148">
        <v>0.44800000000000001</v>
      </c>
      <c r="Q261" s="148">
        <f t="shared" si="41"/>
        <v>0.89600000000000002</v>
      </c>
      <c r="R261" s="148">
        <v>0</v>
      </c>
      <c r="S261" s="148">
        <f t="shared" si="42"/>
        <v>0</v>
      </c>
      <c r="T261" s="148">
        <v>0</v>
      </c>
      <c r="U261" s="149">
        <f t="shared" si="43"/>
        <v>0</v>
      </c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S261" s="150" t="s">
        <v>501</v>
      </c>
      <c r="AU261" s="150" t="s">
        <v>116</v>
      </c>
      <c r="AV261" s="150" t="s">
        <v>121</v>
      </c>
      <c r="AZ261" s="14" t="s">
        <v>113</v>
      </c>
      <c r="BF261" s="151">
        <f t="shared" si="44"/>
        <v>0</v>
      </c>
      <c r="BG261" s="151">
        <f t="shared" si="45"/>
        <v>0</v>
      </c>
      <c r="BH261" s="151">
        <f t="shared" si="46"/>
        <v>0</v>
      </c>
      <c r="BI261" s="151">
        <f t="shared" si="47"/>
        <v>0</v>
      </c>
      <c r="BJ261" s="151">
        <f t="shared" si="48"/>
        <v>0</v>
      </c>
      <c r="BK261" s="14" t="s">
        <v>121</v>
      </c>
      <c r="BL261" s="151">
        <f t="shared" si="49"/>
        <v>0</v>
      </c>
      <c r="BM261" s="14" t="s">
        <v>501</v>
      </c>
      <c r="BN261" s="150" t="s">
        <v>726</v>
      </c>
    </row>
    <row r="262" spans="1:66" s="2" customFormat="1" ht="14.5" customHeight="1">
      <c r="A262" s="26"/>
      <c r="B262" s="138"/>
      <c r="C262" s="139" t="s">
        <v>727</v>
      </c>
      <c r="D262" s="139" t="s">
        <v>116</v>
      </c>
      <c r="E262" s="140" t="s">
        <v>728</v>
      </c>
      <c r="F262" s="141" t="s">
        <v>729</v>
      </c>
      <c r="G262" s="141"/>
      <c r="H262" s="142" t="s">
        <v>199</v>
      </c>
      <c r="I262" s="143">
        <v>2</v>
      </c>
      <c r="J262" s="144"/>
      <c r="K262" s="144">
        <f t="shared" si="40"/>
        <v>0</v>
      </c>
      <c r="L262" s="145"/>
      <c r="M262" s="27"/>
      <c r="N262" s="146" t="s">
        <v>1</v>
      </c>
      <c r="O262" s="147" t="s">
        <v>35</v>
      </c>
      <c r="P262" s="148">
        <v>0.26917999999999997</v>
      </c>
      <c r="Q262" s="148">
        <f t="shared" si="41"/>
        <v>0.53835999999999995</v>
      </c>
      <c r="R262" s="148">
        <v>6.0000000000000002E-5</v>
      </c>
      <c r="S262" s="148">
        <f t="shared" si="42"/>
        <v>1.2E-4</v>
      </c>
      <c r="T262" s="148">
        <v>0</v>
      </c>
      <c r="U262" s="149">
        <f t="shared" si="43"/>
        <v>0</v>
      </c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S262" s="150" t="s">
        <v>213</v>
      </c>
      <c r="AU262" s="150" t="s">
        <v>116</v>
      </c>
      <c r="AV262" s="150" t="s">
        <v>121</v>
      </c>
      <c r="AZ262" s="14" t="s">
        <v>113</v>
      </c>
      <c r="BF262" s="151">
        <f t="shared" si="44"/>
        <v>0</v>
      </c>
      <c r="BG262" s="151">
        <f t="shared" si="45"/>
        <v>0</v>
      </c>
      <c r="BH262" s="151">
        <f t="shared" si="46"/>
        <v>0</v>
      </c>
      <c r="BI262" s="151">
        <f t="shared" si="47"/>
        <v>0</v>
      </c>
      <c r="BJ262" s="151">
        <f t="shared" si="48"/>
        <v>0</v>
      </c>
      <c r="BK262" s="14" t="s">
        <v>121</v>
      </c>
      <c r="BL262" s="151">
        <f t="shared" si="49"/>
        <v>0</v>
      </c>
      <c r="BM262" s="14" t="s">
        <v>213</v>
      </c>
      <c r="BN262" s="150" t="s">
        <v>730</v>
      </c>
    </row>
    <row r="263" spans="1:66" s="2" customFormat="1" ht="24.25" customHeight="1">
      <c r="A263" s="26"/>
      <c r="B263" s="138"/>
      <c r="C263" s="152" t="s">
        <v>731</v>
      </c>
      <c r="D263" s="152" t="s">
        <v>169</v>
      </c>
      <c r="E263" s="153" t="s">
        <v>732</v>
      </c>
      <c r="F263" s="154" t="s">
        <v>733</v>
      </c>
      <c r="G263" s="154"/>
      <c r="H263" s="155" t="s">
        <v>199</v>
      </c>
      <c r="I263" s="156">
        <v>2</v>
      </c>
      <c r="J263" s="157"/>
      <c r="K263" s="157">
        <f t="shared" si="40"/>
        <v>0</v>
      </c>
      <c r="L263" s="158"/>
      <c r="M263" s="159"/>
      <c r="N263" s="160" t="s">
        <v>1</v>
      </c>
      <c r="O263" s="161" t="s">
        <v>35</v>
      </c>
      <c r="P263" s="148">
        <v>0</v>
      </c>
      <c r="Q263" s="148">
        <f t="shared" si="41"/>
        <v>0</v>
      </c>
      <c r="R263" s="148">
        <v>1E-3</v>
      </c>
      <c r="S263" s="148">
        <f t="shared" si="42"/>
        <v>2E-3</v>
      </c>
      <c r="T263" s="148">
        <v>0</v>
      </c>
      <c r="U263" s="149">
        <f t="shared" si="43"/>
        <v>0</v>
      </c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S263" s="150" t="s">
        <v>140</v>
      </c>
      <c r="AU263" s="150" t="s">
        <v>169</v>
      </c>
      <c r="AV263" s="150" t="s">
        <v>121</v>
      </c>
      <c r="AZ263" s="14" t="s">
        <v>113</v>
      </c>
      <c r="BF263" s="151">
        <f t="shared" si="44"/>
        <v>0</v>
      </c>
      <c r="BG263" s="151">
        <f t="shared" si="45"/>
        <v>0</v>
      </c>
      <c r="BH263" s="151">
        <f t="shared" si="46"/>
        <v>0</v>
      </c>
      <c r="BI263" s="151">
        <f t="shared" si="47"/>
        <v>0</v>
      </c>
      <c r="BJ263" s="151">
        <f t="shared" si="48"/>
        <v>0</v>
      </c>
      <c r="BK263" s="14" t="s">
        <v>121</v>
      </c>
      <c r="BL263" s="151">
        <f t="shared" si="49"/>
        <v>0</v>
      </c>
      <c r="BM263" s="14" t="s">
        <v>213</v>
      </c>
      <c r="BN263" s="150" t="s">
        <v>734</v>
      </c>
    </row>
    <row r="264" spans="1:66" s="2" customFormat="1" ht="14.5" customHeight="1">
      <c r="A264" s="26"/>
      <c r="B264" s="138"/>
      <c r="C264" s="152" t="s">
        <v>735</v>
      </c>
      <c r="D264" s="152" t="s">
        <v>169</v>
      </c>
      <c r="E264" s="153" t="s">
        <v>736</v>
      </c>
      <c r="F264" s="154" t="s">
        <v>737</v>
      </c>
      <c r="G264" s="154"/>
      <c r="H264" s="155" t="s">
        <v>199</v>
      </c>
      <c r="I264" s="156">
        <v>2</v>
      </c>
      <c r="J264" s="157"/>
      <c r="K264" s="157">
        <f t="shared" si="40"/>
        <v>0</v>
      </c>
      <c r="L264" s="158"/>
      <c r="M264" s="159"/>
      <c r="N264" s="160" t="s">
        <v>1</v>
      </c>
      <c r="O264" s="161" t="s">
        <v>35</v>
      </c>
      <c r="P264" s="148">
        <v>0</v>
      </c>
      <c r="Q264" s="148">
        <f t="shared" si="41"/>
        <v>0</v>
      </c>
      <c r="R264" s="148">
        <v>1.23E-3</v>
      </c>
      <c r="S264" s="148">
        <f t="shared" si="42"/>
        <v>2.4599999999999999E-3</v>
      </c>
      <c r="T264" s="148">
        <v>0</v>
      </c>
      <c r="U264" s="149">
        <f t="shared" si="43"/>
        <v>0</v>
      </c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S264" s="150" t="s">
        <v>140</v>
      </c>
      <c r="AU264" s="150" t="s">
        <v>169</v>
      </c>
      <c r="AV264" s="150" t="s">
        <v>121</v>
      </c>
      <c r="AZ264" s="14" t="s">
        <v>113</v>
      </c>
      <c r="BF264" s="151">
        <f t="shared" si="44"/>
        <v>0</v>
      </c>
      <c r="BG264" s="151">
        <f t="shared" si="45"/>
        <v>0</v>
      </c>
      <c r="BH264" s="151">
        <f t="shared" si="46"/>
        <v>0</v>
      </c>
      <c r="BI264" s="151">
        <f t="shared" si="47"/>
        <v>0</v>
      </c>
      <c r="BJ264" s="151">
        <f t="shared" si="48"/>
        <v>0</v>
      </c>
      <c r="BK264" s="14" t="s">
        <v>121</v>
      </c>
      <c r="BL264" s="151">
        <f t="shared" si="49"/>
        <v>0</v>
      </c>
      <c r="BM264" s="14" t="s">
        <v>213</v>
      </c>
      <c r="BN264" s="150" t="s">
        <v>738</v>
      </c>
    </row>
    <row r="265" spans="1:66" s="2" customFormat="1" ht="24.25" customHeight="1">
      <c r="A265" s="26"/>
      <c r="B265" s="138"/>
      <c r="C265" s="139" t="s">
        <v>739</v>
      </c>
      <c r="D265" s="139" t="s">
        <v>116</v>
      </c>
      <c r="E265" s="140" t="s">
        <v>740</v>
      </c>
      <c r="F265" s="141" t="s">
        <v>741</v>
      </c>
      <c r="G265" s="141"/>
      <c r="H265" s="142" t="s">
        <v>199</v>
      </c>
      <c r="I265" s="143">
        <v>2</v>
      </c>
      <c r="J265" s="144"/>
      <c r="K265" s="144">
        <f t="shared" si="40"/>
        <v>0</v>
      </c>
      <c r="L265" s="145"/>
      <c r="M265" s="27"/>
      <c r="N265" s="146" t="s">
        <v>1</v>
      </c>
      <c r="O265" s="147" t="s">
        <v>35</v>
      </c>
      <c r="P265" s="148">
        <v>2.2301600000000001</v>
      </c>
      <c r="Q265" s="148">
        <f t="shared" si="41"/>
        <v>4.4603200000000003</v>
      </c>
      <c r="R265" s="148">
        <v>3.0000000000000001E-5</v>
      </c>
      <c r="S265" s="148">
        <f t="shared" si="42"/>
        <v>6.0000000000000002E-5</v>
      </c>
      <c r="T265" s="148">
        <v>0</v>
      </c>
      <c r="U265" s="149">
        <f t="shared" si="43"/>
        <v>0</v>
      </c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S265" s="150" t="s">
        <v>213</v>
      </c>
      <c r="AU265" s="150" t="s">
        <v>116</v>
      </c>
      <c r="AV265" s="150" t="s">
        <v>121</v>
      </c>
      <c r="AZ265" s="14" t="s">
        <v>113</v>
      </c>
      <c r="BF265" s="151">
        <f t="shared" si="44"/>
        <v>0</v>
      </c>
      <c r="BG265" s="151">
        <f t="shared" si="45"/>
        <v>0</v>
      </c>
      <c r="BH265" s="151">
        <f t="shared" si="46"/>
        <v>0</v>
      </c>
      <c r="BI265" s="151">
        <f t="shared" si="47"/>
        <v>0</v>
      </c>
      <c r="BJ265" s="151">
        <f t="shared" si="48"/>
        <v>0</v>
      </c>
      <c r="BK265" s="14" t="s">
        <v>121</v>
      </c>
      <c r="BL265" s="151">
        <f t="shared" si="49"/>
        <v>0</v>
      </c>
      <c r="BM265" s="14" t="s">
        <v>213</v>
      </c>
      <c r="BN265" s="150" t="s">
        <v>742</v>
      </c>
    </row>
    <row r="266" spans="1:66" s="2" customFormat="1" ht="14.5" customHeight="1">
      <c r="A266" s="26"/>
      <c r="B266" s="138"/>
      <c r="C266" s="152" t="s">
        <v>743</v>
      </c>
      <c r="D266" s="152" t="s">
        <v>169</v>
      </c>
      <c r="E266" s="153" t="s">
        <v>744</v>
      </c>
      <c r="F266" s="154" t="s">
        <v>745</v>
      </c>
      <c r="G266" s="154"/>
      <c r="H266" s="155" t="s">
        <v>199</v>
      </c>
      <c r="I266" s="156">
        <v>2</v>
      </c>
      <c r="J266" s="157"/>
      <c r="K266" s="157">
        <f t="shared" si="40"/>
        <v>0</v>
      </c>
      <c r="L266" s="158"/>
      <c r="M266" s="159"/>
      <c r="N266" s="160" t="s">
        <v>1</v>
      </c>
      <c r="O266" s="161" t="s">
        <v>35</v>
      </c>
      <c r="P266" s="148">
        <v>0</v>
      </c>
      <c r="Q266" s="148">
        <f t="shared" si="41"/>
        <v>0</v>
      </c>
      <c r="R266" s="148">
        <v>0.02</v>
      </c>
      <c r="S266" s="148">
        <f t="shared" si="42"/>
        <v>0.04</v>
      </c>
      <c r="T266" s="148">
        <v>0</v>
      </c>
      <c r="U266" s="149">
        <f t="shared" si="43"/>
        <v>0</v>
      </c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S266" s="150" t="s">
        <v>140</v>
      </c>
      <c r="AU266" s="150" t="s">
        <v>169</v>
      </c>
      <c r="AV266" s="150" t="s">
        <v>121</v>
      </c>
      <c r="AZ266" s="14" t="s">
        <v>113</v>
      </c>
      <c r="BF266" s="151">
        <f t="shared" si="44"/>
        <v>0</v>
      </c>
      <c r="BG266" s="151">
        <f t="shared" si="45"/>
        <v>0</v>
      </c>
      <c r="BH266" s="151">
        <f t="shared" si="46"/>
        <v>0</v>
      </c>
      <c r="BI266" s="151">
        <f t="shared" si="47"/>
        <v>0</v>
      </c>
      <c r="BJ266" s="151">
        <f t="shared" si="48"/>
        <v>0</v>
      </c>
      <c r="BK266" s="14" t="s">
        <v>121</v>
      </c>
      <c r="BL266" s="151">
        <f t="shared" si="49"/>
        <v>0</v>
      </c>
      <c r="BM266" s="14" t="s">
        <v>213</v>
      </c>
      <c r="BN266" s="150" t="s">
        <v>746</v>
      </c>
    </row>
    <row r="267" spans="1:66" s="2" customFormat="1" ht="24.25" customHeight="1">
      <c r="A267" s="26"/>
      <c r="B267" s="138"/>
      <c r="C267" s="139" t="s">
        <v>747</v>
      </c>
      <c r="D267" s="139" t="s">
        <v>116</v>
      </c>
      <c r="E267" s="140" t="s">
        <v>748</v>
      </c>
      <c r="F267" s="141" t="s">
        <v>749</v>
      </c>
      <c r="G267" s="141"/>
      <c r="H267" s="142" t="s">
        <v>199</v>
      </c>
      <c r="I267" s="143">
        <v>2</v>
      </c>
      <c r="J267" s="144"/>
      <c r="K267" s="144">
        <f t="shared" si="40"/>
        <v>0</v>
      </c>
      <c r="L267" s="145"/>
      <c r="M267" s="27"/>
      <c r="N267" s="146" t="s">
        <v>1</v>
      </c>
      <c r="O267" s="147" t="s">
        <v>35</v>
      </c>
      <c r="P267" s="148">
        <v>0.41292000000000001</v>
      </c>
      <c r="Q267" s="148">
        <f t="shared" si="41"/>
        <v>0.82584000000000002</v>
      </c>
      <c r="R267" s="148">
        <v>2.0000000000000001E-4</v>
      </c>
      <c r="S267" s="148">
        <f t="shared" si="42"/>
        <v>4.0000000000000002E-4</v>
      </c>
      <c r="T267" s="148">
        <v>0</v>
      </c>
      <c r="U267" s="149">
        <f t="shared" si="43"/>
        <v>0</v>
      </c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S267" s="150" t="s">
        <v>213</v>
      </c>
      <c r="AU267" s="150" t="s">
        <v>116</v>
      </c>
      <c r="AV267" s="150" t="s">
        <v>121</v>
      </c>
      <c r="AZ267" s="14" t="s">
        <v>113</v>
      </c>
      <c r="BF267" s="151">
        <f t="shared" si="44"/>
        <v>0</v>
      </c>
      <c r="BG267" s="151">
        <f t="shared" si="45"/>
        <v>0</v>
      </c>
      <c r="BH267" s="151">
        <f t="shared" si="46"/>
        <v>0</v>
      </c>
      <c r="BI267" s="151">
        <f t="shared" si="47"/>
        <v>0</v>
      </c>
      <c r="BJ267" s="151">
        <f t="shared" si="48"/>
        <v>0</v>
      </c>
      <c r="BK267" s="14" t="s">
        <v>121</v>
      </c>
      <c r="BL267" s="151">
        <f t="shared" si="49"/>
        <v>0</v>
      </c>
      <c r="BM267" s="14" t="s">
        <v>213</v>
      </c>
      <c r="BN267" s="150" t="s">
        <v>750</v>
      </c>
    </row>
    <row r="268" spans="1:66" s="2" customFormat="1" ht="38" customHeight="1">
      <c r="A268" s="26"/>
      <c r="B268" s="138"/>
      <c r="C268" s="152" t="s">
        <v>506</v>
      </c>
      <c r="D268" s="152" t="s">
        <v>169</v>
      </c>
      <c r="E268" s="153" t="s">
        <v>751</v>
      </c>
      <c r="F268" s="154" t="s">
        <v>752</v>
      </c>
      <c r="G268" s="154"/>
      <c r="H268" s="155" t="s">
        <v>199</v>
      </c>
      <c r="I268" s="156">
        <v>2</v>
      </c>
      <c r="J268" s="157"/>
      <c r="K268" s="157">
        <f t="shared" si="40"/>
        <v>0</v>
      </c>
      <c r="L268" s="158"/>
      <c r="M268" s="159"/>
      <c r="N268" s="160" t="s">
        <v>1</v>
      </c>
      <c r="O268" s="161" t="s">
        <v>35</v>
      </c>
      <c r="P268" s="148">
        <v>0</v>
      </c>
      <c r="Q268" s="148">
        <f t="shared" si="41"/>
        <v>0</v>
      </c>
      <c r="R268" s="148">
        <v>5.3E-3</v>
      </c>
      <c r="S268" s="148">
        <f t="shared" si="42"/>
        <v>1.06E-2</v>
      </c>
      <c r="T268" s="148">
        <v>0</v>
      </c>
      <c r="U268" s="149">
        <f t="shared" si="43"/>
        <v>0</v>
      </c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S268" s="150" t="s">
        <v>140</v>
      </c>
      <c r="AU268" s="150" t="s">
        <v>169</v>
      </c>
      <c r="AV268" s="150" t="s">
        <v>121</v>
      </c>
      <c r="AZ268" s="14" t="s">
        <v>113</v>
      </c>
      <c r="BF268" s="151">
        <f t="shared" si="44"/>
        <v>0</v>
      </c>
      <c r="BG268" s="151">
        <f t="shared" si="45"/>
        <v>0</v>
      </c>
      <c r="BH268" s="151">
        <f t="shared" si="46"/>
        <v>0</v>
      </c>
      <c r="BI268" s="151">
        <f t="shared" si="47"/>
        <v>0</v>
      </c>
      <c r="BJ268" s="151">
        <f t="shared" si="48"/>
        <v>0</v>
      </c>
      <c r="BK268" s="14" t="s">
        <v>121</v>
      </c>
      <c r="BL268" s="151">
        <f t="shared" si="49"/>
        <v>0</v>
      </c>
      <c r="BM268" s="14" t="s">
        <v>213</v>
      </c>
      <c r="BN268" s="150" t="s">
        <v>753</v>
      </c>
    </row>
    <row r="269" spans="1:66" s="2" customFormat="1" ht="14.5" customHeight="1">
      <c r="A269" s="26"/>
      <c r="B269" s="138"/>
      <c r="C269" s="139" t="s">
        <v>754</v>
      </c>
      <c r="D269" s="139" t="s">
        <v>116</v>
      </c>
      <c r="E269" s="140" t="s">
        <v>755</v>
      </c>
      <c r="F269" s="141" t="s">
        <v>756</v>
      </c>
      <c r="G269" s="141"/>
      <c r="H269" s="142" t="s">
        <v>199</v>
      </c>
      <c r="I269" s="143">
        <v>4</v>
      </c>
      <c r="J269" s="144"/>
      <c r="K269" s="144">
        <f t="shared" si="40"/>
        <v>0</v>
      </c>
      <c r="L269" s="145"/>
      <c r="M269" s="27"/>
      <c r="N269" s="146" t="s">
        <v>1</v>
      </c>
      <c r="O269" s="147" t="s">
        <v>35</v>
      </c>
      <c r="P269" s="148">
        <v>0.17404</v>
      </c>
      <c r="Q269" s="148">
        <f t="shared" si="41"/>
        <v>0.69616</v>
      </c>
      <c r="R269" s="148">
        <v>1.0000000000000001E-5</v>
      </c>
      <c r="S269" s="148">
        <f t="shared" si="42"/>
        <v>4.0000000000000003E-5</v>
      </c>
      <c r="T269" s="148">
        <v>0</v>
      </c>
      <c r="U269" s="149">
        <f t="shared" si="43"/>
        <v>0</v>
      </c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S269" s="150" t="s">
        <v>213</v>
      </c>
      <c r="AU269" s="150" t="s">
        <v>116</v>
      </c>
      <c r="AV269" s="150" t="s">
        <v>121</v>
      </c>
      <c r="AZ269" s="14" t="s">
        <v>113</v>
      </c>
      <c r="BF269" s="151">
        <f t="shared" si="44"/>
        <v>0</v>
      </c>
      <c r="BG269" s="151">
        <f t="shared" si="45"/>
        <v>0</v>
      </c>
      <c r="BH269" s="151">
        <f t="shared" si="46"/>
        <v>0</v>
      </c>
      <c r="BI269" s="151">
        <f t="shared" si="47"/>
        <v>0</v>
      </c>
      <c r="BJ269" s="151">
        <f t="shared" si="48"/>
        <v>0</v>
      </c>
      <c r="BK269" s="14" t="s">
        <v>121</v>
      </c>
      <c r="BL269" s="151">
        <f t="shared" si="49"/>
        <v>0</v>
      </c>
      <c r="BM269" s="14" t="s">
        <v>213</v>
      </c>
      <c r="BN269" s="150" t="s">
        <v>757</v>
      </c>
    </row>
    <row r="270" spans="1:66" s="2" customFormat="1" ht="38" customHeight="1">
      <c r="A270" s="26"/>
      <c r="B270" s="138"/>
      <c r="C270" s="139" t="s">
        <v>758</v>
      </c>
      <c r="D270" s="139" t="s">
        <v>116</v>
      </c>
      <c r="E270" s="140" t="s">
        <v>759</v>
      </c>
      <c r="F270" s="141" t="s">
        <v>760</v>
      </c>
      <c r="G270" s="141"/>
      <c r="H270" s="142" t="s">
        <v>138</v>
      </c>
      <c r="I270" s="143">
        <v>23.5</v>
      </c>
      <c r="J270" s="144"/>
      <c r="K270" s="144">
        <f t="shared" si="40"/>
        <v>0</v>
      </c>
      <c r="L270" s="145"/>
      <c r="M270" s="27"/>
      <c r="N270" s="146" t="s">
        <v>1</v>
      </c>
      <c r="O270" s="147" t="s">
        <v>35</v>
      </c>
      <c r="P270" s="148">
        <v>0</v>
      </c>
      <c r="Q270" s="148">
        <f t="shared" si="41"/>
        <v>0</v>
      </c>
      <c r="R270" s="148">
        <v>0</v>
      </c>
      <c r="S270" s="148">
        <f t="shared" si="42"/>
        <v>0</v>
      </c>
      <c r="T270" s="148">
        <v>0</v>
      </c>
      <c r="U270" s="149">
        <f t="shared" si="43"/>
        <v>0</v>
      </c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S270" s="150" t="s">
        <v>120</v>
      </c>
      <c r="AU270" s="150" t="s">
        <v>116</v>
      </c>
      <c r="AV270" s="150" t="s">
        <v>121</v>
      </c>
      <c r="AZ270" s="14" t="s">
        <v>113</v>
      </c>
      <c r="BF270" s="151">
        <f t="shared" si="44"/>
        <v>0</v>
      </c>
      <c r="BG270" s="151">
        <f t="shared" si="45"/>
        <v>0</v>
      </c>
      <c r="BH270" s="151">
        <f t="shared" si="46"/>
        <v>0</v>
      </c>
      <c r="BI270" s="151">
        <f t="shared" si="47"/>
        <v>0</v>
      </c>
      <c r="BJ270" s="151">
        <f t="shared" si="48"/>
        <v>0</v>
      </c>
      <c r="BK270" s="14" t="s">
        <v>121</v>
      </c>
      <c r="BL270" s="151">
        <f t="shared" si="49"/>
        <v>0</v>
      </c>
      <c r="BM270" s="14" t="s">
        <v>120</v>
      </c>
      <c r="BN270" s="150" t="s">
        <v>761</v>
      </c>
    </row>
    <row r="271" spans="1:66" s="2" customFormat="1" ht="24.25" customHeight="1">
      <c r="A271" s="26"/>
      <c r="B271" s="138"/>
      <c r="C271" s="152" t="s">
        <v>762</v>
      </c>
      <c r="D271" s="152" t="s">
        <v>169</v>
      </c>
      <c r="E271" s="153" t="s">
        <v>763</v>
      </c>
      <c r="F271" s="154" t="s">
        <v>764</v>
      </c>
      <c r="G271" s="154"/>
      <c r="H271" s="155" t="s">
        <v>138</v>
      </c>
      <c r="I271" s="156">
        <v>23.5</v>
      </c>
      <c r="J271" s="157"/>
      <c r="K271" s="157">
        <f t="shared" si="40"/>
        <v>0</v>
      </c>
      <c r="L271" s="158"/>
      <c r="M271" s="159"/>
      <c r="N271" s="160" t="s">
        <v>1</v>
      </c>
      <c r="O271" s="161" t="s">
        <v>35</v>
      </c>
      <c r="P271" s="148">
        <v>0</v>
      </c>
      <c r="Q271" s="148">
        <f t="shared" si="41"/>
        <v>0</v>
      </c>
      <c r="R271" s="148">
        <v>0</v>
      </c>
      <c r="S271" s="148">
        <f t="shared" si="42"/>
        <v>0</v>
      </c>
      <c r="T271" s="148">
        <v>0</v>
      </c>
      <c r="U271" s="149">
        <f t="shared" si="43"/>
        <v>0</v>
      </c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S271" s="150" t="s">
        <v>173</v>
      </c>
      <c r="AU271" s="150" t="s">
        <v>169</v>
      </c>
      <c r="AV271" s="150" t="s">
        <v>121</v>
      </c>
      <c r="AZ271" s="14" t="s">
        <v>113</v>
      </c>
      <c r="BF271" s="151">
        <f t="shared" si="44"/>
        <v>0</v>
      </c>
      <c r="BG271" s="151">
        <f t="shared" si="45"/>
        <v>0</v>
      </c>
      <c r="BH271" s="151">
        <f t="shared" si="46"/>
        <v>0</v>
      </c>
      <c r="BI271" s="151">
        <f t="shared" si="47"/>
        <v>0</v>
      </c>
      <c r="BJ271" s="151">
        <f t="shared" si="48"/>
        <v>0</v>
      </c>
      <c r="BK271" s="14" t="s">
        <v>121</v>
      </c>
      <c r="BL271" s="151">
        <f t="shared" si="49"/>
        <v>0</v>
      </c>
      <c r="BM271" s="14" t="s">
        <v>120</v>
      </c>
      <c r="BN271" s="150" t="s">
        <v>765</v>
      </c>
    </row>
    <row r="272" spans="1:66" s="2" customFormat="1" ht="24.25" customHeight="1">
      <c r="A272" s="26"/>
      <c r="B272" s="138"/>
      <c r="C272" s="152" t="s">
        <v>766</v>
      </c>
      <c r="D272" s="152" t="s">
        <v>169</v>
      </c>
      <c r="E272" s="153" t="s">
        <v>767</v>
      </c>
      <c r="F272" s="154" t="s">
        <v>768</v>
      </c>
      <c r="G272" s="154"/>
      <c r="H272" s="155" t="s">
        <v>199</v>
      </c>
      <c r="I272" s="156">
        <v>1.575</v>
      </c>
      <c r="J272" s="157"/>
      <c r="K272" s="157">
        <f t="shared" si="40"/>
        <v>0</v>
      </c>
      <c r="L272" s="158"/>
      <c r="M272" s="159"/>
      <c r="N272" s="160" t="s">
        <v>1</v>
      </c>
      <c r="O272" s="161" t="s">
        <v>35</v>
      </c>
      <c r="P272" s="148">
        <v>0</v>
      </c>
      <c r="Q272" s="148">
        <f t="shared" si="41"/>
        <v>0</v>
      </c>
      <c r="R272" s="148">
        <v>0</v>
      </c>
      <c r="S272" s="148">
        <f t="shared" si="42"/>
        <v>0</v>
      </c>
      <c r="T272" s="148">
        <v>0</v>
      </c>
      <c r="U272" s="149">
        <f t="shared" si="43"/>
        <v>0</v>
      </c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S272" s="150" t="s">
        <v>173</v>
      </c>
      <c r="AU272" s="150" t="s">
        <v>169</v>
      </c>
      <c r="AV272" s="150" t="s">
        <v>121</v>
      </c>
      <c r="AZ272" s="14" t="s">
        <v>113</v>
      </c>
      <c r="BF272" s="151">
        <f t="shared" si="44"/>
        <v>0</v>
      </c>
      <c r="BG272" s="151">
        <f t="shared" si="45"/>
        <v>0</v>
      </c>
      <c r="BH272" s="151">
        <f t="shared" si="46"/>
        <v>0</v>
      </c>
      <c r="BI272" s="151">
        <f t="shared" si="47"/>
        <v>0</v>
      </c>
      <c r="BJ272" s="151">
        <f t="shared" si="48"/>
        <v>0</v>
      </c>
      <c r="BK272" s="14" t="s">
        <v>121</v>
      </c>
      <c r="BL272" s="151">
        <f t="shared" si="49"/>
        <v>0</v>
      </c>
      <c r="BM272" s="14" t="s">
        <v>120</v>
      </c>
      <c r="BN272" s="150" t="s">
        <v>769</v>
      </c>
    </row>
    <row r="273" spans="1:66" s="2" customFormat="1" ht="24.25" customHeight="1">
      <c r="A273" s="26"/>
      <c r="B273" s="138"/>
      <c r="C273" s="139" t="s">
        <v>770</v>
      </c>
      <c r="D273" s="139" t="s">
        <v>116</v>
      </c>
      <c r="E273" s="140" t="s">
        <v>771</v>
      </c>
      <c r="F273" s="141" t="s">
        <v>772</v>
      </c>
      <c r="G273" s="141"/>
      <c r="H273" s="142" t="s">
        <v>138</v>
      </c>
      <c r="I273" s="143">
        <v>95.4</v>
      </c>
      <c r="J273" s="144"/>
      <c r="K273" s="144">
        <f t="shared" si="40"/>
        <v>0</v>
      </c>
      <c r="L273" s="145"/>
      <c r="M273" s="27"/>
      <c r="N273" s="146" t="s">
        <v>1</v>
      </c>
      <c r="O273" s="147" t="s">
        <v>35</v>
      </c>
      <c r="P273" s="148">
        <v>0</v>
      </c>
      <c r="Q273" s="148">
        <f t="shared" si="41"/>
        <v>0</v>
      </c>
      <c r="R273" s="148">
        <v>0</v>
      </c>
      <c r="S273" s="148">
        <f t="shared" si="42"/>
        <v>0</v>
      </c>
      <c r="T273" s="148">
        <v>0</v>
      </c>
      <c r="U273" s="149">
        <f t="shared" si="43"/>
        <v>0</v>
      </c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S273" s="150" t="s">
        <v>120</v>
      </c>
      <c r="AU273" s="150" t="s">
        <v>116</v>
      </c>
      <c r="AV273" s="150" t="s">
        <v>121</v>
      </c>
      <c r="AZ273" s="14" t="s">
        <v>113</v>
      </c>
      <c r="BF273" s="151">
        <f t="shared" si="44"/>
        <v>0</v>
      </c>
      <c r="BG273" s="151">
        <f t="shared" si="45"/>
        <v>0</v>
      </c>
      <c r="BH273" s="151">
        <f t="shared" si="46"/>
        <v>0</v>
      </c>
      <c r="BI273" s="151">
        <f t="shared" si="47"/>
        <v>0</v>
      </c>
      <c r="BJ273" s="151">
        <f t="shared" si="48"/>
        <v>0</v>
      </c>
      <c r="BK273" s="14" t="s">
        <v>121</v>
      </c>
      <c r="BL273" s="151">
        <f t="shared" si="49"/>
        <v>0</v>
      </c>
      <c r="BM273" s="14" t="s">
        <v>120</v>
      </c>
      <c r="BN273" s="150" t="s">
        <v>773</v>
      </c>
    </row>
    <row r="274" spans="1:66" s="2" customFormat="1" ht="24.25" customHeight="1">
      <c r="A274" s="26"/>
      <c r="B274" s="138"/>
      <c r="C274" s="152" t="s">
        <v>774</v>
      </c>
      <c r="D274" s="152" t="s">
        <v>169</v>
      </c>
      <c r="E274" s="153" t="s">
        <v>775</v>
      </c>
      <c r="F274" s="154" t="s">
        <v>776</v>
      </c>
      <c r="G274" s="154"/>
      <c r="H274" s="155" t="s">
        <v>199</v>
      </c>
      <c r="I274" s="156">
        <v>19.079999999999998</v>
      </c>
      <c r="J274" s="157"/>
      <c r="K274" s="157">
        <f t="shared" si="40"/>
        <v>0</v>
      </c>
      <c r="L274" s="158"/>
      <c r="M274" s="159"/>
      <c r="N274" s="160" t="s">
        <v>1</v>
      </c>
      <c r="O274" s="161" t="s">
        <v>35</v>
      </c>
      <c r="P274" s="148">
        <v>0</v>
      </c>
      <c r="Q274" s="148">
        <f t="shared" si="41"/>
        <v>0</v>
      </c>
      <c r="R274" s="148">
        <v>0</v>
      </c>
      <c r="S274" s="148">
        <f t="shared" si="42"/>
        <v>0</v>
      </c>
      <c r="T274" s="148">
        <v>0</v>
      </c>
      <c r="U274" s="149">
        <f t="shared" si="43"/>
        <v>0</v>
      </c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S274" s="150" t="s">
        <v>173</v>
      </c>
      <c r="AU274" s="150" t="s">
        <v>169</v>
      </c>
      <c r="AV274" s="150" t="s">
        <v>121</v>
      </c>
      <c r="AZ274" s="14" t="s">
        <v>113</v>
      </c>
      <c r="BF274" s="151">
        <f t="shared" si="44"/>
        <v>0</v>
      </c>
      <c r="BG274" s="151">
        <f t="shared" si="45"/>
        <v>0</v>
      </c>
      <c r="BH274" s="151">
        <f t="shared" si="46"/>
        <v>0</v>
      </c>
      <c r="BI274" s="151">
        <f t="shared" si="47"/>
        <v>0</v>
      </c>
      <c r="BJ274" s="151">
        <f t="shared" si="48"/>
        <v>0</v>
      </c>
      <c r="BK274" s="14" t="s">
        <v>121</v>
      </c>
      <c r="BL274" s="151">
        <f t="shared" si="49"/>
        <v>0</v>
      </c>
      <c r="BM274" s="14" t="s">
        <v>120</v>
      </c>
      <c r="BN274" s="150" t="s">
        <v>777</v>
      </c>
    </row>
    <row r="275" spans="1:66" s="2" customFormat="1" ht="24.25" customHeight="1">
      <c r="A275" s="26"/>
      <c r="B275" s="138"/>
      <c r="C275" s="139" t="s">
        <v>778</v>
      </c>
      <c r="D275" s="139" t="s">
        <v>116</v>
      </c>
      <c r="E275" s="140" t="s">
        <v>779</v>
      </c>
      <c r="F275" s="141" t="s">
        <v>780</v>
      </c>
      <c r="G275" s="141"/>
      <c r="H275" s="142" t="s">
        <v>138</v>
      </c>
      <c r="I275" s="143">
        <v>170.1</v>
      </c>
      <c r="J275" s="144"/>
      <c r="K275" s="144">
        <f t="shared" si="40"/>
        <v>0</v>
      </c>
      <c r="L275" s="145"/>
      <c r="M275" s="27"/>
      <c r="N275" s="146" t="s">
        <v>1</v>
      </c>
      <c r="O275" s="147" t="s">
        <v>35</v>
      </c>
      <c r="P275" s="148">
        <v>0</v>
      </c>
      <c r="Q275" s="148">
        <f t="shared" si="41"/>
        <v>0</v>
      </c>
      <c r="R275" s="148">
        <v>0</v>
      </c>
      <c r="S275" s="148">
        <f t="shared" si="42"/>
        <v>0</v>
      </c>
      <c r="T275" s="148">
        <v>0</v>
      </c>
      <c r="U275" s="149">
        <f t="shared" si="43"/>
        <v>0</v>
      </c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S275" s="150" t="s">
        <v>120</v>
      </c>
      <c r="AU275" s="150" t="s">
        <v>116</v>
      </c>
      <c r="AV275" s="150" t="s">
        <v>121</v>
      </c>
      <c r="AZ275" s="14" t="s">
        <v>113</v>
      </c>
      <c r="BF275" s="151">
        <f t="shared" si="44"/>
        <v>0</v>
      </c>
      <c r="BG275" s="151">
        <f t="shared" si="45"/>
        <v>0</v>
      </c>
      <c r="BH275" s="151">
        <f t="shared" si="46"/>
        <v>0</v>
      </c>
      <c r="BI275" s="151">
        <f t="shared" si="47"/>
        <v>0</v>
      </c>
      <c r="BJ275" s="151">
        <f t="shared" si="48"/>
        <v>0</v>
      </c>
      <c r="BK275" s="14" t="s">
        <v>121</v>
      </c>
      <c r="BL275" s="151">
        <f t="shared" si="49"/>
        <v>0</v>
      </c>
      <c r="BM275" s="14" t="s">
        <v>120</v>
      </c>
      <c r="BN275" s="150" t="s">
        <v>781</v>
      </c>
    </row>
    <row r="276" spans="1:66" s="2" customFormat="1" ht="24.25" customHeight="1">
      <c r="A276" s="26"/>
      <c r="B276" s="138"/>
      <c r="C276" s="152" t="s">
        <v>782</v>
      </c>
      <c r="D276" s="152" t="s">
        <v>169</v>
      </c>
      <c r="E276" s="153" t="s">
        <v>783</v>
      </c>
      <c r="F276" s="154" t="s">
        <v>784</v>
      </c>
      <c r="G276" s="154"/>
      <c r="H276" s="155" t="s">
        <v>199</v>
      </c>
      <c r="I276" s="156">
        <v>34.020000000000003</v>
      </c>
      <c r="J276" s="157"/>
      <c r="K276" s="157">
        <f t="shared" si="40"/>
        <v>0</v>
      </c>
      <c r="L276" s="158"/>
      <c r="M276" s="159"/>
      <c r="N276" s="160" t="s">
        <v>1</v>
      </c>
      <c r="O276" s="161" t="s">
        <v>35</v>
      </c>
      <c r="P276" s="148">
        <v>0</v>
      </c>
      <c r="Q276" s="148">
        <f t="shared" si="41"/>
        <v>0</v>
      </c>
      <c r="R276" s="148">
        <v>0</v>
      </c>
      <c r="S276" s="148">
        <f t="shared" si="42"/>
        <v>0</v>
      </c>
      <c r="T276" s="148">
        <v>0</v>
      </c>
      <c r="U276" s="149">
        <f t="shared" si="43"/>
        <v>0</v>
      </c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S276" s="150" t="s">
        <v>173</v>
      </c>
      <c r="AU276" s="150" t="s">
        <v>169</v>
      </c>
      <c r="AV276" s="150" t="s">
        <v>121</v>
      </c>
      <c r="AZ276" s="14" t="s">
        <v>113</v>
      </c>
      <c r="BF276" s="151">
        <f t="shared" si="44"/>
        <v>0</v>
      </c>
      <c r="BG276" s="151">
        <f t="shared" si="45"/>
        <v>0</v>
      </c>
      <c r="BH276" s="151">
        <f t="shared" si="46"/>
        <v>0</v>
      </c>
      <c r="BI276" s="151">
        <f t="shared" si="47"/>
        <v>0</v>
      </c>
      <c r="BJ276" s="151">
        <f t="shared" si="48"/>
        <v>0</v>
      </c>
      <c r="BK276" s="14" t="s">
        <v>121</v>
      </c>
      <c r="BL276" s="151">
        <f t="shared" si="49"/>
        <v>0</v>
      </c>
      <c r="BM276" s="14" t="s">
        <v>120</v>
      </c>
      <c r="BN276" s="150" t="s">
        <v>785</v>
      </c>
    </row>
    <row r="277" spans="1:66" s="2" customFormat="1" ht="14.5" customHeight="1">
      <c r="A277" s="26"/>
      <c r="B277" s="138"/>
      <c r="C277" s="139" t="s">
        <v>786</v>
      </c>
      <c r="D277" s="139" t="s">
        <v>116</v>
      </c>
      <c r="E277" s="140" t="s">
        <v>787</v>
      </c>
      <c r="F277" s="141" t="s">
        <v>788</v>
      </c>
      <c r="G277" s="141"/>
      <c r="H277" s="142" t="s">
        <v>199</v>
      </c>
      <c r="I277" s="143">
        <v>25</v>
      </c>
      <c r="J277" s="144"/>
      <c r="K277" s="144">
        <f t="shared" si="40"/>
        <v>0</v>
      </c>
      <c r="L277" s="145"/>
      <c r="M277" s="27"/>
      <c r="N277" s="146" t="s">
        <v>1</v>
      </c>
      <c r="O277" s="147" t="s">
        <v>35</v>
      </c>
      <c r="P277" s="148">
        <v>0</v>
      </c>
      <c r="Q277" s="148">
        <f t="shared" si="41"/>
        <v>0</v>
      </c>
      <c r="R277" s="148">
        <v>0</v>
      </c>
      <c r="S277" s="148">
        <f t="shared" si="42"/>
        <v>0</v>
      </c>
      <c r="T277" s="148">
        <v>0</v>
      </c>
      <c r="U277" s="149">
        <f t="shared" si="43"/>
        <v>0</v>
      </c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S277" s="150" t="s">
        <v>120</v>
      </c>
      <c r="AU277" s="150" t="s">
        <v>116</v>
      </c>
      <c r="AV277" s="150" t="s">
        <v>121</v>
      </c>
      <c r="AZ277" s="14" t="s">
        <v>113</v>
      </c>
      <c r="BF277" s="151">
        <f t="shared" si="44"/>
        <v>0</v>
      </c>
      <c r="BG277" s="151">
        <f t="shared" si="45"/>
        <v>0</v>
      </c>
      <c r="BH277" s="151">
        <f t="shared" si="46"/>
        <v>0</v>
      </c>
      <c r="BI277" s="151">
        <f t="shared" si="47"/>
        <v>0</v>
      </c>
      <c r="BJ277" s="151">
        <f t="shared" si="48"/>
        <v>0</v>
      </c>
      <c r="BK277" s="14" t="s">
        <v>121</v>
      </c>
      <c r="BL277" s="151">
        <f t="shared" si="49"/>
        <v>0</v>
      </c>
      <c r="BM277" s="14" t="s">
        <v>120</v>
      </c>
      <c r="BN277" s="150" t="s">
        <v>789</v>
      </c>
    </row>
    <row r="278" spans="1:66" s="2" customFormat="1" ht="24.25" customHeight="1">
      <c r="A278" s="26"/>
      <c r="B278" s="138"/>
      <c r="C278" s="152" t="s">
        <v>790</v>
      </c>
      <c r="D278" s="152" t="s">
        <v>169</v>
      </c>
      <c r="E278" s="153" t="s">
        <v>791</v>
      </c>
      <c r="F278" s="154" t="s">
        <v>792</v>
      </c>
      <c r="G278" s="154"/>
      <c r="H278" s="155" t="s">
        <v>199</v>
      </c>
      <c r="I278" s="156">
        <v>25</v>
      </c>
      <c r="J278" s="157"/>
      <c r="K278" s="157">
        <f t="shared" si="40"/>
        <v>0</v>
      </c>
      <c r="L278" s="158"/>
      <c r="M278" s="159"/>
      <c r="N278" s="160" t="s">
        <v>1</v>
      </c>
      <c r="O278" s="161" t="s">
        <v>35</v>
      </c>
      <c r="P278" s="148">
        <v>0</v>
      </c>
      <c r="Q278" s="148">
        <f t="shared" si="41"/>
        <v>0</v>
      </c>
      <c r="R278" s="148">
        <v>0</v>
      </c>
      <c r="S278" s="148">
        <f t="shared" si="42"/>
        <v>0</v>
      </c>
      <c r="T278" s="148">
        <v>0</v>
      </c>
      <c r="U278" s="149">
        <f t="shared" si="43"/>
        <v>0</v>
      </c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S278" s="150" t="s">
        <v>173</v>
      </c>
      <c r="AU278" s="150" t="s">
        <v>169</v>
      </c>
      <c r="AV278" s="150" t="s">
        <v>121</v>
      </c>
      <c r="AZ278" s="14" t="s">
        <v>113</v>
      </c>
      <c r="BF278" s="151">
        <f t="shared" si="44"/>
        <v>0</v>
      </c>
      <c r="BG278" s="151">
        <f t="shared" si="45"/>
        <v>0</v>
      </c>
      <c r="BH278" s="151">
        <f t="shared" si="46"/>
        <v>0</v>
      </c>
      <c r="BI278" s="151">
        <f t="shared" si="47"/>
        <v>0</v>
      </c>
      <c r="BJ278" s="151">
        <f t="shared" si="48"/>
        <v>0</v>
      </c>
      <c r="BK278" s="14" t="s">
        <v>121</v>
      </c>
      <c r="BL278" s="151">
        <f t="shared" si="49"/>
        <v>0</v>
      </c>
      <c r="BM278" s="14" t="s">
        <v>120</v>
      </c>
      <c r="BN278" s="150" t="s">
        <v>793</v>
      </c>
    </row>
    <row r="279" spans="1:66" s="2" customFormat="1" ht="14.5" customHeight="1">
      <c r="A279" s="26"/>
      <c r="B279" s="138"/>
      <c r="C279" s="139" t="s">
        <v>794</v>
      </c>
      <c r="D279" s="139" t="s">
        <v>116</v>
      </c>
      <c r="E279" s="140" t="s">
        <v>795</v>
      </c>
      <c r="F279" s="141" t="s">
        <v>796</v>
      </c>
      <c r="G279" s="141"/>
      <c r="H279" s="142" t="s">
        <v>199</v>
      </c>
      <c r="I279" s="143">
        <v>13</v>
      </c>
      <c r="J279" s="144"/>
      <c r="K279" s="144">
        <f t="shared" si="40"/>
        <v>0</v>
      </c>
      <c r="L279" s="145"/>
      <c r="M279" s="27"/>
      <c r="N279" s="146" t="s">
        <v>1</v>
      </c>
      <c r="O279" s="147" t="s">
        <v>35</v>
      </c>
      <c r="P279" s="148">
        <v>0</v>
      </c>
      <c r="Q279" s="148">
        <f t="shared" si="41"/>
        <v>0</v>
      </c>
      <c r="R279" s="148">
        <v>0</v>
      </c>
      <c r="S279" s="148">
        <f t="shared" si="42"/>
        <v>0</v>
      </c>
      <c r="T279" s="148">
        <v>0</v>
      </c>
      <c r="U279" s="149">
        <f t="shared" si="43"/>
        <v>0</v>
      </c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S279" s="150" t="s">
        <v>120</v>
      </c>
      <c r="AU279" s="150" t="s">
        <v>116</v>
      </c>
      <c r="AV279" s="150" t="s">
        <v>121</v>
      </c>
      <c r="AZ279" s="14" t="s">
        <v>113</v>
      </c>
      <c r="BF279" s="151">
        <f t="shared" si="44"/>
        <v>0</v>
      </c>
      <c r="BG279" s="151">
        <f t="shared" si="45"/>
        <v>0</v>
      </c>
      <c r="BH279" s="151">
        <f t="shared" si="46"/>
        <v>0</v>
      </c>
      <c r="BI279" s="151">
        <f t="shared" si="47"/>
        <v>0</v>
      </c>
      <c r="BJ279" s="151">
        <f t="shared" si="48"/>
        <v>0</v>
      </c>
      <c r="BK279" s="14" t="s">
        <v>121</v>
      </c>
      <c r="BL279" s="151">
        <f t="shared" si="49"/>
        <v>0</v>
      </c>
      <c r="BM279" s="14" t="s">
        <v>120</v>
      </c>
      <c r="BN279" s="150" t="s">
        <v>797</v>
      </c>
    </row>
    <row r="280" spans="1:66" s="2" customFormat="1" ht="24.25" customHeight="1">
      <c r="A280" s="26"/>
      <c r="B280" s="138"/>
      <c r="C280" s="152" t="s">
        <v>798</v>
      </c>
      <c r="D280" s="152" t="s">
        <v>169</v>
      </c>
      <c r="E280" s="153" t="s">
        <v>799</v>
      </c>
      <c r="F280" s="154" t="s">
        <v>800</v>
      </c>
      <c r="G280" s="154"/>
      <c r="H280" s="155" t="s">
        <v>199</v>
      </c>
      <c r="I280" s="156">
        <v>13</v>
      </c>
      <c r="J280" s="157"/>
      <c r="K280" s="157">
        <f t="shared" si="40"/>
        <v>0</v>
      </c>
      <c r="L280" s="158"/>
      <c r="M280" s="159"/>
      <c r="N280" s="160" t="s">
        <v>1</v>
      </c>
      <c r="O280" s="161" t="s">
        <v>35</v>
      </c>
      <c r="P280" s="148">
        <v>0</v>
      </c>
      <c r="Q280" s="148">
        <f t="shared" si="41"/>
        <v>0</v>
      </c>
      <c r="R280" s="148">
        <v>0</v>
      </c>
      <c r="S280" s="148">
        <f t="shared" si="42"/>
        <v>0</v>
      </c>
      <c r="T280" s="148">
        <v>0</v>
      </c>
      <c r="U280" s="149">
        <f t="shared" si="43"/>
        <v>0</v>
      </c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S280" s="150" t="s">
        <v>173</v>
      </c>
      <c r="AU280" s="150" t="s">
        <v>169</v>
      </c>
      <c r="AV280" s="150" t="s">
        <v>121</v>
      </c>
      <c r="AZ280" s="14" t="s">
        <v>113</v>
      </c>
      <c r="BF280" s="151">
        <f t="shared" si="44"/>
        <v>0</v>
      </c>
      <c r="BG280" s="151">
        <f t="shared" si="45"/>
        <v>0</v>
      </c>
      <c r="BH280" s="151">
        <f t="shared" si="46"/>
        <v>0</v>
      </c>
      <c r="BI280" s="151">
        <f t="shared" si="47"/>
        <v>0</v>
      </c>
      <c r="BJ280" s="151">
        <f t="shared" si="48"/>
        <v>0</v>
      </c>
      <c r="BK280" s="14" t="s">
        <v>121</v>
      </c>
      <c r="BL280" s="151">
        <f t="shared" si="49"/>
        <v>0</v>
      </c>
      <c r="BM280" s="14" t="s">
        <v>120</v>
      </c>
      <c r="BN280" s="150" t="s">
        <v>801</v>
      </c>
    </row>
    <row r="281" spans="1:66" s="2" customFormat="1" ht="14.5" customHeight="1">
      <c r="A281" s="26"/>
      <c r="B281" s="138"/>
      <c r="C281" s="139" t="s">
        <v>802</v>
      </c>
      <c r="D281" s="139" t="s">
        <v>116</v>
      </c>
      <c r="E281" s="140" t="s">
        <v>803</v>
      </c>
      <c r="F281" s="141" t="s">
        <v>804</v>
      </c>
      <c r="G281" s="141"/>
      <c r="H281" s="142" t="s">
        <v>199</v>
      </c>
      <c r="I281" s="143">
        <v>10</v>
      </c>
      <c r="J281" s="144"/>
      <c r="K281" s="144">
        <f t="shared" si="40"/>
        <v>0</v>
      </c>
      <c r="L281" s="145"/>
      <c r="M281" s="27"/>
      <c r="N281" s="146" t="s">
        <v>1</v>
      </c>
      <c r="O281" s="147" t="s">
        <v>35</v>
      </c>
      <c r="P281" s="148">
        <v>0</v>
      </c>
      <c r="Q281" s="148">
        <f t="shared" si="41"/>
        <v>0</v>
      </c>
      <c r="R281" s="148">
        <v>0</v>
      </c>
      <c r="S281" s="148">
        <f t="shared" si="42"/>
        <v>0</v>
      </c>
      <c r="T281" s="148">
        <v>0</v>
      </c>
      <c r="U281" s="149">
        <f t="shared" si="43"/>
        <v>0</v>
      </c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S281" s="150" t="s">
        <v>120</v>
      </c>
      <c r="AU281" s="150" t="s">
        <v>116</v>
      </c>
      <c r="AV281" s="150" t="s">
        <v>121</v>
      </c>
      <c r="AZ281" s="14" t="s">
        <v>113</v>
      </c>
      <c r="BF281" s="151">
        <f t="shared" si="44"/>
        <v>0</v>
      </c>
      <c r="BG281" s="151">
        <f t="shared" si="45"/>
        <v>0</v>
      </c>
      <c r="BH281" s="151">
        <f t="shared" si="46"/>
        <v>0</v>
      </c>
      <c r="BI281" s="151">
        <f t="shared" si="47"/>
        <v>0</v>
      </c>
      <c r="BJ281" s="151">
        <f t="shared" si="48"/>
        <v>0</v>
      </c>
      <c r="BK281" s="14" t="s">
        <v>121</v>
      </c>
      <c r="BL281" s="151">
        <f t="shared" si="49"/>
        <v>0</v>
      </c>
      <c r="BM281" s="14" t="s">
        <v>120</v>
      </c>
      <c r="BN281" s="150" t="s">
        <v>805</v>
      </c>
    </row>
    <row r="282" spans="1:66" s="2" customFormat="1" ht="24.25" customHeight="1">
      <c r="A282" s="26"/>
      <c r="B282" s="138"/>
      <c r="C282" s="152" t="s">
        <v>806</v>
      </c>
      <c r="D282" s="152" t="s">
        <v>169</v>
      </c>
      <c r="E282" s="153" t="s">
        <v>807</v>
      </c>
      <c r="F282" s="154" t="s">
        <v>808</v>
      </c>
      <c r="G282" s="154"/>
      <c r="H282" s="155" t="s">
        <v>199</v>
      </c>
      <c r="I282" s="156">
        <v>10</v>
      </c>
      <c r="J282" s="157"/>
      <c r="K282" s="157">
        <f t="shared" si="40"/>
        <v>0</v>
      </c>
      <c r="L282" s="158"/>
      <c r="M282" s="159"/>
      <c r="N282" s="160" t="s">
        <v>1</v>
      </c>
      <c r="O282" s="161" t="s">
        <v>35</v>
      </c>
      <c r="P282" s="148">
        <v>0</v>
      </c>
      <c r="Q282" s="148">
        <f t="shared" si="41"/>
        <v>0</v>
      </c>
      <c r="R282" s="148">
        <v>0</v>
      </c>
      <c r="S282" s="148">
        <f t="shared" si="42"/>
        <v>0</v>
      </c>
      <c r="T282" s="148">
        <v>0</v>
      </c>
      <c r="U282" s="149">
        <f t="shared" si="43"/>
        <v>0</v>
      </c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S282" s="150" t="s">
        <v>173</v>
      </c>
      <c r="AU282" s="150" t="s">
        <v>169</v>
      </c>
      <c r="AV282" s="150" t="s">
        <v>121</v>
      </c>
      <c r="AZ282" s="14" t="s">
        <v>113</v>
      </c>
      <c r="BF282" s="151">
        <f t="shared" si="44"/>
        <v>0</v>
      </c>
      <c r="BG282" s="151">
        <f t="shared" si="45"/>
        <v>0</v>
      </c>
      <c r="BH282" s="151">
        <f t="shared" si="46"/>
        <v>0</v>
      </c>
      <c r="BI282" s="151">
        <f t="shared" si="47"/>
        <v>0</v>
      </c>
      <c r="BJ282" s="151">
        <f t="shared" si="48"/>
        <v>0</v>
      </c>
      <c r="BK282" s="14" t="s">
        <v>121</v>
      </c>
      <c r="BL282" s="151">
        <f t="shared" si="49"/>
        <v>0</v>
      </c>
      <c r="BM282" s="14" t="s">
        <v>120</v>
      </c>
      <c r="BN282" s="150" t="s">
        <v>809</v>
      </c>
    </row>
    <row r="283" spans="1:66" s="2" customFormat="1" ht="24.25" customHeight="1">
      <c r="A283" s="26"/>
      <c r="B283" s="138"/>
      <c r="C283" s="139" t="s">
        <v>810</v>
      </c>
      <c r="D283" s="139" t="s">
        <v>116</v>
      </c>
      <c r="E283" s="140" t="s">
        <v>811</v>
      </c>
      <c r="F283" s="141" t="s">
        <v>812</v>
      </c>
      <c r="G283" s="141"/>
      <c r="H283" s="142" t="s">
        <v>199</v>
      </c>
      <c r="I283" s="143">
        <v>2</v>
      </c>
      <c r="J283" s="144"/>
      <c r="K283" s="144">
        <f t="shared" si="40"/>
        <v>0</v>
      </c>
      <c r="L283" s="145"/>
      <c r="M283" s="27"/>
      <c r="N283" s="146" t="s">
        <v>1</v>
      </c>
      <c r="O283" s="147" t="s">
        <v>35</v>
      </c>
      <c r="P283" s="148">
        <v>0</v>
      </c>
      <c r="Q283" s="148">
        <f t="shared" si="41"/>
        <v>0</v>
      </c>
      <c r="R283" s="148">
        <v>0</v>
      </c>
      <c r="S283" s="148">
        <f t="shared" si="42"/>
        <v>0</v>
      </c>
      <c r="T283" s="148">
        <v>0</v>
      </c>
      <c r="U283" s="149">
        <f t="shared" si="43"/>
        <v>0</v>
      </c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S283" s="150" t="s">
        <v>120</v>
      </c>
      <c r="AU283" s="150" t="s">
        <v>116</v>
      </c>
      <c r="AV283" s="150" t="s">
        <v>121</v>
      </c>
      <c r="AZ283" s="14" t="s">
        <v>113</v>
      </c>
      <c r="BF283" s="151">
        <f t="shared" si="44"/>
        <v>0</v>
      </c>
      <c r="BG283" s="151">
        <f t="shared" si="45"/>
        <v>0</v>
      </c>
      <c r="BH283" s="151">
        <f t="shared" si="46"/>
        <v>0</v>
      </c>
      <c r="BI283" s="151">
        <f t="shared" si="47"/>
        <v>0</v>
      </c>
      <c r="BJ283" s="151">
        <f t="shared" si="48"/>
        <v>0</v>
      </c>
      <c r="BK283" s="14" t="s">
        <v>121</v>
      </c>
      <c r="BL283" s="151">
        <f t="shared" si="49"/>
        <v>0</v>
      </c>
      <c r="BM283" s="14" t="s">
        <v>120</v>
      </c>
      <c r="BN283" s="150" t="s">
        <v>813</v>
      </c>
    </row>
    <row r="284" spans="1:66" s="2" customFormat="1" ht="38" customHeight="1">
      <c r="A284" s="26"/>
      <c r="B284" s="138"/>
      <c r="C284" s="152" t="s">
        <v>814</v>
      </c>
      <c r="D284" s="152" t="s">
        <v>169</v>
      </c>
      <c r="E284" s="153" t="s">
        <v>815</v>
      </c>
      <c r="F284" s="154" t="s">
        <v>816</v>
      </c>
      <c r="G284" s="154"/>
      <c r="H284" s="155" t="s">
        <v>199</v>
      </c>
      <c r="I284" s="156">
        <v>2</v>
      </c>
      <c r="J284" s="157"/>
      <c r="K284" s="157">
        <f t="shared" si="40"/>
        <v>0</v>
      </c>
      <c r="L284" s="158"/>
      <c r="M284" s="159"/>
      <c r="N284" s="160" t="s">
        <v>1</v>
      </c>
      <c r="O284" s="161" t="s">
        <v>35</v>
      </c>
      <c r="P284" s="148">
        <v>0</v>
      </c>
      <c r="Q284" s="148">
        <f t="shared" si="41"/>
        <v>0</v>
      </c>
      <c r="R284" s="148">
        <v>0</v>
      </c>
      <c r="S284" s="148">
        <f t="shared" si="42"/>
        <v>0</v>
      </c>
      <c r="T284" s="148">
        <v>0</v>
      </c>
      <c r="U284" s="149">
        <f t="shared" si="43"/>
        <v>0</v>
      </c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S284" s="150" t="s">
        <v>173</v>
      </c>
      <c r="AU284" s="150" t="s">
        <v>169</v>
      </c>
      <c r="AV284" s="150" t="s">
        <v>121</v>
      </c>
      <c r="AZ284" s="14" t="s">
        <v>113</v>
      </c>
      <c r="BF284" s="151">
        <f t="shared" si="44"/>
        <v>0</v>
      </c>
      <c r="BG284" s="151">
        <f t="shared" si="45"/>
        <v>0</v>
      </c>
      <c r="BH284" s="151">
        <f t="shared" si="46"/>
        <v>0</v>
      </c>
      <c r="BI284" s="151">
        <f t="shared" si="47"/>
        <v>0</v>
      </c>
      <c r="BJ284" s="151">
        <f t="shared" si="48"/>
        <v>0</v>
      </c>
      <c r="BK284" s="14" t="s">
        <v>121</v>
      </c>
      <c r="BL284" s="151">
        <f t="shared" si="49"/>
        <v>0</v>
      </c>
      <c r="BM284" s="14" t="s">
        <v>120</v>
      </c>
      <c r="BN284" s="150" t="s">
        <v>817</v>
      </c>
    </row>
    <row r="285" spans="1:66" s="2" customFormat="1" ht="24.25" customHeight="1">
      <c r="A285" s="26"/>
      <c r="B285" s="138"/>
      <c r="C285" s="139" t="s">
        <v>818</v>
      </c>
      <c r="D285" s="139" t="s">
        <v>116</v>
      </c>
      <c r="E285" s="140" t="s">
        <v>819</v>
      </c>
      <c r="F285" s="141" t="s">
        <v>820</v>
      </c>
      <c r="G285" s="141"/>
      <c r="H285" s="142" t="s">
        <v>199</v>
      </c>
      <c r="I285" s="143">
        <v>1</v>
      </c>
      <c r="J285" s="144"/>
      <c r="K285" s="144">
        <f t="shared" si="40"/>
        <v>0</v>
      </c>
      <c r="L285" s="145"/>
      <c r="M285" s="27"/>
      <c r="N285" s="146" t="s">
        <v>1</v>
      </c>
      <c r="O285" s="147" t="s">
        <v>35</v>
      </c>
      <c r="P285" s="148">
        <v>0</v>
      </c>
      <c r="Q285" s="148">
        <f t="shared" si="41"/>
        <v>0</v>
      </c>
      <c r="R285" s="148">
        <v>0</v>
      </c>
      <c r="S285" s="148">
        <f t="shared" si="42"/>
        <v>0</v>
      </c>
      <c r="T285" s="148">
        <v>0</v>
      </c>
      <c r="U285" s="149">
        <f t="shared" si="43"/>
        <v>0</v>
      </c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S285" s="150" t="s">
        <v>120</v>
      </c>
      <c r="AU285" s="150" t="s">
        <v>116</v>
      </c>
      <c r="AV285" s="150" t="s">
        <v>121</v>
      </c>
      <c r="AZ285" s="14" t="s">
        <v>113</v>
      </c>
      <c r="BF285" s="151">
        <f t="shared" si="44"/>
        <v>0</v>
      </c>
      <c r="BG285" s="151">
        <f t="shared" si="45"/>
        <v>0</v>
      </c>
      <c r="BH285" s="151">
        <f t="shared" si="46"/>
        <v>0</v>
      </c>
      <c r="BI285" s="151">
        <f t="shared" si="47"/>
        <v>0</v>
      </c>
      <c r="BJ285" s="151">
        <f t="shared" si="48"/>
        <v>0</v>
      </c>
      <c r="BK285" s="14" t="s">
        <v>121</v>
      </c>
      <c r="BL285" s="151">
        <f t="shared" si="49"/>
        <v>0</v>
      </c>
      <c r="BM285" s="14" t="s">
        <v>120</v>
      </c>
      <c r="BN285" s="150" t="s">
        <v>821</v>
      </c>
    </row>
    <row r="286" spans="1:66" s="2" customFormat="1" ht="24.25" customHeight="1">
      <c r="A286" s="26"/>
      <c r="B286" s="138"/>
      <c r="C286" s="152" t="s">
        <v>822</v>
      </c>
      <c r="D286" s="152" t="s">
        <v>169</v>
      </c>
      <c r="E286" s="153" t="s">
        <v>823</v>
      </c>
      <c r="F286" s="154" t="s">
        <v>824</v>
      </c>
      <c r="G286" s="154"/>
      <c r="H286" s="155" t="s">
        <v>199</v>
      </c>
      <c r="I286" s="156">
        <v>1</v>
      </c>
      <c r="J286" s="157"/>
      <c r="K286" s="157">
        <f t="shared" si="40"/>
        <v>0</v>
      </c>
      <c r="L286" s="158"/>
      <c r="M286" s="159"/>
      <c r="N286" s="160" t="s">
        <v>1</v>
      </c>
      <c r="O286" s="161" t="s">
        <v>35</v>
      </c>
      <c r="P286" s="148">
        <v>0</v>
      </c>
      <c r="Q286" s="148">
        <f t="shared" si="41"/>
        <v>0</v>
      </c>
      <c r="R286" s="148">
        <v>0</v>
      </c>
      <c r="S286" s="148">
        <f t="shared" si="42"/>
        <v>0</v>
      </c>
      <c r="T286" s="148">
        <v>0</v>
      </c>
      <c r="U286" s="149">
        <f t="shared" si="43"/>
        <v>0</v>
      </c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S286" s="150" t="s">
        <v>173</v>
      </c>
      <c r="AU286" s="150" t="s">
        <v>169</v>
      </c>
      <c r="AV286" s="150" t="s">
        <v>121</v>
      </c>
      <c r="AZ286" s="14" t="s">
        <v>113</v>
      </c>
      <c r="BF286" s="151">
        <f t="shared" si="44"/>
        <v>0</v>
      </c>
      <c r="BG286" s="151">
        <f t="shared" si="45"/>
        <v>0</v>
      </c>
      <c r="BH286" s="151">
        <f t="shared" si="46"/>
        <v>0</v>
      </c>
      <c r="BI286" s="151">
        <f t="shared" si="47"/>
        <v>0</v>
      </c>
      <c r="BJ286" s="151">
        <f t="shared" si="48"/>
        <v>0</v>
      </c>
      <c r="BK286" s="14" t="s">
        <v>121</v>
      </c>
      <c r="BL286" s="151">
        <f t="shared" si="49"/>
        <v>0</v>
      </c>
      <c r="BM286" s="14" t="s">
        <v>120</v>
      </c>
      <c r="BN286" s="150" t="s">
        <v>825</v>
      </c>
    </row>
    <row r="287" spans="1:66" s="2" customFormat="1" ht="14.5" customHeight="1">
      <c r="A287" s="26"/>
      <c r="B287" s="138"/>
      <c r="C287" s="139" t="s">
        <v>826</v>
      </c>
      <c r="D287" s="139" t="s">
        <v>116</v>
      </c>
      <c r="E287" s="140" t="s">
        <v>827</v>
      </c>
      <c r="F287" s="141" t="s">
        <v>828</v>
      </c>
      <c r="G287" s="141"/>
      <c r="H287" s="142" t="s">
        <v>199</v>
      </c>
      <c r="I287" s="143">
        <v>4</v>
      </c>
      <c r="J287" s="144"/>
      <c r="K287" s="144">
        <f t="shared" si="40"/>
        <v>0</v>
      </c>
      <c r="L287" s="145"/>
      <c r="M287" s="27"/>
      <c r="N287" s="146" t="s">
        <v>1</v>
      </c>
      <c r="O287" s="147" t="s">
        <v>35</v>
      </c>
      <c r="P287" s="148">
        <v>0</v>
      </c>
      <c r="Q287" s="148">
        <f t="shared" si="41"/>
        <v>0</v>
      </c>
      <c r="R287" s="148">
        <v>0</v>
      </c>
      <c r="S287" s="148">
        <f t="shared" si="42"/>
        <v>0</v>
      </c>
      <c r="T287" s="148">
        <v>0</v>
      </c>
      <c r="U287" s="149">
        <f t="shared" si="43"/>
        <v>0</v>
      </c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S287" s="150" t="s">
        <v>120</v>
      </c>
      <c r="AU287" s="150" t="s">
        <v>116</v>
      </c>
      <c r="AV287" s="150" t="s">
        <v>121</v>
      </c>
      <c r="AZ287" s="14" t="s">
        <v>113</v>
      </c>
      <c r="BF287" s="151">
        <f t="shared" si="44"/>
        <v>0</v>
      </c>
      <c r="BG287" s="151">
        <f t="shared" si="45"/>
        <v>0</v>
      </c>
      <c r="BH287" s="151">
        <f t="shared" si="46"/>
        <v>0</v>
      </c>
      <c r="BI287" s="151">
        <f t="shared" si="47"/>
        <v>0</v>
      </c>
      <c r="BJ287" s="151">
        <f t="shared" si="48"/>
        <v>0</v>
      </c>
      <c r="BK287" s="14" t="s">
        <v>121</v>
      </c>
      <c r="BL287" s="151">
        <f t="shared" si="49"/>
        <v>0</v>
      </c>
      <c r="BM287" s="14" t="s">
        <v>120</v>
      </c>
      <c r="BN287" s="150" t="s">
        <v>829</v>
      </c>
    </row>
    <row r="288" spans="1:66" s="2" customFormat="1" ht="24.25" customHeight="1">
      <c r="A288" s="26"/>
      <c r="B288" s="138"/>
      <c r="C288" s="152" t="s">
        <v>830</v>
      </c>
      <c r="D288" s="152" t="s">
        <v>169</v>
      </c>
      <c r="E288" s="153" t="s">
        <v>831</v>
      </c>
      <c r="F288" s="154" t="s">
        <v>832</v>
      </c>
      <c r="G288" s="154"/>
      <c r="H288" s="155" t="s">
        <v>199</v>
      </c>
      <c r="I288" s="156">
        <v>4</v>
      </c>
      <c r="J288" s="157"/>
      <c r="K288" s="157">
        <f t="shared" si="40"/>
        <v>0</v>
      </c>
      <c r="L288" s="158"/>
      <c r="M288" s="159"/>
      <c r="N288" s="160" t="s">
        <v>1</v>
      </c>
      <c r="O288" s="161" t="s">
        <v>35</v>
      </c>
      <c r="P288" s="148">
        <v>0</v>
      </c>
      <c r="Q288" s="148">
        <f t="shared" si="41"/>
        <v>0</v>
      </c>
      <c r="R288" s="148">
        <v>0</v>
      </c>
      <c r="S288" s="148">
        <f t="shared" si="42"/>
        <v>0</v>
      </c>
      <c r="T288" s="148">
        <v>0</v>
      </c>
      <c r="U288" s="149">
        <f t="shared" si="43"/>
        <v>0</v>
      </c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S288" s="150" t="s">
        <v>173</v>
      </c>
      <c r="AU288" s="150" t="s">
        <v>169</v>
      </c>
      <c r="AV288" s="150" t="s">
        <v>121</v>
      </c>
      <c r="AZ288" s="14" t="s">
        <v>113</v>
      </c>
      <c r="BF288" s="151">
        <f t="shared" si="44"/>
        <v>0</v>
      </c>
      <c r="BG288" s="151">
        <f t="shared" si="45"/>
        <v>0</v>
      </c>
      <c r="BH288" s="151">
        <f t="shared" si="46"/>
        <v>0</v>
      </c>
      <c r="BI288" s="151">
        <f t="shared" si="47"/>
        <v>0</v>
      </c>
      <c r="BJ288" s="151">
        <f t="shared" si="48"/>
        <v>0</v>
      </c>
      <c r="BK288" s="14" t="s">
        <v>121</v>
      </c>
      <c r="BL288" s="151">
        <f t="shared" si="49"/>
        <v>0</v>
      </c>
      <c r="BM288" s="14" t="s">
        <v>120</v>
      </c>
      <c r="BN288" s="150" t="s">
        <v>833</v>
      </c>
    </row>
    <row r="289" spans="1:66" s="2" customFormat="1" ht="24.25" customHeight="1">
      <c r="A289" s="26"/>
      <c r="B289" s="138"/>
      <c r="C289" s="139" t="s">
        <v>834</v>
      </c>
      <c r="D289" s="139" t="s">
        <v>116</v>
      </c>
      <c r="E289" s="140" t="s">
        <v>835</v>
      </c>
      <c r="F289" s="141" t="s">
        <v>836</v>
      </c>
      <c r="G289" s="141"/>
      <c r="H289" s="142" t="s">
        <v>199</v>
      </c>
      <c r="I289" s="143">
        <v>3</v>
      </c>
      <c r="J289" s="144"/>
      <c r="K289" s="144">
        <f t="shared" si="40"/>
        <v>0</v>
      </c>
      <c r="L289" s="145"/>
      <c r="M289" s="27"/>
      <c r="N289" s="146" t="s">
        <v>1</v>
      </c>
      <c r="O289" s="147" t="s">
        <v>35</v>
      </c>
      <c r="P289" s="148">
        <v>0</v>
      </c>
      <c r="Q289" s="148">
        <f t="shared" si="41"/>
        <v>0</v>
      </c>
      <c r="R289" s="148">
        <v>0</v>
      </c>
      <c r="S289" s="148">
        <f t="shared" si="42"/>
        <v>0</v>
      </c>
      <c r="T289" s="148">
        <v>0</v>
      </c>
      <c r="U289" s="149">
        <f t="shared" si="43"/>
        <v>0</v>
      </c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S289" s="150" t="s">
        <v>120</v>
      </c>
      <c r="AU289" s="150" t="s">
        <v>116</v>
      </c>
      <c r="AV289" s="150" t="s">
        <v>121</v>
      </c>
      <c r="AZ289" s="14" t="s">
        <v>113</v>
      </c>
      <c r="BF289" s="151">
        <f t="shared" si="44"/>
        <v>0</v>
      </c>
      <c r="BG289" s="151">
        <f t="shared" si="45"/>
        <v>0</v>
      </c>
      <c r="BH289" s="151">
        <f t="shared" si="46"/>
        <v>0</v>
      </c>
      <c r="BI289" s="151">
        <f t="shared" si="47"/>
        <v>0</v>
      </c>
      <c r="BJ289" s="151">
        <f t="shared" si="48"/>
        <v>0</v>
      </c>
      <c r="BK289" s="14" t="s">
        <v>121</v>
      </c>
      <c r="BL289" s="151">
        <f t="shared" si="49"/>
        <v>0</v>
      </c>
      <c r="BM289" s="14" t="s">
        <v>120</v>
      </c>
      <c r="BN289" s="150" t="s">
        <v>837</v>
      </c>
    </row>
    <row r="290" spans="1:66" s="2" customFormat="1" ht="24.25" customHeight="1">
      <c r="A290" s="26"/>
      <c r="B290" s="138"/>
      <c r="C290" s="152" t="s">
        <v>838</v>
      </c>
      <c r="D290" s="152" t="s">
        <v>169</v>
      </c>
      <c r="E290" s="153" t="s">
        <v>839</v>
      </c>
      <c r="F290" s="154" t="s">
        <v>840</v>
      </c>
      <c r="G290" s="154"/>
      <c r="H290" s="155" t="s">
        <v>199</v>
      </c>
      <c r="I290" s="156">
        <v>3</v>
      </c>
      <c r="J290" s="157"/>
      <c r="K290" s="157">
        <f t="shared" si="40"/>
        <v>0</v>
      </c>
      <c r="L290" s="158"/>
      <c r="M290" s="159"/>
      <c r="N290" s="160" t="s">
        <v>1</v>
      </c>
      <c r="O290" s="161" t="s">
        <v>35</v>
      </c>
      <c r="P290" s="148">
        <v>0</v>
      </c>
      <c r="Q290" s="148">
        <f t="shared" si="41"/>
        <v>0</v>
      </c>
      <c r="R290" s="148">
        <v>0</v>
      </c>
      <c r="S290" s="148">
        <f t="shared" si="42"/>
        <v>0</v>
      </c>
      <c r="T290" s="148">
        <v>0</v>
      </c>
      <c r="U290" s="149">
        <f t="shared" si="43"/>
        <v>0</v>
      </c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S290" s="150" t="s">
        <v>173</v>
      </c>
      <c r="AU290" s="150" t="s">
        <v>169</v>
      </c>
      <c r="AV290" s="150" t="s">
        <v>121</v>
      </c>
      <c r="AZ290" s="14" t="s">
        <v>113</v>
      </c>
      <c r="BF290" s="151">
        <f t="shared" si="44"/>
        <v>0</v>
      </c>
      <c r="BG290" s="151">
        <f t="shared" si="45"/>
        <v>0</v>
      </c>
      <c r="BH290" s="151">
        <f t="shared" si="46"/>
        <v>0</v>
      </c>
      <c r="BI290" s="151">
        <f t="shared" si="47"/>
        <v>0</v>
      </c>
      <c r="BJ290" s="151">
        <f t="shared" si="48"/>
        <v>0</v>
      </c>
      <c r="BK290" s="14" t="s">
        <v>121</v>
      </c>
      <c r="BL290" s="151">
        <f t="shared" si="49"/>
        <v>0</v>
      </c>
      <c r="BM290" s="14" t="s">
        <v>120</v>
      </c>
      <c r="BN290" s="150" t="s">
        <v>841</v>
      </c>
    </row>
    <row r="291" spans="1:66" s="2" customFormat="1" ht="24.25" customHeight="1">
      <c r="A291" s="26"/>
      <c r="B291" s="138"/>
      <c r="C291" s="152" t="s">
        <v>842</v>
      </c>
      <c r="D291" s="152" t="s">
        <v>169</v>
      </c>
      <c r="E291" s="153" t="s">
        <v>843</v>
      </c>
      <c r="F291" s="154" t="s">
        <v>844</v>
      </c>
      <c r="G291" s="154"/>
      <c r="H291" s="155" t="s">
        <v>199</v>
      </c>
      <c r="I291" s="156">
        <v>3</v>
      </c>
      <c r="J291" s="157"/>
      <c r="K291" s="157">
        <f t="shared" si="40"/>
        <v>0</v>
      </c>
      <c r="L291" s="158"/>
      <c r="M291" s="159"/>
      <c r="N291" s="160" t="s">
        <v>1</v>
      </c>
      <c r="O291" s="161" t="s">
        <v>35</v>
      </c>
      <c r="P291" s="148">
        <v>0</v>
      </c>
      <c r="Q291" s="148">
        <f t="shared" si="41"/>
        <v>0</v>
      </c>
      <c r="R291" s="148">
        <v>0</v>
      </c>
      <c r="S291" s="148">
        <f t="shared" si="42"/>
        <v>0</v>
      </c>
      <c r="T291" s="148">
        <v>0</v>
      </c>
      <c r="U291" s="149">
        <f t="shared" si="43"/>
        <v>0</v>
      </c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S291" s="150" t="s">
        <v>173</v>
      </c>
      <c r="AU291" s="150" t="s">
        <v>169</v>
      </c>
      <c r="AV291" s="150" t="s">
        <v>121</v>
      </c>
      <c r="AZ291" s="14" t="s">
        <v>113</v>
      </c>
      <c r="BF291" s="151">
        <f t="shared" si="44"/>
        <v>0</v>
      </c>
      <c r="BG291" s="151">
        <f t="shared" si="45"/>
        <v>0</v>
      </c>
      <c r="BH291" s="151">
        <f t="shared" si="46"/>
        <v>0</v>
      </c>
      <c r="BI291" s="151">
        <f t="shared" si="47"/>
        <v>0</v>
      </c>
      <c r="BJ291" s="151">
        <f t="shared" si="48"/>
        <v>0</v>
      </c>
      <c r="BK291" s="14" t="s">
        <v>121</v>
      </c>
      <c r="BL291" s="151">
        <f t="shared" si="49"/>
        <v>0</v>
      </c>
      <c r="BM291" s="14" t="s">
        <v>120</v>
      </c>
      <c r="BN291" s="150" t="s">
        <v>845</v>
      </c>
    </row>
    <row r="292" spans="1:66" s="2" customFormat="1" ht="14.5" customHeight="1">
      <c r="A292" s="26"/>
      <c r="B292" s="138"/>
      <c r="C292" s="152" t="s">
        <v>846</v>
      </c>
      <c r="D292" s="152" t="s">
        <v>169</v>
      </c>
      <c r="E292" s="153" t="s">
        <v>847</v>
      </c>
      <c r="F292" s="154" t="s">
        <v>848</v>
      </c>
      <c r="G292" s="154"/>
      <c r="H292" s="155" t="s">
        <v>199</v>
      </c>
      <c r="I292" s="156">
        <v>3</v>
      </c>
      <c r="J292" s="157"/>
      <c r="K292" s="157">
        <f t="shared" si="40"/>
        <v>0</v>
      </c>
      <c r="L292" s="158"/>
      <c r="M292" s="159"/>
      <c r="N292" s="160" t="s">
        <v>1</v>
      </c>
      <c r="O292" s="161" t="s">
        <v>35</v>
      </c>
      <c r="P292" s="148">
        <v>0</v>
      </c>
      <c r="Q292" s="148">
        <f t="shared" si="41"/>
        <v>0</v>
      </c>
      <c r="R292" s="148">
        <v>0</v>
      </c>
      <c r="S292" s="148">
        <f t="shared" si="42"/>
        <v>0</v>
      </c>
      <c r="T292" s="148">
        <v>0</v>
      </c>
      <c r="U292" s="149">
        <f t="shared" si="43"/>
        <v>0</v>
      </c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S292" s="150" t="s">
        <v>173</v>
      </c>
      <c r="AU292" s="150" t="s">
        <v>169</v>
      </c>
      <c r="AV292" s="150" t="s">
        <v>121</v>
      </c>
      <c r="AZ292" s="14" t="s">
        <v>113</v>
      </c>
      <c r="BF292" s="151">
        <f t="shared" si="44"/>
        <v>0</v>
      </c>
      <c r="BG292" s="151">
        <f t="shared" si="45"/>
        <v>0</v>
      </c>
      <c r="BH292" s="151">
        <f t="shared" si="46"/>
        <v>0</v>
      </c>
      <c r="BI292" s="151">
        <f t="shared" si="47"/>
        <v>0</v>
      </c>
      <c r="BJ292" s="151">
        <f t="shared" si="48"/>
        <v>0</v>
      </c>
      <c r="BK292" s="14" t="s">
        <v>121</v>
      </c>
      <c r="BL292" s="151">
        <f t="shared" si="49"/>
        <v>0</v>
      </c>
      <c r="BM292" s="14" t="s">
        <v>120</v>
      </c>
      <c r="BN292" s="150" t="s">
        <v>849</v>
      </c>
    </row>
    <row r="293" spans="1:66" s="2" customFormat="1" ht="24.25" customHeight="1">
      <c r="A293" s="26"/>
      <c r="B293" s="138"/>
      <c r="C293" s="139" t="s">
        <v>850</v>
      </c>
      <c r="D293" s="139" t="s">
        <v>116</v>
      </c>
      <c r="E293" s="140" t="s">
        <v>851</v>
      </c>
      <c r="F293" s="141" t="s">
        <v>852</v>
      </c>
      <c r="G293" s="141"/>
      <c r="H293" s="142" t="s">
        <v>199</v>
      </c>
      <c r="I293" s="143">
        <v>3</v>
      </c>
      <c r="J293" s="144"/>
      <c r="K293" s="144">
        <f t="shared" si="40"/>
        <v>0</v>
      </c>
      <c r="L293" s="145"/>
      <c r="M293" s="27"/>
      <c r="N293" s="146" t="s">
        <v>1</v>
      </c>
      <c r="O293" s="147" t="s">
        <v>35</v>
      </c>
      <c r="P293" s="148">
        <v>0</v>
      </c>
      <c r="Q293" s="148">
        <f t="shared" si="41"/>
        <v>0</v>
      </c>
      <c r="R293" s="148">
        <v>0</v>
      </c>
      <c r="S293" s="148">
        <f t="shared" si="42"/>
        <v>0</v>
      </c>
      <c r="T293" s="148">
        <v>0</v>
      </c>
      <c r="U293" s="149">
        <f t="shared" si="43"/>
        <v>0</v>
      </c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S293" s="150" t="s">
        <v>120</v>
      </c>
      <c r="AU293" s="150" t="s">
        <v>116</v>
      </c>
      <c r="AV293" s="150" t="s">
        <v>121</v>
      </c>
      <c r="AZ293" s="14" t="s">
        <v>113</v>
      </c>
      <c r="BF293" s="151">
        <f t="shared" si="44"/>
        <v>0</v>
      </c>
      <c r="BG293" s="151">
        <f t="shared" si="45"/>
        <v>0</v>
      </c>
      <c r="BH293" s="151">
        <f t="shared" si="46"/>
        <v>0</v>
      </c>
      <c r="BI293" s="151">
        <f t="shared" si="47"/>
        <v>0</v>
      </c>
      <c r="BJ293" s="151">
        <f t="shared" si="48"/>
        <v>0</v>
      </c>
      <c r="BK293" s="14" t="s">
        <v>121</v>
      </c>
      <c r="BL293" s="151">
        <f t="shared" si="49"/>
        <v>0</v>
      </c>
      <c r="BM293" s="14" t="s">
        <v>120</v>
      </c>
      <c r="BN293" s="150" t="s">
        <v>853</v>
      </c>
    </row>
    <row r="294" spans="1:66" s="2" customFormat="1" ht="38" customHeight="1">
      <c r="A294" s="26"/>
      <c r="B294" s="138"/>
      <c r="C294" s="152" t="s">
        <v>854</v>
      </c>
      <c r="D294" s="152" t="s">
        <v>169</v>
      </c>
      <c r="E294" s="153" t="s">
        <v>855</v>
      </c>
      <c r="F294" s="154" t="s">
        <v>856</v>
      </c>
      <c r="G294" s="154"/>
      <c r="H294" s="155" t="s">
        <v>199</v>
      </c>
      <c r="I294" s="156">
        <v>3</v>
      </c>
      <c r="J294" s="157"/>
      <c r="K294" s="157">
        <f t="shared" si="40"/>
        <v>0</v>
      </c>
      <c r="L294" s="158"/>
      <c r="M294" s="159"/>
      <c r="N294" s="160" t="s">
        <v>1</v>
      </c>
      <c r="O294" s="161" t="s">
        <v>35</v>
      </c>
      <c r="P294" s="148">
        <v>0</v>
      </c>
      <c r="Q294" s="148">
        <f t="shared" si="41"/>
        <v>0</v>
      </c>
      <c r="R294" s="148">
        <v>0</v>
      </c>
      <c r="S294" s="148">
        <f t="shared" si="42"/>
        <v>0</v>
      </c>
      <c r="T294" s="148">
        <v>0</v>
      </c>
      <c r="U294" s="149">
        <f t="shared" si="43"/>
        <v>0</v>
      </c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S294" s="150" t="s">
        <v>173</v>
      </c>
      <c r="AU294" s="150" t="s">
        <v>169</v>
      </c>
      <c r="AV294" s="150" t="s">
        <v>121</v>
      </c>
      <c r="AZ294" s="14" t="s">
        <v>113</v>
      </c>
      <c r="BF294" s="151">
        <f t="shared" si="44"/>
        <v>0</v>
      </c>
      <c r="BG294" s="151">
        <f t="shared" si="45"/>
        <v>0</v>
      </c>
      <c r="BH294" s="151">
        <f t="shared" si="46"/>
        <v>0</v>
      </c>
      <c r="BI294" s="151">
        <f t="shared" si="47"/>
        <v>0</v>
      </c>
      <c r="BJ294" s="151">
        <f t="shared" si="48"/>
        <v>0</v>
      </c>
      <c r="BK294" s="14" t="s">
        <v>121</v>
      </c>
      <c r="BL294" s="151">
        <f t="shared" si="49"/>
        <v>0</v>
      </c>
      <c r="BM294" s="14" t="s">
        <v>120</v>
      </c>
      <c r="BN294" s="150" t="s">
        <v>857</v>
      </c>
    </row>
    <row r="295" spans="1:66" s="2" customFormat="1" ht="24.25" customHeight="1">
      <c r="A295" s="26"/>
      <c r="B295" s="138"/>
      <c r="C295" s="152" t="s">
        <v>858</v>
      </c>
      <c r="D295" s="152" t="s">
        <v>169</v>
      </c>
      <c r="E295" s="153" t="s">
        <v>859</v>
      </c>
      <c r="F295" s="154" t="s">
        <v>860</v>
      </c>
      <c r="G295" s="154"/>
      <c r="H295" s="155" t="s">
        <v>199</v>
      </c>
      <c r="I295" s="156">
        <v>3</v>
      </c>
      <c r="J295" s="157"/>
      <c r="K295" s="157">
        <f t="shared" si="40"/>
        <v>0</v>
      </c>
      <c r="L295" s="158"/>
      <c r="M295" s="159"/>
      <c r="N295" s="160" t="s">
        <v>1</v>
      </c>
      <c r="O295" s="161" t="s">
        <v>35</v>
      </c>
      <c r="P295" s="148">
        <v>0</v>
      </c>
      <c r="Q295" s="148">
        <f t="shared" si="41"/>
        <v>0</v>
      </c>
      <c r="R295" s="148">
        <v>0</v>
      </c>
      <c r="S295" s="148">
        <f t="shared" si="42"/>
        <v>0</v>
      </c>
      <c r="T295" s="148">
        <v>0</v>
      </c>
      <c r="U295" s="149">
        <f t="shared" si="43"/>
        <v>0</v>
      </c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S295" s="150" t="s">
        <v>173</v>
      </c>
      <c r="AU295" s="150" t="s">
        <v>169</v>
      </c>
      <c r="AV295" s="150" t="s">
        <v>121</v>
      </c>
      <c r="AZ295" s="14" t="s">
        <v>113</v>
      </c>
      <c r="BF295" s="151">
        <f t="shared" si="44"/>
        <v>0</v>
      </c>
      <c r="BG295" s="151">
        <f t="shared" si="45"/>
        <v>0</v>
      </c>
      <c r="BH295" s="151">
        <f t="shared" si="46"/>
        <v>0</v>
      </c>
      <c r="BI295" s="151">
        <f t="shared" si="47"/>
        <v>0</v>
      </c>
      <c r="BJ295" s="151">
        <f t="shared" si="48"/>
        <v>0</v>
      </c>
      <c r="BK295" s="14" t="s">
        <v>121</v>
      </c>
      <c r="BL295" s="151">
        <f t="shared" si="49"/>
        <v>0</v>
      </c>
      <c r="BM295" s="14" t="s">
        <v>120</v>
      </c>
      <c r="BN295" s="150" t="s">
        <v>861</v>
      </c>
    </row>
    <row r="296" spans="1:66" s="2" customFormat="1" ht="14.5" customHeight="1">
      <c r="A296" s="26"/>
      <c r="B296" s="138"/>
      <c r="C296" s="152" t="s">
        <v>862</v>
      </c>
      <c r="D296" s="152" t="s">
        <v>169</v>
      </c>
      <c r="E296" s="153" t="s">
        <v>863</v>
      </c>
      <c r="F296" s="154" t="s">
        <v>864</v>
      </c>
      <c r="G296" s="154"/>
      <c r="H296" s="155" t="s">
        <v>199</v>
      </c>
      <c r="I296" s="156">
        <v>3</v>
      </c>
      <c r="J296" s="157"/>
      <c r="K296" s="157">
        <f t="shared" si="40"/>
        <v>0</v>
      </c>
      <c r="L296" s="158"/>
      <c r="M296" s="159"/>
      <c r="N296" s="160" t="s">
        <v>1</v>
      </c>
      <c r="O296" s="161" t="s">
        <v>35</v>
      </c>
      <c r="P296" s="148">
        <v>0</v>
      </c>
      <c r="Q296" s="148">
        <f t="shared" si="41"/>
        <v>0</v>
      </c>
      <c r="R296" s="148">
        <v>0</v>
      </c>
      <c r="S296" s="148">
        <f t="shared" si="42"/>
        <v>0</v>
      </c>
      <c r="T296" s="148">
        <v>0</v>
      </c>
      <c r="U296" s="149">
        <f t="shared" si="43"/>
        <v>0</v>
      </c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S296" s="150" t="s">
        <v>173</v>
      </c>
      <c r="AU296" s="150" t="s">
        <v>169</v>
      </c>
      <c r="AV296" s="150" t="s">
        <v>121</v>
      </c>
      <c r="AZ296" s="14" t="s">
        <v>113</v>
      </c>
      <c r="BF296" s="151">
        <f t="shared" si="44"/>
        <v>0</v>
      </c>
      <c r="BG296" s="151">
        <f t="shared" si="45"/>
        <v>0</v>
      </c>
      <c r="BH296" s="151">
        <f t="shared" si="46"/>
        <v>0</v>
      </c>
      <c r="BI296" s="151">
        <f t="shared" si="47"/>
        <v>0</v>
      </c>
      <c r="BJ296" s="151">
        <f t="shared" si="48"/>
        <v>0</v>
      </c>
      <c r="BK296" s="14" t="s">
        <v>121</v>
      </c>
      <c r="BL296" s="151">
        <f t="shared" si="49"/>
        <v>0</v>
      </c>
      <c r="BM296" s="14" t="s">
        <v>120</v>
      </c>
      <c r="BN296" s="150" t="s">
        <v>865</v>
      </c>
    </row>
    <row r="297" spans="1:66" s="2" customFormat="1" ht="14.5" customHeight="1">
      <c r="A297" s="26"/>
      <c r="B297" s="138"/>
      <c r="C297" s="139" t="s">
        <v>866</v>
      </c>
      <c r="D297" s="139" t="s">
        <v>116</v>
      </c>
      <c r="E297" s="140" t="s">
        <v>867</v>
      </c>
      <c r="F297" s="141" t="s">
        <v>868</v>
      </c>
      <c r="G297" s="141"/>
      <c r="H297" s="142" t="s">
        <v>199</v>
      </c>
      <c r="I297" s="143">
        <v>2</v>
      </c>
      <c r="J297" s="144"/>
      <c r="K297" s="144">
        <f t="shared" si="40"/>
        <v>0</v>
      </c>
      <c r="L297" s="145"/>
      <c r="M297" s="27"/>
      <c r="N297" s="146" t="s">
        <v>1</v>
      </c>
      <c r="O297" s="147" t="s">
        <v>35</v>
      </c>
      <c r="P297" s="148">
        <v>1.367</v>
      </c>
      <c r="Q297" s="148">
        <f t="shared" si="41"/>
        <v>2.734</v>
      </c>
      <c r="R297" s="148">
        <v>0.57615000000000005</v>
      </c>
      <c r="S297" s="148">
        <f t="shared" si="42"/>
        <v>1.1523000000000001</v>
      </c>
      <c r="T297" s="148">
        <v>0</v>
      </c>
      <c r="U297" s="149">
        <f t="shared" si="43"/>
        <v>0</v>
      </c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S297" s="150" t="s">
        <v>120</v>
      </c>
      <c r="AU297" s="150" t="s">
        <v>116</v>
      </c>
      <c r="AV297" s="150" t="s">
        <v>121</v>
      </c>
      <c r="AZ297" s="14" t="s">
        <v>113</v>
      </c>
      <c r="BF297" s="151">
        <f t="shared" si="44"/>
        <v>0</v>
      </c>
      <c r="BG297" s="151">
        <f t="shared" si="45"/>
        <v>0</v>
      </c>
      <c r="BH297" s="151">
        <f t="shared" si="46"/>
        <v>0</v>
      </c>
      <c r="BI297" s="151">
        <f t="shared" si="47"/>
        <v>0</v>
      </c>
      <c r="BJ297" s="151">
        <f t="shared" si="48"/>
        <v>0</v>
      </c>
      <c r="BK297" s="14" t="s">
        <v>121</v>
      </c>
      <c r="BL297" s="151">
        <f t="shared" si="49"/>
        <v>0</v>
      </c>
      <c r="BM297" s="14" t="s">
        <v>120</v>
      </c>
      <c r="BN297" s="150" t="s">
        <v>869</v>
      </c>
    </row>
    <row r="298" spans="1:66" s="2" customFormat="1" ht="14.5" customHeight="1">
      <c r="A298" s="26"/>
      <c r="B298" s="138"/>
      <c r="C298" s="139" t="s">
        <v>870</v>
      </c>
      <c r="D298" s="139" t="s">
        <v>116</v>
      </c>
      <c r="E298" s="140" t="s">
        <v>871</v>
      </c>
      <c r="F298" s="141" t="s">
        <v>700</v>
      </c>
      <c r="G298" s="141"/>
      <c r="H298" s="142" t="s">
        <v>199</v>
      </c>
      <c r="I298" s="143">
        <v>2</v>
      </c>
      <c r="J298" s="144"/>
      <c r="K298" s="144">
        <f t="shared" si="40"/>
        <v>0</v>
      </c>
      <c r="L298" s="145"/>
      <c r="M298" s="27"/>
      <c r="N298" s="146" t="s">
        <v>1</v>
      </c>
      <c r="O298" s="147" t="s">
        <v>35</v>
      </c>
      <c r="P298" s="148">
        <v>2.6949999999999998</v>
      </c>
      <c r="Q298" s="148">
        <f t="shared" si="41"/>
        <v>5.39</v>
      </c>
      <c r="R298" s="148">
        <v>0</v>
      </c>
      <c r="S298" s="148">
        <f t="shared" si="42"/>
        <v>0</v>
      </c>
      <c r="T298" s="148">
        <v>0</v>
      </c>
      <c r="U298" s="149">
        <f t="shared" si="43"/>
        <v>0</v>
      </c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S298" s="150" t="s">
        <v>120</v>
      </c>
      <c r="AU298" s="150" t="s">
        <v>116</v>
      </c>
      <c r="AV298" s="150" t="s">
        <v>121</v>
      </c>
      <c r="AZ298" s="14" t="s">
        <v>113</v>
      </c>
      <c r="BF298" s="151">
        <f t="shared" si="44"/>
        <v>0</v>
      </c>
      <c r="BG298" s="151">
        <f t="shared" si="45"/>
        <v>0</v>
      </c>
      <c r="BH298" s="151">
        <f t="shared" si="46"/>
        <v>0</v>
      </c>
      <c r="BI298" s="151">
        <f t="shared" si="47"/>
        <v>0</v>
      </c>
      <c r="BJ298" s="151">
        <f t="shared" si="48"/>
        <v>0</v>
      </c>
      <c r="BK298" s="14" t="s">
        <v>121</v>
      </c>
      <c r="BL298" s="151">
        <f t="shared" si="49"/>
        <v>0</v>
      </c>
      <c r="BM298" s="14" t="s">
        <v>120</v>
      </c>
      <c r="BN298" s="150" t="s">
        <v>872</v>
      </c>
    </row>
    <row r="299" spans="1:66" s="2" customFormat="1" ht="24.25" customHeight="1">
      <c r="A299" s="26"/>
      <c r="B299" s="138"/>
      <c r="C299" s="152" t="s">
        <v>873</v>
      </c>
      <c r="D299" s="152" t="s">
        <v>169</v>
      </c>
      <c r="E299" s="153" t="s">
        <v>874</v>
      </c>
      <c r="F299" s="154" t="s">
        <v>875</v>
      </c>
      <c r="G299" s="154"/>
      <c r="H299" s="155" t="s">
        <v>199</v>
      </c>
      <c r="I299" s="156">
        <v>2</v>
      </c>
      <c r="J299" s="157"/>
      <c r="K299" s="157">
        <f t="shared" si="40"/>
        <v>0</v>
      </c>
      <c r="L299" s="158"/>
      <c r="M299" s="159"/>
      <c r="N299" s="160" t="s">
        <v>1</v>
      </c>
      <c r="O299" s="161" t="s">
        <v>35</v>
      </c>
      <c r="P299" s="148">
        <v>0</v>
      </c>
      <c r="Q299" s="148">
        <f t="shared" si="41"/>
        <v>0</v>
      </c>
      <c r="R299" s="148">
        <v>1.5E-3</v>
      </c>
      <c r="S299" s="148">
        <f t="shared" si="42"/>
        <v>3.0000000000000001E-3</v>
      </c>
      <c r="T299" s="148">
        <v>0</v>
      </c>
      <c r="U299" s="149">
        <f t="shared" si="43"/>
        <v>0</v>
      </c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S299" s="150" t="s">
        <v>173</v>
      </c>
      <c r="AU299" s="150" t="s">
        <v>169</v>
      </c>
      <c r="AV299" s="150" t="s">
        <v>121</v>
      </c>
      <c r="AZ299" s="14" t="s">
        <v>113</v>
      </c>
      <c r="BF299" s="151">
        <f t="shared" si="44"/>
        <v>0</v>
      </c>
      <c r="BG299" s="151">
        <f t="shared" si="45"/>
        <v>0</v>
      </c>
      <c r="BH299" s="151">
        <f t="shared" si="46"/>
        <v>0</v>
      </c>
      <c r="BI299" s="151">
        <f t="shared" si="47"/>
        <v>0</v>
      </c>
      <c r="BJ299" s="151">
        <f t="shared" si="48"/>
        <v>0</v>
      </c>
      <c r="BK299" s="14" t="s">
        <v>121</v>
      </c>
      <c r="BL299" s="151">
        <f t="shared" si="49"/>
        <v>0</v>
      </c>
      <c r="BM299" s="14" t="s">
        <v>120</v>
      </c>
      <c r="BN299" s="150" t="s">
        <v>876</v>
      </c>
    </row>
    <row r="300" spans="1:66" s="2" customFormat="1" ht="24.25" customHeight="1">
      <c r="A300" s="26"/>
      <c r="B300" s="138"/>
      <c r="C300" s="152" t="s">
        <v>877</v>
      </c>
      <c r="D300" s="152" t="s">
        <v>169</v>
      </c>
      <c r="E300" s="153" t="s">
        <v>878</v>
      </c>
      <c r="F300" s="154" t="s">
        <v>879</v>
      </c>
      <c r="G300" s="154"/>
      <c r="H300" s="155" t="s">
        <v>199</v>
      </c>
      <c r="I300" s="156">
        <v>2</v>
      </c>
      <c r="J300" s="157"/>
      <c r="K300" s="157">
        <f t="shared" si="40"/>
        <v>0</v>
      </c>
      <c r="L300" s="158"/>
      <c r="M300" s="159"/>
      <c r="N300" s="160" t="s">
        <v>1</v>
      </c>
      <c r="O300" s="161" t="s">
        <v>35</v>
      </c>
      <c r="P300" s="148">
        <v>0</v>
      </c>
      <c r="Q300" s="148">
        <f t="shared" si="41"/>
        <v>0</v>
      </c>
      <c r="R300" s="148">
        <v>2E-3</v>
      </c>
      <c r="S300" s="148">
        <f t="shared" si="42"/>
        <v>4.0000000000000001E-3</v>
      </c>
      <c r="T300" s="148">
        <v>0</v>
      </c>
      <c r="U300" s="149">
        <f t="shared" si="43"/>
        <v>0</v>
      </c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S300" s="150" t="s">
        <v>173</v>
      </c>
      <c r="AU300" s="150" t="s">
        <v>169</v>
      </c>
      <c r="AV300" s="150" t="s">
        <v>121</v>
      </c>
      <c r="AZ300" s="14" t="s">
        <v>113</v>
      </c>
      <c r="BF300" s="151">
        <f t="shared" si="44"/>
        <v>0</v>
      </c>
      <c r="BG300" s="151">
        <f t="shared" si="45"/>
        <v>0</v>
      </c>
      <c r="BH300" s="151">
        <f t="shared" si="46"/>
        <v>0</v>
      </c>
      <c r="BI300" s="151">
        <f t="shared" si="47"/>
        <v>0</v>
      </c>
      <c r="BJ300" s="151">
        <f t="shared" si="48"/>
        <v>0</v>
      </c>
      <c r="BK300" s="14" t="s">
        <v>121</v>
      </c>
      <c r="BL300" s="151">
        <f t="shared" si="49"/>
        <v>0</v>
      </c>
      <c r="BM300" s="14" t="s">
        <v>120</v>
      </c>
      <c r="BN300" s="150" t="s">
        <v>880</v>
      </c>
    </row>
    <row r="301" spans="1:66" s="2" customFormat="1" ht="24.25" customHeight="1">
      <c r="A301" s="26"/>
      <c r="B301" s="138"/>
      <c r="C301" s="139" t="s">
        <v>881</v>
      </c>
      <c r="D301" s="139" t="s">
        <v>116</v>
      </c>
      <c r="E301" s="140" t="s">
        <v>882</v>
      </c>
      <c r="F301" s="141" t="s">
        <v>883</v>
      </c>
      <c r="G301" s="141"/>
      <c r="H301" s="142" t="s">
        <v>143</v>
      </c>
      <c r="I301" s="143">
        <v>6.9080000000000004</v>
      </c>
      <c r="J301" s="144"/>
      <c r="K301" s="144">
        <f t="shared" si="40"/>
        <v>0</v>
      </c>
      <c r="L301" s="145"/>
      <c r="M301" s="27"/>
      <c r="N301" s="146" t="s">
        <v>1</v>
      </c>
      <c r="O301" s="147" t="s">
        <v>35</v>
      </c>
      <c r="P301" s="148">
        <v>0</v>
      </c>
      <c r="Q301" s="148">
        <f t="shared" si="41"/>
        <v>0</v>
      </c>
      <c r="R301" s="148">
        <v>0</v>
      </c>
      <c r="S301" s="148">
        <f t="shared" si="42"/>
        <v>0</v>
      </c>
      <c r="T301" s="148">
        <v>0</v>
      </c>
      <c r="U301" s="149">
        <f t="shared" si="43"/>
        <v>0</v>
      </c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S301" s="150" t="s">
        <v>120</v>
      </c>
      <c r="AU301" s="150" t="s">
        <v>116</v>
      </c>
      <c r="AV301" s="150" t="s">
        <v>121</v>
      </c>
      <c r="AZ301" s="14" t="s">
        <v>113</v>
      </c>
      <c r="BF301" s="151">
        <f t="shared" si="44"/>
        <v>0</v>
      </c>
      <c r="BG301" s="151">
        <f t="shared" si="45"/>
        <v>0</v>
      </c>
      <c r="BH301" s="151">
        <f t="shared" si="46"/>
        <v>0</v>
      </c>
      <c r="BI301" s="151">
        <f t="shared" si="47"/>
        <v>0</v>
      </c>
      <c r="BJ301" s="151">
        <f t="shared" si="48"/>
        <v>0</v>
      </c>
      <c r="BK301" s="14" t="s">
        <v>121</v>
      </c>
      <c r="BL301" s="151">
        <f t="shared" si="49"/>
        <v>0</v>
      </c>
      <c r="BM301" s="14" t="s">
        <v>120</v>
      </c>
      <c r="BN301" s="150" t="s">
        <v>884</v>
      </c>
    </row>
    <row r="302" spans="1:66" s="2" customFormat="1" ht="24.25" customHeight="1">
      <c r="A302" s="26"/>
      <c r="B302" s="138"/>
      <c r="C302" s="152" t="s">
        <v>885</v>
      </c>
      <c r="D302" s="152" t="s">
        <v>169</v>
      </c>
      <c r="E302" s="153" t="s">
        <v>886</v>
      </c>
      <c r="F302" s="154" t="s">
        <v>887</v>
      </c>
      <c r="G302" s="154"/>
      <c r="H302" s="155" t="s">
        <v>199</v>
      </c>
      <c r="I302" s="156">
        <v>32</v>
      </c>
      <c r="J302" s="157"/>
      <c r="K302" s="157">
        <f t="shared" si="40"/>
        <v>0</v>
      </c>
      <c r="L302" s="158"/>
      <c r="M302" s="159"/>
      <c r="N302" s="160" t="s">
        <v>1</v>
      </c>
      <c r="O302" s="161" t="s">
        <v>35</v>
      </c>
      <c r="P302" s="148">
        <v>0</v>
      </c>
      <c r="Q302" s="148">
        <f t="shared" si="41"/>
        <v>0</v>
      </c>
      <c r="R302" s="148">
        <v>0</v>
      </c>
      <c r="S302" s="148">
        <f t="shared" si="42"/>
        <v>0</v>
      </c>
      <c r="T302" s="148">
        <v>0</v>
      </c>
      <c r="U302" s="149">
        <f t="shared" si="43"/>
        <v>0</v>
      </c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S302" s="150" t="s">
        <v>173</v>
      </c>
      <c r="AU302" s="150" t="s">
        <v>169</v>
      </c>
      <c r="AV302" s="150" t="s">
        <v>121</v>
      </c>
      <c r="AZ302" s="14" t="s">
        <v>113</v>
      </c>
      <c r="BF302" s="151">
        <f t="shared" si="44"/>
        <v>0</v>
      </c>
      <c r="BG302" s="151">
        <f t="shared" si="45"/>
        <v>0</v>
      </c>
      <c r="BH302" s="151">
        <f t="shared" si="46"/>
        <v>0</v>
      </c>
      <c r="BI302" s="151">
        <f t="shared" si="47"/>
        <v>0</v>
      </c>
      <c r="BJ302" s="151">
        <f t="shared" si="48"/>
        <v>0</v>
      </c>
      <c r="BK302" s="14" t="s">
        <v>121</v>
      </c>
      <c r="BL302" s="151">
        <f t="shared" si="49"/>
        <v>0</v>
      </c>
      <c r="BM302" s="14" t="s">
        <v>120</v>
      </c>
      <c r="BN302" s="150" t="s">
        <v>888</v>
      </c>
    </row>
    <row r="303" spans="1:66" s="12" customFormat="1" ht="23" customHeight="1">
      <c r="B303" s="126"/>
      <c r="D303" s="127" t="s">
        <v>68</v>
      </c>
      <c r="E303" s="136" t="s">
        <v>183</v>
      </c>
      <c r="F303" s="136" t="s">
        <v>191</v>
      </c>
      <c r="G303" s="136"/>
      <c r="K303" s="137">
        <f>BL303</f>
        <v>0</v>
      </c>
      <c r="M303" s="126"/>
      <c r="N303" s="130"/>
      <c r="O303" s="131"/>
      <c r="P303" s="131"/>
      <c r="Q303" s="132">
        <f>SUM(Q304:Q310)</f>
        <v>46.626079999999995</v>
      </c>
      <c r="R303" s="131"/>
      <c r="S303" s="132">
        <f>SUM(S304:S310)</f>
        <v>0</v>
      </c>
      <c r="T303" s="131"/>
      <c r="U303" s="133">
        <f>SUM(U304:U310)</f>
        <v>51.039000000000001</v>
      </c>
      <c r="AS303" s="127" t="s">
        <v>77</v>
      </c>
      <c r="AU303" s="134" t="s">
        <v>68</v>
      </c>
      <c r="AV303" s="134" t="s">
        <v>77</v>
      </c>
      <c r="AZ303" s="127" t="s">
        <v>113</v>
      </c>
      <c r="BL303" s="135">
        <f>SUM(BL304:BL310)</f>
        <v>0</v>
      </c>
    </row>
    <row r="304" spans="1:66" s="2" customFormat="1" ht="14.5" customHeight="1">
      <c r="A304" s="26"/>
      <c r="B304" s="138"/>
      <c r="C304" s="139" t="s">
        <v>77</v>
      </c>
      <c r="D304" s="139" t="s">
        <v>116</v>
      </c>
      <c r="E304" s="140" t="s">
        <v>889</v>
      </c>
      <c r="F304" s="141" t="s">
        <v>890</v>
      </c>
      <c r="G304" s="141"/>
      <c r="H304" s="142" t="s">
        <v>143</v>
      </c>
      <c r="I304" s="143">
        <v>3.6</v>
      </c>
      <c r="J304" s="144"/>
      <c r="K304" s="144">
        <f t="shared" ref="K304:K310" si="50">ROUND(J304*I304,2)</f>
        <v>0</v>
      </c>
      <c r="L304" s="145"/>
      <c r="M304" s="27"/>
      <c r="N304" s="146" t="s">
        <v>1</v>
      </c>
      <c r="O304" s="147" t="s">
        <v>35</v>
      </c>
      <c r="P304" s="148">
        <v>1.587</v>
      </c>
      <c r="Q304" s="148">
        <f t="shared" ref="Q304:Q310" si="51">P304*I304</f>
        <v>5.7131999999999996</v>
      </c>
      <c r="R304" s="148">
        <v>0</v>
      </c>
      <c r="S304" s="148">
        <f t="shared" ref="S304:S310" si="52">R304*I304</f>
        <v>0</v>
      </c>
      <c r="T304" s="148">
        <v>2.4079999999999999</v>
      </c>
      <c r="U304" s="149">
        <f t="shared" ref="U304:U310" si="53">T304*I304</f>
        <v>8.6687999999999992</v>
      </c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S304" s="150" t="s">
        <v>120</v>
      </c>
      <c r="AU304" s="150" t="s">
        <v>116</v>
      </c>
      <c r="AV304" s="150" t="s">
        <v>121</v>
      </c>
      <c r="AZ304" s="14" t="s">
        <v>113</v>
      </c>
      <c r="BF304" s="151">
        <f t="shared" ref="BF304:BF310" si="54">IF(O304="základná",K304,0)</f>
        <v>0</v>
      </c>
      <c r="BG304" s="151">
        <f t="shared" ref="BG304:BG310" si="55">IF(O304="znížená",K304,0)</f>
        <v>0</v>
      </c>
      <c r="BH304" s="151">
        <f t="shared" ref="BH304:BH310" si="56">IF(O304="zákl. prenesená",K304,0)</f>
        <v>0</v>
      </c>
      <c r="BI304" s="151">
        <f t="shared" ref="BI304:BI310" si="57">IF(O304="zníž. prenesená",K304,0)</f>
        <v>0</v>
      </c>
      <c r="BJ304" s="151">
        <f t="shared" ref="BJ304:BJ310" si="58">IF(O304="nulová",K304,0)</f>
        <v>0</v>
      </c>
      <c r="BK304" s="14" t="s">
        <v>121</v>
      </c>
      <c r="BL304" s="151">
        <f t="shared" ref="BL304:BL310" si="59">ROUND(J304*I304,2)</f>
        <v>0</v>
      </c>
      <c r="BM304" s="14" t="s">
        <v>120</v>
      </c>
      <c r="BN304" s="150" t="s">
        <v>891</v>
      </c>
    </row>
    <row r="305" spans="1:66" s="2" customFormat="1" ht="24.25" customHeight="1">
      <c r="A305" s="26"/>
      <c r="B305" s="138"/>
      <c r="C305" s="139" t="s">
        <v>121</v>
      </c>
      <c r="D305" s="139" t="s">
        <v>116</v>
      </c>
      <c r="E305" s="140" t="s">
        <v>892</v>
      </c>
      <c r="F305" s="141" t="s">
        <v>893</v>
      </c>
      <c r="G305" s="141"/>
      <c r="H305" s="142" t="s">
        <v>143</v>
      </c>
      <c r="I305" s="143">
        <v>0.7</v>
      </c>
      <c r="J305" s="144"/>
      <c r="K305" s="144">
        <f t="shared" si="50"/>
        <v>0</v>
      </c>
      <c r="L305" s="145"/>
      <c r="M305" s="27"/>
      <c r="N305" s="146" t="s">
        <v>1</v>
      </c>
      <c r="O305" s="147" t="s">
        <v>35</v>
      </c>
      <c r="P305" s="148">
        <v>5.1219999999999999</v>
      </c>
      <c r="Q305" s="148">
        <f t="shared" si="51"/>
        <v>3.5853999999999995</v>
      </c>
      <c r="R305" s="148">
        <v>0</v>
      </c>
      <c r="S305" s="148">
        <f t="shared" si="52"/>
        <v>0</v>
      </c>
      <c r="T305" s="148">
        <v>2.2000000000000002</v>
      </c>
      <c r="U305" s="149">
        <f t="shared" si="53"/>
        <v>1.54</v>
      </c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S305" s="150" t="s">
        <v>120</v>
      </c>
      <c r="AU305" s="150" t="s">
        <v>116</v>
      </c>
      <c r="AV305" s="150" t="s">
        <v>121</v>
      </c>
      <c r="AZ305" s="14" t="s">
        <v>113</v>
      </c>
      <c r="BF305" s="151">
        <f t="shared" si="54"/>
        <v>0</v>
      </c>
      <c r="BG305" s="151">
        <f t="shared" si="55"/>
        <v>0</v>
      </c>
      <c r="BH305" s="151">
        <f t="shared" si="56"/>
        <v>0</v>
      </c>
      <c r="BI305" s="151">
        <f t="shared" si="57"/>
        <v>0</v>
      </c>
      <c r="BJ305" s="151">
        <f t="shared" si="58"/>
        <v>0</v>
      </c>
      <c r="BK305" s="14" t="s">
        <v>121</v>
      </c>
      <c r="BL305" s="151">
        <f t="shared" si="59"/>
        <v>0</v>
      </c>
      <c r="BM305" s="14" t="s">
        <v>120</v>
      </c>
      <c r="BN305" s="150" t="s">
        <v>894</v>
      </c>
    </row>
    <row r="306" spans="1:66" s="2" customFormat="1" ht="24.25" customHeight="1">
      <c r="A306" s="26"/>
      <c r="B306" s="138"/>
      <c r="C306" s="139" t="s">
        <v>156</v>
      </c>
      <c r="D306" s="139" t="s">
        <v>116</v>
      </c>
      <c r="E306" s="140" t="s">
        <v>895</v>
      </c>
      <c r="F306" s="141" t="s">
        <v>896</v>
      </c>
      <c r="G306" s="141"/>
      <c r="H306" s="142" t="s">
        <v>143</v>
      </c>
      <c r="I306" s="143">
        <v>16.920000000000002</v>
      </c>
      <c r="J306" s="144"/>
      <c r="K306" s="144">
        <f t="shared" si="50"/>
        <v>0</v>
      </c>
      <c r="L306" s="145"/>
      <c r="M306" s="27"/>
      <c r="N306" s="146" t="s">
        <v>1</v>
      </c>
      <c r="O306" s="147" t="s">
        <v>35</v>
      </c>
      <c r="P306" s="148">
        <v>1.744</v>
      </c>
      <c r="Q306" s="148">
        <f t="shared" si="51"/>
        <v>29.508480000000002</v>
      </c>
      <c r="R306" s="148">
        <v>0</v>
      </c>
      <c r="S306" s="148">
        <f t="shared" si="52"/>
        <v>0</v>
      </c>
      <c r="T306" s="148">
        <v>2.3849999999999998</v>
      </c>
      <c r="U306" s="149">
        <f t="shared" si="53"/>
        <v>40.354199999999999</v>
      </c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S306" s="150" t="s">
        <v>120</v>
      </c>
      <c r="AU306" s="150" t="s">
        <v>116</v>
      </c>
      <c r="AV306" s="150" t="s">
        <v>121</v>
      </c>
      <c r="AZ306" s="14" t="s">
        <v>113</v>
      </c>
      <c r="BF306" s="151">
        <f t="shared" si="54"/>
        <v>0</v>
      </c>
      <c r="BG306" s="151">
        <f t="shared" si="55"/>
        <v>0</v>
      </c>
      <c r="BH306" s="151">
        <f t="shared" si="56"/>
        <v>0</v>
      </c>
      <c r="BI306" s="151">
        <f t="shared" si="57"/>
        <v>0</v>
      </c>
      <c r="BJ306" s="151">
        <f t="shared" si="58"/>
        <v>0</v>
      </c>
      <c r="BK306" s="14" t="s">
        <v>121</v>
      </c>
      <c r="BL306" s="151">
        <f t="shared" si="59"/>
        <v>0</v>
      </c>
      <c r="BM306" s="14" t="s">
        <v>120</v>
      </c>
      <c r="BN306" s="150" t="s">
        <v>897</v>
      </c>
    </row>
    <row r="307" spans="1:66" s="2" customFormat="1" ht="14.5" customHeight="1">
      <c r="A307" s="26"/>
      <c r="B307" s="138"/>
      <c r="C307" s="139" t="s">
        <v>175</v>
      </c>
      <c r="D307" s="139" t="s">
        <v>116</v>
      </c>
      <c r="E307" s="140" t="s">
        <v>898</v>
      </c>
      <c r="F307" s="141" t="s">
        <v>899</v>
      </c>
      <c r="G307" s="141"/>
      <c r="H307" s="142" t="s">
        <v>421</v>
      </c>
      <c r="I307" s="143">
        <v>1</v>
      </c>
      <c r="J307" s="144"/>
      <c r="K307" s="144">
        <f t="shared" si="50"/>
        <v>0</v>
      </c>
      <c r="L307" s="145"/>
      <c r="M307" s="27"/>
      <c r="N307" s="146" t="s">
        <v>1</v>
      </c>
      <c r="O307" s="147" t="s">
        <v>35</v>
      </c>
      <c r="P307" s="148">
        <v>0.504</v>
      </c>
      <c r="Q307" s="148">
        <f t="shared" si="51"/>
        <v>0.504</v>
      </c>
      <c r="R307" s="148">
        <v>0</v>
      </c>
      <c r="S307" s="148">
        <f t="shared" si="52"/>
        <v>0</v>
      </c>
      <c r="T307" s="148">
        <v>3.4000000000000002E-2</v>
      </c>
      <c r="U307" s="149">
        <f t="shared" si="53"/>
        <v>3.4000000000000002E-2</v>
      </c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S307" s="150" t="s">
        <v>120</v>
      </c>
      <c r="AU307" s="150" t="s">
        <v>116</v>
      </c>
      <c r="AV307" s="150" t="s">
        <v>121</v>
      </c>
      <c r="AZ307" s="14" t="s">
        <v>113</v>
      </c>
      <c r="BF307" s="151">
        <f t="shared" si="54"/>
        <v>0</v>
      </c>
      <c r="BG307" s="151">
        <f t="shared" si="55"/>
        <v>0</v>
      </c>
      <c r="BH307" s="151">
        <f t="shared" si="56"/>
        <v>0</v>
      </c>
      <c r="BI307" s="151">
        <f t="shared" si="57"/>
        <v>0</v>
      </c>
      <c r="BJ307" s="151">
        <f t="shared" si="58"/>
        <v>0</v>
      </c>
      <c r="BK307" s="14" t="s">
        <v>121</v>
      </c>
      <c r="BL307" s="151">
        <f t="shared" si="59"/>
        <v>0</v>
      </c>
      <c r="BM307" s="14" t="s">
        <v>120</v>
      </c>
      <c r="BN307" s="150" t="s">
        <v>900</v>
      </c>
    </row>
    <row r="308" spans="1:66" s="2" customFormat="1" ht="14.5" customHeight="1">
      <c r="A308" s="26"/>
      <c r="B308" s="138"/>
      <c r="C308" s="139" t="s">
        <v>168</v>
      </c>
      <c r="D308" s="139" t="s">
        <v>116</v>
      </c>
      <c r="E308" s="140" t="s">
        <v>901</v>
      </c>
      <c r="F308" s="141" t="s">
        <v>902</v>
      </c>
      <c r="G308" s="141"/>
      <c r="H308" s="142" t="s">
        <v>199</v>
      </c>
      <c r="I308" s="143">
        <v>1</v>
      </c>
      <c r="J308" s="144"/>
      <c r="K308" s="144">
        <f t="shared" si="50"/>
        <v>0</v>
      </c>
      <c r="L308" s="145"/>
      <c r="M308" s="27"/>
      <c r="N308" s="146" t="s">
        <v>1</v>
      </c>
      <c r="O308" s="147" t="s">
        <v>35</v>
      </c>
      <c r="P308" s="148">
        <v>0.504</v>
      </c>
      <c r="Q308" s="148">
        <f t="shared" si="51"/>
        <v>0.504</v>
      </c>
      <c r="R308" s="148">
        <v>0</v>
      </c>
      <c r="S308" s="148">
        <f t="shared" si="52"/>
        <v>0</v>
      </c>
      <c r="T308" s="148">
        <v>3.4000000000000002E-2</v>
      </c>
      <c r="U308" s="149">
        <f t="shared" si="53"/>
        <v>3.4000000000000002E-2</v>
      </c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S308" s="150" t="s">
        <v>120</v>
      </c>
      <c r="AU308" s="150" t="s">
        <v>116</v>
      </c>
      <c r="AV308" s="150" t="s">
        <v>121</v>
      </c>
      <c r="AZ308" s="14" t="s">
        <v>113</v>
      </c>
      <c r="BF308" s="151">
        <f t="shared" si="54"/>
        <v>0</v>
      </c>
      <c r="BG308" s="151">
        <f t="shared" si="55"/>
        <v>0</v>
      </c>
      <c r="BH308" s="151">
        <f t="shared" si="56"/>
        <v>0</v>
      </c>
      <c r="BI308" s="151">
        <f t="shared" si="57"/>
        <v>0</v>
      </c>
      <c r="BJ308" s="151">
        <f t="shared" si="58"/>
        <v>0</v>
      </c>
      <c r="BK308" s="14" t="s">
        <v>121</v>
      </c>
      <c r="BL308" s="151">
        <f t="shared" si="59"/>
        <v>0</v>
      </c>
      <c r="BM308" s="14" t="s">
        <v>120</v>
      </c>
      <c r="BN308" s="150" t="s">
        <v>903</v>
      </c>
    </row>
    <row r="309" spans="1:66" s="2" customFormat="1" ht="14.5" customHeight="1">
      <c r="A309" s="26"/>
      <c r="B309" s="138"/>
      <c r="C309" s="139" t="s">
        <v>120</v>
      </c>
      <c r="D309" s="139" t="s">
        <v>116</v>
      </c>
      <c r="E309" s="140" t="s">
        <v>904</v>
      </c>
      <c r="F309" s="141" t="s">
        <v>905</v>
      </c>
      <c r="G309" s="141"/>
      <c r="H309" s="142" t="s">
        <v>199</v>
      </c>
      <c r="I309" s="143">
        <v>14</v>
      </c>
      <c r="J309" s="144"/>
      <c r="K309" s="144">
        <f t="shared" si="50"/>
        <v>0</v>
      </c>
      <c r="L309" s="145"/>
      <c r="M309" s="27"/>
      <c r="N309" s="146" t="s">
        <v>1</v>
      </c>
      <c r="O309" s="147" t="s">
        <v>35</v>
      </c>
      <c r="P309" s="148">
        <v>6.6500000000000004E-2</v>
      </c>
      <c r="Q309" s="148">
        <f t="shared" si="51"/>
        <v>0.93100000000000005</v>
      </c>
      <c r="R309" s="148">
        <v>0</v>
      </c>
      <c r="S309" s="148">
        <f t="shared" si="52"/>
        <v>0</v>
      </c>
      <c r="T309" s="148">
        <v>0</v>
      </c>
      <c r="U309" s="149">
        <f t="shared" si="53"/>
        <v>0</v>
      </c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S309" s="150" t="s">
        <v>120</v>
      </c>
      <c r="AU309" s="150" t="s">
        <v>116</v>
      </c>
      <c r="AV309" s="150" t="s">
        <v>121</v>
      </c>
      <c r="AZ309" s="14" t="s">
        <v>113</v>
      </c>
      <c r="BF309" s="151">
        <f t="shared" si="54"/>
        <v>0</v>
      </c>
      <c r="BG309" s="151">
        <f t="shared" si="55"/>
        <v>0</v>
      </c>
      <c r="BH309" s="151">
        <f t="shared" si="56"/>
        <v>0</v>
      </c>
      <c r="BI309" s="151">
        <f t="shared" si="57"/>
        <v>0</v>
      </c>
      <c r="BJ309" s="151">
        <f t="shared" si="58"/>
        <v>0</v>
      </c>
      <c r="BK309" s="14" t="s">
        <v>121</v>
      </c>
      <c r="BL309" s="151">
        <f t="shared" si="59"/>
        <v>0</v>
      </c>
      <c r="BM309" s="14" t="s">
        <v>120</v>
      </c>
      <c r="BN309" s="150" t="s">
        <v>906</v>
      </c>
    </row>
    <row r="310" spans="1:66" s="2" customFormat="1" ht="24.25" customHeight="1">
      <c r="A310" s="26"/>
      <c r="B310" s="138"/>
      <c r="C310" s="139" t="s">
        <v>164</v>
      </c>
      <c r="D310" s="139" t="s">
        <v>116</v>
      </c>
      <c r="E310" s="140" t="s">
        <v>907</v>
      </c>
      <c r="F310" s="141" t="s">
        <v>908</v>
      </c>
      <c r="G310" s="141"/>
      <c r="H310" s="142" t="s">
        <v>199</v>
      </c>
      <c r="I310" s="143">
        <v>12</v>
      </c>
      <c r="J310" s="144"/>
      <c r="K310" s="144">
        <f t="shared" si="50"/>
        <v>0</v>
      </c>
      <c r="L310" s="145"/>
      <c r="M310" s="27"/>
      <c r="N310" s="146" t="s">
        <v>1</v>
      </c>
      <c r="O310" s="147" t="s">
        <v>35</v>
      </c>
      <c r="P310" s="148">
        <v>0.49</v>
      </c>
      <c r="Q310" s="148">
        <f t="shared" si="51"/>
        <v>5.88</v>
      </c>
      <c r="R310" s="148">
        <v>0</v>
      </c>
      <c r="S310" s="148">
        <f t="shared" si="52"/>
        <v>0</v>
      </c>
      <c r="T310" s="148">
        <v>3.4000000000000002E-2</v>
      </c>
      <c r="U310" s="149">
        <f t="shared" si="53"/>
        <v>0.40800000000000003</v>
      </c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S310" s="150" t="s">
        <v>120</v>
      </c>
      <c r="AU310" s="150" t="s">
        <v>116</v>
      </c>
      <c r="AV310" s="150" t="s">
        <v>121</v>
      </c>
      <c r="AZ310" s="14" t="s">
        <v>113</v>
      </c>
      <c r="BF310" s="151">
        <f t="shared" si="54"/>
        <v>0</v>
      </c>
      <c r="BG310" s="151">
        <f t="shared" si="55"/>
        <v>0</v>
      </c>
      <c r="BH310" s="151">
        <f t="shared" si="56"/>
        <v>0</v>
      </c>
      <c r="BI310" s="151">
        <f t="shared" si="57"/>
        <v>0</v>
      </c>
      <c r="BJ310" s="151">
        <f t="shared" si="58"/>
        <v>0</v>
      </c>
      <c r="BK310" s="14" t="s">
        <v>121</v>
      </c>
      <c r="BL310" s="151">
        <f t="shared" si="59"/>
        <v>0</v>
      </c>
      <c r="BM310" s="14" t="s">
        <v>120</v>
      </c>
      <c r="BN310" s="150" t="s">
        <v>909</v>
      </c>
    </row>
    <row r="311" spans="1:66" s="12" customFormat="1" ht="23" customHeight="1">
      <c r="B311" s="126"/>
      <c r="D311" s="127" t="s">
        <v>68</v>
      </c>
      <c r="E311" s="136" t="s">
        <v>910</v>
      </c>
      <c r="F311" s="136" t="s">
        <v>911</v>
      </c>
      <c r="G311" s="136"/>
      <c r="K311" s="137">
        <f>BL311</f>
        <v>0</v>
      </c>
      <c r="M311" s="126"/>
      <c r="N311" s="130"/>
      <c r="O311" s="131"/>
      <c r="P311" s="131"/>
      <c r="Q311" s="132">
        <f>SUM(Q312:Q314)</f>
        <v>27.253999999999998</v>
      </c>
      <c r="R311" s="131"/>
      <c r="S311" s="132">
        <f>SUM(S312:S314)</f>
        <v>0.15870000000000001</v>
      </c>
      <c r="T311" s="131"/>
      <c r="U311" s="133">
        <f>SUM(U312:U314)</f>
        <v>0</v>
      </c>
      <c r="AS311" s="127" t="s">
        <v>77</v>
      </c>
      <c r="AU311" s="134" t="s">
        <v>68</v>
      </c>
      <c r="AV311" s="134" t="s">
        <v>77</v>
      </c>
      <c r="AZ311" s="127" t="s">
        <v>113</v>
      </c>
      <c r="BL311" s="135">
        <f>SUM(BL312:BL314)</f>
        <v>0</v>
      </c>
    </row>
    <row r="312" spans="1:66" s="2" customFormat="1" ht="28" customHeight="1">
      <c r="A312" s="26"/>
      <c r="B312" s="138"/>
      <c r="C312" s="139" t="s">
        <v>912</v>
      </c>
      <c r="D312" s="139" t="s">
        <v>116</v>
      </c>
      <c r="E312" s="140" t="s">
        <v>913</v>
      </c>
      <c r="F312" s="141" t="s">
        <v>914</v>
      </c>
      <c r="G312" s="141"/>
      <c r="H312" s="142" t="s">
        <v>199</v>
      </c>
      <c r="I312" s="143">
        <v>1</v>
      </c>
      <c r="J312" s="144"/>
      <c r="K312" s="144">
        <f>ROUND(J312*I312,2)</f>
        <v>0</v>
      </c>
      <c r="L312" s="145"/>
      <c r="M312" s="27"/>
      <c r="N312" s="146" t="s">
        <v>1</v>
      </c>
      <c r="O312" s="147" t="s">
        <v>35</v>
      </c>
      <c r="P312" s="148">
        <v>0.41599999999999998</v>
      </c>
      <c r="Q312" s="148">
        <f>P312*I312</f>
        <v>0.41599999999999998</v>
      </c>
      <c r="R312" s="148">
        <v>0.15306</v>
      </c>
      <c r="S312" s="148">
        <f>R312*I312</f>
        <v>0.15306</v>
      </c>
      <c r="T312" s="148">
        <v>0</v>
      </c>
      <c r="U312" s="149">
        <f>T312*I312</f>
        <v>0</v>
      </c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S312" s="150" t="s">
        <v>120</v>
      </c>
      <c r="AU312" s="150" t="s">
        <v>116</v>
      </c>
      <c r="AV312" s="150" t="s">
        <v>121</v>
      </c>
      <c r="AZ312" s="14" t="s">
        <v>113</v>
      </c>
      <c r="BF312" s="151">
        <f>IF(O312="základná",K312,0)</f>
        <v>0</v>
      </c>
      <c r="BG312" s="151">
        <f>IF(O312="znížená",K312,0)</f>
        <v>0</v>
      </c>
      <c r="BH312" s="151">
        <f>IF(O312="zákl. prenesená",K312,0)</f>
        <v>0</v>
      </c>
      <c r="BI312" s="151">
        <f>IF(O312="zníž. prenesená",K312,0)</f>
        <v>0</v>
      </c>
      <c r="BJ312" s="151">
        <f>IF(O312="nulová",K312,0)</f>
        <v>0</v>
      </c>
      <c r="BK312" s="14" t="s">
        <v>121</v>
      </c>
      <c r="BL312" s="151">
        <f>ROUND(J312*I312,2)</f>
        <v>0</v>
      </c>
      <c r="BM312" s="14" t="s">
        <v>120</v>
      </c>
      <c r="BN312" s="150" t="s">
        <v>915</v>
      </c>
    </row>
    <row r="313" spans="1:66" s="2" customFormat="1" ht="24.25" customHeight="1">
      <c r="A313" s="26"/>
      <c r="B313" s="138"/>
      <c r="C313" s="139" t="s">
        <v>916</v>
      </c>
      <c r="D313" s="139" t="s">
        <v>116</v>
      </c>
      <c r="E313" s="140" t="s">
        <v>917</v>
      </c>
      <c r="F313" s="141" t="s">
        <v>918</v>
      </c>
      <c r="G313" s="141"/>
      <c r="H313" s="142" t="s">
        <v>199</v>
      </c>
      <c r="I313" s="143">
        <v>12</v>
      </c>
      <c r="J313" s="144"/>
      <c r="K313" s="144">
        <f>ROUND(J313*I313,2)</f>
        <v>0</v>
      </c>
      <c r="L313" s="145"/>
      <c r="M313" s="27"/>
      <c r="N313" s="146" t="s">
        <v>1</v>
      </c>
      <c r="O313" s="147" t="s">
        <v>35</v>
      </c>
      <c r="P313" s="148">
        <v>0.84</v>
      </c>
      <c r="Q313" s="148">
        <f>P313*I313</f>
        <v>10.08</v>
      </c>
      <c r="R313" s="148">
        <v>4.6999999999999999E-4</v>
      </c>
      <c r="S313" s="148">
        <f>R313*I313</f>
        <v>5.64E-3</v>
      </c>
      <c r="T313" s="148">
        <v>0</v>
      </c>
      <c r="U313" s="149">
        <f>T313*I313</f>
        <v>0</v>
      </c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S313" s="150" t="s">
        <v>120</v>
      </c>
      <c r="AU313" s="150" t="s">
        <v>116</v>
      </c>
      <c r="AV313" s="150" t="s">
        <v>121</v>
      </c>
      <c r="AZ313" s="14" t="s">
        <v>113</v>
      </c>
      <c r="BF313" s="151">
        <f>IF(O313="základná",K313,0)</f>
        <v>0</v>
      </c>
      <c r="BG313" s="151">
        <f>IF(O313="znížená",K313,0)</f>
        <v>0</v>
      </c>
      <c r="BH313" s="151">
        <f>IF(O313="zákl. prenesená",K313,0)</f>
        <v>0</v>
      </c>
      <c r="BI313" s="151">
        <f>IF(O313="zníž. prenesená",K313,0)</f>
        <v>0</v>
      </c>
      <c r="BJ313" s="151">
        <f>IF(O313="nulová",K313,0)</f>
        <v>0</v>
      </c>
      <c r="BK313" s="14" t="s">
        <v>121</v>
      </c>
      <c r="BL313" s="151">
        <f>ROUND(J313*I313,2)</f>
        <v>0</v>
      </c>
      <c r="BM313" s="14" t="s">
        <v>120</v>
      </c>
      <c r="BN313" s="150" t="s">
        <v>919</v>
      </c>
    </row>
    <row r="314" spans="1:66" s="2" customFormat="1" ht="14.5" customHeight="1">
      <c r="A314" s="26"/>
      <c r="B314" s="138"/>
      <c r="C314" s="139" t="s">
        <v>920</v>
      </c>
      <c r="D314" s="139" t="s">
        <v>116</v>
      </c>
      <c r="E314" s="140" t="s">
        <v>921</v>
      </c>
      <c r="F314" s="141" t="s">
        <v>922</v>
      </c>
      <c r="G314" s="141"/>
      <c r="H314" s="142" t="s">
        <v>199</v>
      </c>
      <c r="I314" s="143">
        <v>2</v>
      </c>
      <c r="J314" s="144"/>
      <c r="K314" s="144">
        <f>ROUND(J314*I314,2)</f>
        <v>0</v>
      </c>
      <c r="L314" s="145"/>
      <c r="M314" s="27"/>
      <c r="N314" s="146" t="s">
        <v>1</v>
      </c>
      <c r="O314" s="147" t="s">
        <v>35</v>
      </c>
      <c r="P314" s="148">
        <v>8.3789999999999996</v>
      </c>
      <c r="Q314" s="148">
        <f>P314*I314</f>
        <v>16.757999999999999</v>
      </c>
      <c r="R314" s="148">
        <v>0</v>
      </c>
      <c r="S314" s="148">
        <f>R314*I314</f>
        <v>0</v>
      </c>
      <c r="T314" s="148">
        <v>0</v>
      </c>
      <c r="U314" s="149">
        <f>T314*I314</f>
        <v>0</v>
      </c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S314" s="150" t="s">
        <v>213</v>
      </c>
      <c r="AU314" s="150" t="s">
        <v>116</v>
      </c>
      <c r="AV314" s="150" t="s">
        <v>121</v>
      </c>
      <c r="AZ314" s="14" t="s">
        <v>113</v>
      </c>
      <c r="BF314" s="151">
        <f>IF(O314="základná",K314,0)</f>
        <v>0</v>
      </c>
      <c r="BG314" s="151">
        <f>IF(O314="znížená",K314,0)</f>
        <v>0</v>
      </c>
      <c r="BH314" s="151">
        <f>IF(O314="zákl. prenesená",K314,0)</f>
        <v>0</v>
      </c>
      <c r="BI314" s="151">
        <f>IF(O314="zníž. prenesená",K314,0)</f>
        <v>0</v>
      </c>
      <c r="BJ314" s="151">
        <f>IF(O314="nulová",K314,0)</f>
        <v>0</v>
      </c>
      <c r="BK314" s="14" t="s">
        <v>121</v>
      </c>
      <c r="BL314" s="151">
        <f>ROUND(J314*I314,2)</f>
        <v>0</v>
      </c>
      <c r="BM314" s="14" t="s">
        <v>213</v>
      </c>
      <c r="BN314" s="150" t="s">
        <v>923</v>
      </c>
    </row>
    <row r="315" spans="1:66" s="12" customFormat="1" ht="23" customHeight="1">
      <c r="B315" s="126"/>
      <c r="D315" s="127" t="s">
        <v>68</v>
      </c>
      <c r="E315" s="136" t="s">
        <v>924</v>
      </c>
      <c r="F315" s="136" t="s">
        <v>925</v>
      </c>
      <c r="G315" s="136"/>
      <c r="K315" s="137">
        <f>BL315</f>
        <v>0</v>
      </c>
      <c r="M315" s="126"/>
      <c r="N315" s="130"/>
      <c r="O315" s="131"/>
      <c r="P315" s="131"/>
      <c r="Q315" s="132">
        <f>SUM(Q316:Q320)</f>
        <v>0</v>
      </c>
      <c r="R315" s="131"/>
      <c r="S315" s="132">
        <f>SUM(S316:S320)</f>
        <v>0.82420000000000004</v>
      </c>
      <c r="T315" s="131"/>
      <c r="U315" s="133">
        <f>SUM(U316:U320)</f>
        <v>0</v>
      </c>
      <c r="AS315" s="127" t="s">
        <v>77</v>
      </c>
      <c r="AU315" s="134" t="s">
        <v>68</v>
      </c>
      <c r="AV315" s="134" t="s">
        <v>77</v>
      </c>
      <c r="AZ315" s="127" t="s">
        <v>113</v>
      </c>
      <c r="BL315" s="135">
        <f>SUM(BL316:BL320)</f>
        <v>0</v>
      </c>
    </row>
    <row r="316" spans="1:66" s="2" customFormat="1" ht="24.25" customHeight="1">
      <c r="A316" s="26"/>
      <c r="B316" s="138"/>
      <c r="C316" s="152" t="s">
        <v>926</v>
      </c>
      <c r="D316" s="152" t="s">
        <v>169</v>
      </c>
      <c r="E316" s="153" t="s">
        <v>927</v>
      </c>
      <c r="F316" s="154" t="s">
        <v>928</v>
      </c>
      <c r="G316" s="154"/>
      <c r="H316" s="155" t="s">
        <v>199</v>
      </c>
      <c r="I316" s="156">
        <v>1</v>
      </c>
      <c r="J316" s="157"/>
      <c r="K316" s="157">
        <f>ROUND(J316*I316,2)</f>
        <v>0</v>
      </c>
      <c r="L316" s="158"/>
      <c r="M316" s="159"/>
      <c r="N316" s="160" t="s">
        <v>1</v>
      </c>
      <c r="O316" s="161" t="s">
        <v>35</v>
      </c>
      <c r="P316" s="148">
        <v>0</v>
      </c>
      <c r="Q316" s="148">
        <f>P316*I316</f>
        <v>0</v>
      </c>
      <c r="R316" s="148">
        <v>2.5000000000000001E-2</v>
      </c>
      <c r="S316" s="148">
        <f>R316*I316</f>
        <v>2.5000000000000001E-2</v>
      </c>
      <c r="T316" s="148">
        <v>0</v>
      </c>
      <c r="U316" s="149">
        <f>T316*I316</f>
        <v>0</v>
      </c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S316" s="150" t="s">
        <v>173</v>
      </c>
      <c r="AU316" s="150" t="s">
        <v>169</v>
      </c>
      <c r="AV316" s="150" t="s">
        <v>121</v>
      </c>
      <c r="AZ316" s="14" t="s">
        <v>113</v>
      </c>
      <c r="BF316" s="151">
        <f>IF(O316="základná",K316,0)</f>
        <v>0</v>
      </c>
      <c r="BG316" s="151">
        <f>IF(O316="znížená",K316,0)</f>
        <v>0</v>
      </c>
      <c r="BH316" s="151">
        <f>IF(O316="zákl. prenesená",K316,0)</f>
        <v>0</v>
      </c>
      <c r="BI316" s="151">
        <f>IF(O316="zníž. prenesená",K316,0)</f>
        <v>0</v>
      </c>
      <c r="BJ316" s="151">
        <f>IF(O316="nulová",K316,0)</f>
        <v>0</v>
      </c>
      <c r="BK316" s="14" t="s">
        <v>121</v>
      </c>
      <c r="BL316" s="151">
        <f>ROUND(J316*I316,2)</f>
        <v>0</v>
      </c>
      <c r="BM316" s="14" t="s">
        <v>120</v>
      </c>
      <c r="BN316" s="150" t="s">
        <v>929</v>
      </c>
    </row>
    <row r="317" spans="1:66" s="2" customFormat="1" ht="24.25" customHeight="1">
      <c r="A317" s="26"/>
      <c r="B317" s="138"/>
      <c r="C317" s="152" t="s">
        <v>930</v>
      </c>
      <c r="D317" s="152" t="s">
        <v>169</v>
      </c>
      <c r="E317" s="153" t="s">
        <v>931</v>
      </c>
      <c r="F317" s="154" t="s">
        <v>932</v>
      </c>
      <c r="G317" s="154"/>
      <c r="H317" s="155" t="s">
        <v>199</v>
      </c>
      <c r="I317" s="156">
        <v>3</v>
      </c>
      <c r="J317" s="157"/>
      <c r="K317" s="157">
        <f>ROUND(J317*I317,2)</f>
        <v>0</v>
      </c>
      <c r="L317" s="158"/>
      <c r="M317" s="159"/>
      <c r="N317" s="160" t="s">
        <v>1</v>
      </c>
      <c r="O317" s="161" t="s">
        <v>35</v>
      </c>
      <c r="P317" s="148">
        <v>0</v>
      </c>
      <c r="Q317" s="148">
        <f>P317*I317</f>
        <v>0</v>
      </c>
      <c r="R317" s="148">
        <v>0.02</v>
      </c>
      <c r="S317" s="148">
        <f>R317*I317</f>
        <v>0.06</v>
      </c>
      <c r="T317" s="148">
        <v>0</v>
      </c>
      <c r="U317" s="149">
        <f>T317*I317</f>
        <v>0</v>
      </c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S317" s="150" t="s">
        <v>173</v>
      </c>
      <c r="AU317" s="150" t="s">
        <v>169</v>
      </c>
      <c r="AV317" s="150" t="s">
        <v>121</v>
      </c>
      <c r="AZ317" s="14" t="s">
        <v>113</v>
      </c>
      <c r="BF317" s="151">
        <f>IF(O317="základná",K317,0)</f>
        <v>0</v>
      </c>
      <c r="BG317" s="151">
        <f>IF(O317="znížená",K317,0)</f>
        <v>0</v>
      </c>
      <c r="BH317" s="151">
        <f>IF(O317="zákl. prenesená",K317,0)</f>
        <v>0</v>
      </c>
      <c r="BI317" s="151">
        <f>IF(O317="zníž. prenesená",K317,0)</f>
        <v>0</v>
      </c>
      <c r="BJ317" s="151">
        <f>IF(O317="nulová",K317,0)</f>
        <v>0</v>
      </c>
      <c r="BK317" s="14" t="s">
        <v>121</v>
      </c>
      <c r="BL317" s="151">
        <f>ROUND(J317*I317,2)</f>
        <v>0</v>
      </c>
      <c r="BM317" s="14" t="s">
        <v>120</v>
      </c>
      <c r="BN317" s="150" t="s">
        <v>933</v>
      </c>
    </row>
    <row r="318" spans="1:66" s="2" customFormat="1" ht="24.25" customHeight="1">
      <c r="A318" s="26"/>
      <c r="B318" s="138"/>
      <c r="C318" s="152" t="s">
        <v>934</v>
      </c>
      <c r="D318" s="152" t="s">
        <v>169</v>
      </c>
      <c r="E318" s="153" t="s">
        <v>935</v>
      </c>
      <c r="F318" s="154" t="s">
        <v>936</v>
      </c>
      <c r="G318" s="154"/>
      <c r="H318" s="155" t="s">
        <v>199</v>
      </c>
      <c r="I318" s="156">
        <v>2</v>
      </c>
      <c r="J318" s="157"/>
      <c r="K318" s="157">
        <f>ROUND(J318*I318,2)</f>
        <v>0</v>
      </c>
      <c r="L318" s="158"/>
      <c r="M318" s="159"/>
      <c r="N318" s="160" t="s">
        <v>1</v>
      </c>
      <c r="O318" s="161" t="s">
        <v>35</v>
      </c>
      <c r="P318" s="148">
        <v>0</v>
      </c>
      <c r="Q318" s="148">
        <f>P318*I318</f>
        <v>0</v>
      </c>
      <c r="R318" s="148">
        <v>5.1999999999999998E-2</v>
      </c>
      <c r="S318" s="148">
        <f>R318*I318</f>
        <v>0.104</v>
      </c>
      <c r="T318" s="148">
        <v>0</v>
      </c>
      <c r="U318" s="149">
        <f>T318*I318</f>
        <v>0</v>
      </c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S318" s="150" t="s">
        <v>173</v>
      </c>
      <c r="AU318" s="150" t="s">
        <v>169</v>
      </c>
      <c r="AV318" s="150" t="s">
        <v>121</v>
      </c>
      <c r="AZ318" s="14" t="s">
        <v>113</v>
      </c>
      <c r="BF318" s="151">
        <f>IF(O318="základná",K318,0)</f>
        <v>0</v>
      </c>
      <c r="BG318" s="151">
        <f>IF(O318="znížená",K318,0)</f>
        <v>0</v>
      </c>
      <c r="BH318" s="151">
        <f>IF(O318="zákl. prenesená",K318,0)</f>
        <v>0</v>
      </c>
      <c r="BI318" s="151">
        <f>IF(O318="zníž. prenesená",K318,0)</f>
        <v>0</v>
      </c>
      <c r="BJ318" s="151">
        <f>IF(O318="nulová",K318,0)</f>
        <v>0</v>
      </c>
      <c r="BK318" s="14" t="s">
        <v>121</v>
      </c>
      <c r="BL318" s="151">
        <f>ROUND(J318*I318,2)</f>
        <v>0</v>
      </c>
      <c r="BM318" s="14" t="s">
        <v>120</v>
      </c>
      <c r="BN318" s="150" t="s">
        <v>937</v>
      </c>
    </row>
    <row r="319" spans="1:66" s="2" customFormat="1" ht="24.25" customHeight="1">
      <c r="A319" s="26"/>
      <c r="B319" s="138"/>
      <c r="C319" s="152" t="s">
        <v>938</v>
      </c>
      <c r="D319" s="152" t="s">
        <v>169</v>
      </c>
      <c r="E319" s="153" t="s">
        <v>939</v>
      </c>
      <c r="F319" s="154" t="s">
        <v>940</v>
      </c>
      <c r="G319" s="154"/>
      <c r="H319" s="155" t="s">
        <v>199</v>
      </c>
      <c r="I319" s="156">
        <v>7</v>
      </c>
      <c r="J319" s="157"/>
      <c r="K319" s="157">
        <f>ROUND(J319*I319,2)</f>
        <v>0</v>
      </c>
      <c r="L319" s="158"/>
      <c r="M319" s="159"/>
      <c r="N319" s="160" t="s">
        <v>1</v>
      </c>
      <c r="O319" s="161" t="s">
        <v>35</v>
      </c>
      <c r="P319" s="148">
        <v>0</v>
      </c>
      <c r="Q319" s="148">
        <f>P319*I319</f>
        <v>0</v>
      </c>
      <c r="R319" s="148">
        <v>4.4999999999999998E-2</v>
      </c>
      <c r="S319" s="148">
        <f>R319*I319</f>
        <v>0.315</v>
      </c>
      <c r="T319" s="148">
        <v>0</v>
      </c>
      <c r="U319" s="149">
        <f>T319*I319</f>
        <v>0</v>
      </c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S319" s="150" t="s">
        <v>173</v>
      </c>
      <c r="AU319" s="150" t="s">
        <v>169</v>
      </c>
      <c r="AV319" s="150" t="s">
        <v>121</v>
      </c>
      <c r="AZ319" s="14" t="s">
        <v>113</v>
      </c>
      <c r="BF319" s="151">
        <f>IF(O319="základná",K319,0)</f>
        <v>0</v>
      </c>
      <c r="BG319" s="151">
        <f>IF(O319="znížená",K319,0)</f>
        <v>0</v>
      </c>
      <c r="BH319" s="151">
        <f>IF(O319="zákl. prenesená",K319,0)</f>
        <v>0</v>
      </c>
      <c r="BI319" s="151">
        <f>IF(O319="zníž. prenesená",K319,0)</f>
        <v>0</v>
      </c>
      <c r="BJ319" s="151">
        <f>IF(O319="nulová",K319,0)</f>
        <v>0</v>
      </c>
      <c r="BK319" s="14" t="s">
        <v>121</v>
      </c>
      <c r="BL319" s="151">
        <f>ROUND(J319*I319,2)</f>
        <v>0</v>
      </c>
      <c r="BM319" s="14" t="s">
        <v>120</v>
      </c>
      <c r="BN319" s="150" t="s">
        <v>941</v>
      </c>
    </row>
    <row r="320" spans="1:66" s="2" customFormat="1" ht="14.5" customHeight="1">
      <c r="A320" s="26"/>
      <c r="B320" s="138"/>
      <c r="C320" s="152" t="s">
        <v>942</v>
      </c>
      <c r="D320" s="152" t="s">
        <v>169</v>
      </c>
      <c r="E320" s="153" t="s">
        <v>943</v>
      </c>
      <c r="F320" s="154" t="s">
        <v>944</v>
      </c>
      <c r="G320" s="154"/>
      <c r="H320" s="155" t="s">
        <v>199</v>
      </c>
      <c r="I320" s="156">
        <v>2</v>
      </c>
      <c r="J320" s="157"/>
      <c r="K320" s="157">
        <f>ROUND(J320*I320,2)</f>
        <v>0</v>
      </c>
      <c r="L320" s="158"/>
      <c r="M320" s="159"/>
      <c r="N320" s="160" t="s">
        <v>1</v>
      </c>
      <c r="O320" s="161" t="s">
        <v>35</v>
      </c>
      <c r="P320" s="148">
        <v>0</v>
      </c>
      <c r="Q320" s="148">
        <f>P320*I320</f>
        <v>0</v>
      </c>
      <c r="R320" s="148">
        <v>0.16009999999999999</v>
      </c>
      <c r="S320" s="148">
        <f>R320*I320</f>
        <v>0.32019999999999998</v>
      </c>
      <c r="T320" s="148">
        <v>0</v>
      </c>
      <c r="U320" s="149">
        <f>T320*I320</f>
        <v>0</v>
      </c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S320" s="150" t="s">
        <v>140</v>
      </c>
      <c r="AU320" s="150" t="s">
        <v>169</v>
      </c>
      <c r="AV320" s="150" t="s">
        <v>121</v>
      </c>
      <c r="AZ320" s="14" t="s">
        <v>113</v>
      </c>
      <c r="BF320" s="151">
        <f>IF(O320="základná",K320,0)</f>
        <v>0</v>
      </c>
      <c r="BG320" s="151">
        <f>IF(O320="znížená",K320,0)</f>
        <v>0</v>
      </c>
      <c r="BH320" s="151">
        <f>IF(O320="zákl. prenesená",K320,0)</f>
        <v>0</v>
      </c>
      <c r="BI320" s="151">
        <f>IF(O320="zníž. prenesená",K320,0)</f>
        <v>0</v>
      </c>
      <c r="BJ320" s="151">
        <f>IF(O320="nulová",K320,0)</f>
        <v>0</v>
      </c>
      <c r="BK320" s="14" t="s">
        <v>121</v>
      </c>
      <c r="BL320" s="151">
        <f>ROUND(J320*I320,2)</f>
        <v>0</v>
      </c>
      <c r="BM320" s="14" t="s">
        <v>213</v>
      </c>
      <c r="BN320" s="150" t="s">
        <v>945</v>
      </c>
    </row>
    <row r="321" spans="1:66" s="12" customFormat="1" ht="23" customHeight="1">
      <c r="B321" s="126"/>
      <c r="D321" s="127" t="s">
        <v>68</v>
      </c>
      <c r="E321" s="136" t="s">
        <v>635</v>
      </c>
      <c r="F321" s="136" t="s">
        <v>946</v>
      </c>
      <c r="G321" s="136"/>
      <c r="K321" s="137">
        <f>BL321</f>
        <v>0</v>
      </c>
      <c r="M321" s="126"/>
      <c r="N321" s="130"/>
      <c r="O321" s="131"/>
      <c r="P321" s="131"/>
      <c r="Q321" s="132">
        <f>Q322</f>
        <v>121.64399999999999</v>
      </c>
      <c r="R321" s="131"/>
      <c r="S321" s="132">
        <f>S322</f>
        <v>0</v>
      </c>
      <c r="T321" s="131"/>
      <c r="U321" s="133">
        <f>U322</f>
        <v>0</v>
      </c>
      <c r="AS321" s="127" t="s">
        <v>77</v>
      </c>
      <c r="AU321" s="134" t="s">
        <v>68</v>
      </c>
      <c r="AV321" s="134" t="s">
        <v>77</v>
      </c>
      <c r="AZ321" s="127" t="s">
        <v>113</v>
      </c>
      <c r="BL321" s="135">
        <f>BL322</f>
        <v>0</v>
      </c>
    </row>
    <row r="322" spans="1:66" s="2" customFormat="1" ht="24.25" customHeight="1">
      <c r="A322" s="26"/>
      <c r="B322" s="138"/>
      <c r="C322" s="139" t="s">
        <v>947</v>
      </c>
      <c r="D322" s="139" t="s">
        <v>116</v>
      </c>
      <c r="E322" s="140" t="s">
        <v>948</v>
      </c>
      <c r="F322" s="141" t="s">
        <v>949</v>
      </c>
      <c r="G322" s="141"/>
      <c r="H322" s="142" t="s">
        <v>172</v>
      </c>
      <c r="I322" s="143">
        <v>62</v>
      </c>
      <c r="J322" s="144"/>
      <c r="K322" s="144">
        <f>ROUND(J322*I322,2)</f>
        <v>0</v>
      </c>
      <c r="L322" s="145"/>
      <c r="M322" s="27"/>
      <c r="N322" s="146" t="s">
        <v>1</v>
      </c>
      <c r="O322" s="147" t="s">
        <v>35</v>
      </c>
      <c r="P322" s="148">
        <v>1.962</v>
      </c>
      <c r="Q322" s="148">
        <f>P322*I322</f>
        <v>121.64399999999999</v>
      </c>
      <c r="R322" s="148">
        <v>0</v>
      </c>
      <c r="S322" s="148">
        <f>R322*I322</f>
        <v>0</v>
      </c>
      <c r="T322" s="148">
        <v>0</v>
      </c>
      <c r="U322" s="149">
        <f>T322*I322</f>
        <v>0</v>
      </c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S322" s="150" t="s">
        <v>120</v>
      </c>
      <c r="AU322" s="150" t="s">
        <v>116</v>
      </c>
      <c r="AV322" s="150" t="s">
        <v>121</v>
      </c>
      <c r="AZ322" s="14" t="s">
        <v>113</v>
      </c>
      <c r="BF322" s="151">
        <f>IF(O322="základná",K322,0)</f>
        <v>0</v>
      </c>
      <c r="BG322" s="151">
        <f>IF(O322="znížená",K322,0)</f>
        <v>0</v>
      </c>
      <c r="BH322" s="151">
        <f>IF(O322="zákl. prenesená",K322,0)</f>
        <v>0</v>
      </c>
      <c r="BI322" s="151">
        <f>IF(O322="zníž. prenesená",K322,0)</f>
        <v>0</v>
      </c>
      <c r="BJ322" s="151">
        <f>IF(O322="nulová",K322,0)</f>
        <v>0</v>
      </c>
      <c r="BK322" s="14" t="s">
        <v>121</v>
      </c>
      <c r="BL322" s="151">
        <f>ROUND(J322*I322,2)</f>
        <v>0</v>
      </c>
      <c r="BM322" s="14" t="s">
        <v>120</v>
      </c>
      <c r="BN322" s="150" t="s">
        <v>950</v>
      </c>
    </row>
    <row r="323" spans="1:66" s="12" customFormat="1" ht="26" customHeight="1">
      <c r="B323" s="126"/>
      <c r="D323" s="127" t="s">
        <v>68</v>
      </c>
      <c r="E323" s="128" t="s">
        <v>236</v>
      </c>
      <c r="F323" s="128" t="s">
        <v>237</v>
      </c>
      <c r="G323" s="128"/>
      <c r="K323" s="129">
        <f>BL323</f>
        <v>0</v>
      </c>
      <c r="M323" s="126"/>
      <c r="N323" s="130"/>
      <c r="O323" s="131"/>
      <c r="P323" s="131"/>
      <c r="Q323" s="132">
        <f>Q324+Q328+Q337+Q340</f>
        <v>484.67783400000002</v>
      </c>
      <c r="R323" s="131"/>
      <c r="S323" s="132">
        <f>S324+S328+S337+S340</f>
        <v>4.9413243999999992</v>
      </c>
      <c r="T323" s="131"/>
      <c r="U323" s="133">
        <f>U324+U328+U337+U340</f>
        <v>0.53132999999999997</v>
      </c>
      <c r="AS323" s="127" t="s">
        <v>121</v>
      </c>
      <c r="AU323" s="134" t="s">
        <v>68</v>
      </c>
      <c r="AV323" s="134" t="s">
        <v>69</v>
      </c>
      <c r="AZ323" s="127" t="s">
        <v>113</v>
      </c>
      <c r="BL323" s="135">
        <f>BL324+BL328+BL337+BL340</f>
        <v>0</v>
      </c>
    </row>
    <row r="324" spans="1:66" s="12" customFormat="1" ht="23" customHeight="1">
      <c r="B324" s="126"/>
      <c r="D324" s="127" t="s">
        <v>68</v>
      </c>
      <c r="E324" s="136" t="s">
        <v>951</v>
      </c>
      <c r="F324" s="136" t="s">
        <v>952</v>
      </c>
      <c r="G324" s="136"/>
      <c r="K324" s="137">
        <f>BL324</f>
        <v>0</v>
      </c>
      <c r="M324" s="126"/>
      <c r="N324" s="130"/>
      <c r="O324" s="131"/>
      <c r="P324" s="131"/>
      <c r="Q324" s="132">
        <f>SUM(Q325:Q327)</f>
        <v>0</v>
      </c>
      <c r="R324" s="131"/>
      <c r="S324" s="132">
        <f>SUM(S325:S327)</f>
        <v>0</v>
      </c>
      <c r="T324" s="131"/>
      <c r="U324" s="133">
        <f>SUM(U325:U327)</f>
        <v>0</v>
      </c>
      <c r="AS324" s="127" t="s">
        <v>121</v>
      </c>
      <c r="AU324" s="134" t="s">
        <v>68</v>
      </c>
      <c r="AV324" s="134" t="s">
        <v>77</v>
      </c>
      <c r="AZ324" s="127" t="s">
        <v>113</v>
      </c>
      <c r="BL324" s="135">
        <f>SUM(BL325:BL327)</f>
        <v>0</v>
      </c>
    </row>
    <row r="325" spans="1:66" s="2" customFormat="1" ht="38" customHeight="1">
      <c r="A325" s="26"/>
      <c r="B325" s="138"/>
      <c r="C325" s="139" t="s">
        <v>953</v>
      </c>
      <c r="D325" s="139" t="s">
        <v>116</v>
      </c>
      <c r="E325" s="140" t="s">
        <v>954</v>
      </c>
      <c r="F325" s="141" t="s">
        <v>955</v>
      </c>
      <c r="G325" s="141"/>
      <c r="H325" s="142" t="s">
        <v>199</v>
      </c>
      <c r="I325" s="143">
        <v>12</v>
      </c>
      <c r="J325" s="144"/>
      <c r="K325" s="144">
        <f>ROUND(J325*I325,2)</f>
        <v>0</v>
      </c>
      <c r="L325" s="145"/>
      <c r="M325" s="27"/>
      <c r="N325" s="146" t="s">
        <v>1</v>
      </c>
      <c r="O325" s="147" t="s">
        <v>35</v>
      </c>
      <c r="P325" s="148">
        <v>0</v>
      </c>
      <c r="Q325" s="148">
        <f>P325*I325</f>
        <v>0</v>
      </c>
      <c r="R325" s="148">
        <v>0</v>
      </c>
      <c r="S325" s="148">
        <f>R325*I325</f>
        <v>0</v>
      </c>
      <c r="T325" s="148">
        <v>0</v>
      </c>
      <c r="U325" s="149">
        <f>T325*I325</f>
        <v>0</v>
      </c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S325" s="150" t="s">
        <v>213</v>
      </c>
      <c r="AU325" s="150" t="s">
        <v>116</v>
      </c>
      <c r="AV325" s="150" t="s">
        <v>121</v>
      </c>
      <c r="AZ325" s="14" t="s">
        <v>113</v>
      </c>
      <c r="BF325" s="151">
        <f>IF(O325="základná",K325,0)</f>
        <v>0</v>
      </c>
      <c r="BG325" s="151">
        <f>IF(O325="znížená",K325,0)</f>
        <v>0</v>
      </c>
      <c r="BH325" s="151">
        <f>IF(O325="zákl. prenesená",K325,0)</f>
        <v>0</v>
      </c>
      <c r="BI325" s="151">
        <f>IF(O325="zníž. prenesená",K325,0)</f>
        <v>0</v>
      </c>
      <c r="BJ325" s="151">
        <f>IF(O325="nulová",K325,0)</f>
        <v>0</v>
      </c>
      <c r="BK325" s="14" t="s">
        <v>121</v>
      </c>
      <c r="BL325" s="151">
        <f>ROUND(J325*I325,2)</f>
        <v>0</v>
      </c>
      <c r="BM325" s="14" t="s">
        <v>213</v>
      </c>
      <c r="BN325" s="150" t="s">
        <v>956</v>
      </c>
    </row>
    <row r="326" spans="1:66" s="2" customFormat="1" ht="49.25" customHeight="1">
      <c r="A326" s="26"/>
      <c r="B326" s="138"/>
      <c r="C326" s="152" t="s">
        <v>957</v>
      </c>
      <c r="D326" s="152" t="s">
        <v>169</v>
      </c>
      <c r="E326" s="153" t="s">
        <v>958</v>
      </c>
      <c r="F326" s="154" t="s">
        <v>959</v>
      </c>
      <c r="G326" s="154"/>
      <c r="H326" s="155" t="s">
        <v>199</v>
      </c>
      <c r="I326" s="156">
        <v>12</v>
      </c>
      <c r="J326" s="157"/>
      <c r="K326" s="157">
        <f>ROUND(J326*I326,2)</f>
        <v>0</v>
      </c>
      <c r="L326" s="158"/>
      <c r="M326" s="159"/>
      <c r="N326" s="160" t="s">
        <v>1</v>
      </c>
      <c r="O326" s="161" t="s">
        <v>35</v>
      </c>
      <c r="P326" s="148">
        <v>0</v>
      </c>
      <c r="Q326" s="148">
        <f>P326*I326</f>
        <v>0</v>
      </c>
      <c r="R326" s="148">
        <v>0</v>
      </c>
      <c r="S326" s="148">
        <f>R326*I326</f>
        <v>0</v>
      </c>
      <c r="T326" s="148">
        <v>0</v>
      </c>
      <c r="U326" s="149">
        <f>T326*I326</f>
        <v>0</v>
      </c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S326" s="150" t="s">
        <v>140</v>
      </c>
      <c r="AU326" s="150" t="s">
        <v>169</v>
      </c>
      <c r="AV326" s="150" t="s">
        <v>121</v>
      </c>
      <c r="AZ326" s="14" t="s">
        <v>113</v>
      </c>
      <c r="BF326" s="151">
        <f>IF(O326="základná",K326,0)</f>
        <v>0</v>
      </c>
      <c r="BG326" s="151">
        <f>IF(O326="znížená",K326,0)</f>
        <v>0</v>
      </c>
      <c r="BH326" s="151">
        <f>IF(O326="zákl. prenesená",K326,0)</f>
        <v>0</v>
      </c>
      <c r="BI326" s="151">
        <f>IF(O326="zníž. prenesená",K326,0)</f>
        <v>0</v>
      </c>
      <c r="BJ326" s="151">
        <f>IF(O326="nulová",K326,0)</f>
        <v>0</v>
      </c>
      <c r="BK326" s="14" t="s">
        <v>121</v>
      </c>
      <c r="BL326" s="151">
        <f>ROUND(J326*I326,2)</f>
        <v>0</v>
      </c>
      <c r="BM326" s="14" t="s">
        <v>213</v>
      </c>
      <c r="BN326" s="150" t="s">
        <v>960</v>
      </c>
    </row>
    <row r="327" spans="1:66" s="2" customFormat="1" ht="24.25" customHeight="1">
      <c r="A327" s="26"/>
      <c r="B327" s="138"/>
      <c r="C327" s="139" t="s">
        <v>961</v>
      </c>
      <c r="D327" s="139" t="s">
        <v>116</v>
      </c>
      <c r="E327" s="140" t="s">
        <v>962</v>
      </c>
      <c r="F327" s="141" t="s">
        <v>963</v>
      </c>
      <c r="G327" s="141"/>
      <c r="H327" s="142" t="s">
        <v>138</v>
      </c>
      <c r="I327" s="143">
        <v>265.5</v>
      </c>
      <c r="J327" s="144"/>
      <c r="K327" s="144">
        <f>ROUND(J327*I327,2)</f>
        <v>0</v>
      </c>
      <c r="L327" s="145"/>
      <c r="M327" s="27"/>
      <c r="N327" s="146" t="s">
        <v>1</v>
      </c>
      <c r="O327" s="147" t="s">
        <v>35</v>
      </c>
      <c r="P327" s="148">
        <v>0</v>
      </c>
      <c r="Q327" s="148">
        <f>P327*I327</f>
        <v>0</v>
      </c>
      <c r="R327" s="148">
        <v>0</v>
      </c>
      <c r="S327" s="148">
        <f>R327*I327</f>
        <v>0</v>
      </c>
      <c r="T327" s="148">
        <v>0</v>
      </c>
      <c r="U327" s="149">
        <f>T327*I327</f>
        <v>0</v>
      </c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S327" s="150" t="s">
        <v>213</v>
      </c>
      <c r="AU327" s="150" t="s">
        <v>116</v>
      </c>
      <c r="AV327" s="150" t="s">
        <v>121</v>
      </c>
      <c r="AZ327" s="14" t="s">
        <v>113</v>
      </c>
      <c r="BF327" s="151">
        <f>IF(O327="základná",K327,0)</f>
        <v>0</v>
      </c>
      <c r="BG327" s="151">
        <f>IF(O327="znížená",K327,0)</f>
        <v>0</v>
      </c>
      <c r="BH327" s="151">
        <f>IF(O327="zákl. prenesená",K327,0)</f>
        <v>0</v>
      </c>
      <c r="BI327" s="151">
        <f>IF(O327="zníž. prenesená",K327,0)</f>
        <v>0</v>
      </c>
      <c r="BJ327" s="151">
        <f>IF(O327="nulová",K327,0)</f>
        <v>0</v>
      </c>
      <c r="BK327" s="14" t="s">
        <v>121</v>
      </c>
      <c r="BL327" s="151">
        <f>ROUND(J327*I327,2)</f>
        <v>0</v>
      </c>
      <c r="BM327" s="14" t="s">
        <v>213</v>
      </c>
      <c r="BN327" s="150" t="s">
        <v>964</v>
      </c>
    </row>
    <row r="328" spans="1:66" s="12" customFormat="1" ht="23" customHeight="1">
      <c r="B328" s="126"/>
      <c r="D328" s="127" t="s">
        <v>68</v>
      </c>
      <c r="E328" s="136" t="s">
        <v>965</v>
      </c>
      <c r="F328" s="136" t="s">
        <v>966</v>
      </c>
      <c r="G328" s="136"/>
      <c r="K328" s="137">
        <f>BL328</f>
        <v>0</v>
      </c>
      <c r="M328" s="126"/>
      <c r="N328" s="130"/>
      <c r="O328" s="131"/>
      <c r="P328" s="131"/>
      <c r="Q328" s="132">
        <f>SUM(Q329:Q336)</f>
        <v>437.68689000000001</v>
      </c>
      <c r="R328" s="131"/>
      <c r="S328" s="132">
        <f>SUM(S329:S336)</f>
        <v>2.0216699999999999</v>
      </c>
      <c r="T328" s="131"/>
      <c r="U328" s="133">
        <f>SUM(U329:U336)</f>
        <v>0.53132999999999997</v>
      </c>
      <c r="AS328" s="127" t="s">
        <v>121</v>
      </c>
      <c r="AU328" s="134" t="s">
        <v>68</v>
      </c>
      <c r="AV328" s="134" t="s">
        <v>77</v>
      </c>
      <c r="AZ328" s="127" t="s">
        <v>113</v>
      </c>
      <c r="BL328" s="135">
        <f>SUM(BL329:BL336)</f>
        <v>0</v>
      </c>
    </row>
    <row r="329" spans="1:66" s="2" customFormat="1" ht="28" customHeight="1">
      <c r="A329" s="26"/>
      <c r="B329" s="138"/>
      <c r="C329" s="139" t="s">
        <v>173</v>
      </c>
      <c r="D329" s="139" t="s">
        <v>116</v>
      </c>
      <c r="E329" s="140" t="s">
        <v>967</v>
      </c>
      <c r="F329" s="141" t="s">
        <v>968</v>
      </c>
      <c r="G329" s="141"/>
      <c r="H329" s="142" t="s">
        <v>199</v>
      </c>
      <c r="I329" s="143">
        <v>257</v>
      </c>
      <c r="J329" s="144"/>
      <c r="K329" s="144">
        <f t="shared" ref="K329:K336" si="60">ROUND(J329*I329,2)</f>
        <v>0</v>
      </c>
      <c r="L329" s="145"/>
      <c r="M329" s="27"/>
      <c r="N329" s="146" t="s">
        <v>1</v>
      </c>
      <c r="O329" s="147" t="s">
        <v>35</v>
      </c>
      <c r="P329" s="148">
        <v>4.7E-2</v>
      </c>
      <c r="Q329" s="148">
        <f t="shared" ref="Q329:Q336" si="61">P329*I329</f>
        <v>12.079000000000001</v>
      </c>
      <c r="R329" s="148">
        <v>0</v>
      </c>
      <c r="S329" s="148">
        <f t="shared" ref="S329:S336" si="62">R329*I329</f>
        <v>0</v>
      </c>
      <c r="T329" s="148">
        <v>9.0000000000000006E-5</v>
      </c>
      <c r="U329" s="149">
        <f t="shared" ref="U329:U336" si="63">T329*I329</f>
        <v>2.3130000000000001E-2</v>
      </c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S329" s="150" t="s">
        <v>213</v>
      </c>
      <c r="AU329" s="150" t="s">
        <v>116</v>
      </c>
      <c r="AV329" s="150" t="s">
        <v>121</v>
      </c>
      <c r="AZ329" s="14" t="s">
        <v>113</v>
      </c>
      <c r="BF329" s="151">
        <f t="shared" ref="BF329:BF336" si="64">IF(O329="základná",K329,0)</f>
        <v>0</v>
      </c>
      <c r="BG329" s="151">
        <f t="shared" ref="BG329:BG336" si="65">IF(O329="znížená",K329,0)</f>
        <v>0</v>
      </c>
      <c r="BH329" s="151">
        <f t="shared" ref="BH329:BH336" si="66">IF(O329="zákl. prenesená",K329,0)</f>
        <v>0</v>
      </c>
      <c r="BI329" s="151">
        <f t="shared" ref="BI329:BI336" si="67">IF(O329="zníž. prenesená",K329,0)</f>
        <v>0</v>
      </c>
      <c r="BJ329" s="151">
        <f t="shared" ref="BJ329:BJ336" si="68">IF(O329="nulová",K329,0)</f>
        <v>0</v>
      </c>
      <c r="BK329" s="14" t="s">
        <v>121</v>
      </c>
      <c r="BL329" s="151">
        <f t="shared" ref="BL329:BL336" si="69">ROUND(J329*I329,2)</f>
        <v>0</v>
      </c>
      <c r="BM329" s="14" t="s">
        <v>213</v>
      </c>
      <c r="BN329" s="150" t="s">
        <v>969</v>
      </c>
    </row>
    <row r="330" spans="1:66" s="2" customFormat="1" ht="24.25" customHeight="1">
      <c r="A330" s="26"/>
      <c r="B330" s="138"/>
      <c r="C330" s="139" t="s">
        <v>970</v>
      </c>
      <c r="D330" s="139" t="s">
        <v>116</v>
      </c>
      <c r="E330" s="140" t="s">
        <v>971</v>
      </c>
      <c r="F330" s="141" t="s">
        <v>972</v>
      </c>
      <c r="G330" s="141"/>
      <c r="H330" s="142" t="s">
        <v>138</v>
      </c>
      <c r="I330" s="143">
        <v>154</v>
      </c>
      <c r="J330" s="144"/>
      <c r="K330" s="144">
        <f t="shared" si="60"/>
        <v>0</v>
      </c>
      <c r="L330" s="145"/>
      <c r="M330" s="27"/>
      <c r="N330" s="146" t="s">
        <v>1</v>
      </c>
      <c r="O330" s="147" t="s">
        <v>35</v>
      </c>
      <c r="P330" s="148">
        <v>0.89485999999999999</v>
      </c>
      <c r="Q330" s="148">
        <f t="shared" si="61"/>
        <v>137.80843999999999</v>
      </c>
      <c r="R330" s="148">
        <v>2.15E-3</v>
      </c>
      <c r="S330" s="148">
        <f t="shared" si="62"/>
        <v>0.33110000000000001</v>
      </c>
      <c r="T330" s="148">
        <v>0</v>
      </c>
      <c r="U330" s="149">
        <f t="shared" si="63"/>
        <v>0</v>
      </c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S330" s="150" t="s">
        <v>213</v>
      </c>
      <c r="AU330" s="150" t="s">
        <v>116</v>
      </c>
      <c r="AV330" s="150" t="s">
        <v>121</v>
      </c>
      <c r="AZ330" s="14" t="s">
        <v>113</v>
      </c>
      <c r="BF330" s="151">
        <f t="shared" si="64"/>
        <v>0</v>
      </c>
      <c r="BG330" s="151">
        <f t="shared" si="65"/>
        <v>0</v>
      </c>
      <c r="BH330" s="151">
        <f t="shared" si="66"/>
        <v>0</v>
      </c>
      <c r="BI330" s="151">
        <f t="shared" si="67"/>
        <v>0</v>
      </c>
      <c r="BJ330" s="151">
        <f t="shared" si="68"/>
        <v>0</v>
      </c>
      <c r="BK330" s="14" t="s">
        <v>121</v>
      </c>
      <c r="BL330" s="151">
        <f t="shared" si="69"/>
        <v>0</v>
      </c>
      <c r="BM330" s="14" t="s">
        <v>213</v>
      </c>
      <c r="BN330" s="150" t="s">
        <v>973</v>
      </c>
    </row>
    <row r="331" spans="1:66" s="2" customFormat="1" ht="24.25" customHeight="1">
      <c r="A331" s="26"/>
      <c r="B331" s="138"/>
      <c r="C331" s="139" t="s">
        <v>183</v>
      </c>
      <c r="D331" s="139" t="s">
        <v>116</v>
      </c>
      <c r="E331" s="140" t="s">
        <v>974</v>
      </c>
      <c r="F331" s="141" t="s">
        <v>975</v>
      </c>
      <c r="G331" s="141"/>
      <c r="H331" s="142" t="s">
        <v>138</v>
      </c>
      <c r="I331" s="143">
        <v>154</v>
      </c>
      <c r="J331" s="144"/>
      <c r="K331" s="144">
        <f t="shared" si="60"/>
        <v>0</v>
      </c>
      <c r="L331" s="145"/>
      <c r="M331" s="27"/>
      <c r="N331" s="146" t="s">
        <v>1</v>
      </c>
      <c r="O331" s="147" t="s">
        <v>35</v>
      </c>
      <c r="P331" s="148">
        <v>5.6000000000000001E-2</v>
      </c>
      <c r="Q331" s="148">
        <f t="shared" si="61"/>
        <v>8.6240000000000006</v>
      </c>
      <c r="R331" s="148">
        <v>0</v>
      </c>
      <c r="S331" s="148">
        <f t="shared" si="62"/>
        <v>0</v>
      </c>
      <c r="T331" s="148">
        <v>3.3E-3</v>
      </c>
      <c r="U331" s="149">
        <f t="shared" si="63"/>
        <v>0.50819999999999999</v>
      </c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S331" s="150" t="s">
        <v>213</v>
      </c>
      <c r="AU331" s="150" t="s">
        <v>116</v>
      </c>
      <c r="AV331" s="150" t="s">
        <v>121</v>
      </c>
      <c r="AZ331" s="14" t="s">
        <v>113</v>
      </c>
      <c r="BF331" s="151">
        <f t="shared" si="64"/>
        <v>0</v>
      </c>
      <c r="BG331" s="151">
        <f t="shared" si="65"/>
        <v>0</v>
      </c>
      <c r="BH331" s="151">
        <f t="shared" si="66"/>
        <v>0</v>
      </c>
      <c r="BI331" s="151">
        <f t="shared" si="67"/>
        <v>0</v>
      </c>
      <c r="BJ331" s="151">
        <f t="shared" si="68"/>
        <v>0</v>
      </c>
      <c r="BK331" s="14" t="s">
        <v>121</v>
      </c>
      <c r="BL331" s="151">
        <f t="shared" si="69"/>
        <v>0</v>
      </c>
      <c r="BM331" s="14" t="s">
        <v>213</v>
      </c>
      <c r="BN331" s="150" t="s">
        <v>976</v>
      </c>
    </row>
    <row r="332" spans="1:66" s="2" customFormat="1" ht="24.25" customHeight="1">
      <c r="A332" s="26"/>
      <c r="B332" s="138"/>
      <c r="C332" s="139" t="s">
        <v>187</v>
      </c>
      <c r="D332" s="139" t="s">
        <v>116</v>
      </c>
      <c r="E332" s="140" t="s">
        <v>977</v>
      </c>
      <c r="F332" s="141" t="s">
        <v>978</v>
      </c>
      <c r="G332" s="141"/>
      <c r="H332" s="142" t="s">
        <v>138</v>
      </c>
      <c r="I332" s="143">
        <v>36</v>
      </c>
      <c r="J332" s="144"/>
      <c r="K332" s="144">
        <f t="shared" si="60"/>
        <v>0</v>
      </c>
      <c r="L332" s="145"/>
      <c r="M332" s="27"/>
      <c r="N332" s="146" t="s">
        <v>1</v>
      </c>
      <c r="O332" s="147" t="s">
        <v>35</v>
      </c>
      <c r="P332" s="148">
        <v>4.2679999999999998</v>
      </c>
      <c r="Q332" s="148">
        <f t="shared" si="61"/>
        <v>153.648</v>
      </c>
      <c r="R332" s="148">
        <v>2.5440000000000001E-2</v>
      </c>
      <c r="S332" s="148">
        <f t="shared" si="62"/>
        <v>0.91583999999999999</v>
      </c>
      <c r="T332" s="148">
        <v>0</v>
      </c>
      <c r="U332" s="149">
        <f t="shared" si="63"/>
        <v>0</v>
      </c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S332" s="150" t="s">
        <v>213</v>
      </c>
      <c r="AU332" s="150" t="s">
        <v>116</v>
      </c>
      <c r="AV332" s="150" t="s">
        <v>121</v>
      </c>
      <c r="AZ332" s="14" t="s">
        <v>113</v>
      </c>
      <c r="BF332" s="151">
        <f t="shared" si="64"/>
        <v>0</v>
      </c>
      <c r="BG332" s="151">
        <f t="shared" si="65"/>
        <v>0</v>
      </c>
      <c r="BH332" s="151">
        <f t="shared" si="66"/>
        <v>0</v>
      </c>
      <c r="BI332" s="151">
        <f t="shared" si="67"/>
        <v>0</v>
      </c>
      <c r="BJ332" s="151">
        <f t="shared" si="68"/>
        <v>0</v>
      </c>
      <c r="BK332" s="14" t="s">
        <v>121</v>
      </c>
      <c r="BL332" s="151">
        <f t="shared" si="69"/>
        <v>0</v>
      </c>
      <c r="BM332" s="14" t="s">
        <v>213</v>
      </c>
      <c r="BN332" s="150" t="s">
        <v>979</v>
      </c>
    </row>
    <row r="333" spans="1:66" s="2" customFormat="1" ht="14.5" customHeight="1">
      <c r="A333" s="26"/>
      <c r="B333" s="138"/>
      <c r="C333" s="152" t="s">
        <v>980</v>
      </c>
      <c r="D333" s="152" t="s">
        <v>169</v>
      </c>
      <c r="E333" s="153" t="s">
        <v>981</v>
      </c>
      <c r="F333" s="154" t="s">
        <v>982</v>
      </c>
      <c r="G333" s="154"/>
      <c r="H333" s="155" t="s">
        <v>199</v>
      </c>
      <c r="I333" s="156">
        <v>24</v>
      </c>
      <c r="J333" s="157"/>
      <c r="K333" s="157">
        <f t="shared" si="60"/>
        <v>0</v>
      </c>
      <c r="L333" s="158"/>
      <c r="M333" s="159"/>
      <c r="N333" s="160" t="s">
        <v>1</v>
      </c>
      <c r="O333" s="161" t="s">
        <v>35</v>
      </c>
      <c r="P333" s="148">
        <v>0</v>
      </c>
      <c r="Q333" s="148">
        <f t="shared" si="61"/>
        <v>0</v>
      </c>
      <c r="R333" s="148">
        <v>2.7999999999999998E-4</v>
      </c>
      <c r="S333" s="148">
        <f t="shared" si="62"/>
        <v>6.7199999999999994E-3</v>
      </c>
      <c r="T333" s="148">
        <v>0</v>
      </c>
      <c r="U333" s="149">
        <f t="shared" si="63"/>
        <v>0</v>
      </c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S333" s="150" t="s">
        <v>140</v>
      </c>
      <c r="AU333" s="150" t="s">
        <v>169</v>
      </c>
      <c r="AV333" s="150" t="s">
        <v>121</v>
      </c>
      <c r="AZ333" s="14" t="s">
        <v>113</v>
      </c>
      <c r="BF333" s="151">
        <f t="shared" si="64"/>
        <v>0</v>
      </c>
      <c r="BG333" s="151">
        <f t="shared" si="65"/>
        <v>0</v>
      </c>
      <c r="BH333" s="151">
        <f t="shared" si="66"/>
        <v>0</v>
      </c>
      <c r="BI333" s="151">
        <f t="shared" si="67"/>
        <v>0</v>
      </c>
      <c r="BJ333" s="151">
        <f t="shared" si="68"/>
        <v>0</v>
      </c>
      <c r="BK333" s="14" t="s">
        <v>121</v>
      </c>
      <c r="BL333" s="151">
        <f t="shared" si="69"/>
        <v>0</v>
      </c>
      <c r="BM333" s="14" t="s">
        <v>213</v>
      </c>
      <c r="BN333" s="150" t="s">
        <v>983</v>
      </c>
    </row>
    <row r="334" spans="1:66" s="2" customFormat="1" ht="14.5" customHeight="1">
      <c r="A334" s="26"/>
      <c r="B334" s="138"/>
      <c r="C334" s="152" t="s">
        <v>984</v>
      </c>
      <c r="D334" s="152" t="s">
        <v>169</v>
      </c>
      <c r="E334" s="153" t="s">
        <v>985</v>
      </c>
      <c r="F334" s="154" t="s">
        <v>986</v>
      </c>
      <c r="G334" s="154"/>
      <c r="H334" s="155" t="s">
        <v>199</v>
      </c>
      <c r="I334" s="156">
        <v>24</v>
      </c>
      <c r="J334" s="157"/>
      <c r="K334" s="157">
        <f t="shared" si="60"/>
        <v>0</v>
      </c>
      <c r="L334" s="158"/>
      <c r="M334" s="159"/>
      <c r="N334" s="160" t="s">
        <v>1</v>
      </c>
      <c r="O334" s="161" t="s">
        <v>35</v>
      </c>
      <c r="P334" s="148">
        <v>0</v>
      </c>
      <c r="Q334" s="148">
        <f t="shared" si="61"/>
        <v>0</v>
      </c>
      <c r="R334" s="148">
        <v>2.7999999999999998E-4</v>
      </c>
      <c r="S334" s="148">
        <f t="shared" si="62"/>
        <v>6.7199999999999994E-3</v>
      </c>
      <c r="T334" s="148">
        <v>0</v>
      </c>
      <c r="U334" s="149">
        <f t="shared" si="63"/>
        <v>0</v>
      </c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S334" s="150" t="s">
        <v>140</v>
      </c>
      <c r="AU334" s="150" t="s">
        <v>169</v>
      </c>
      <c r="AV334" s="150" t="s">
        <v>121</v>
      </c>
      <c r="AZ334" s="14" t="s">
        <v>113</v>
      </c>
      <c r="BF334" s="151">
        <f t="shared" si="64"/>
        <v>0</v>
      </c>
      <c r="BG334" s="151">
        <f t="shared" si="65"/>
        <v>0</v>
      </c>
      <c r="BH334" s="151">
        <f t="shared" si="66"/>
        <v>0</v>
      </c>
      <c r="BI334" s="151">
        <f t="shared" si="67"/>
        <v>0</v>
      </c>
      <c r="BJ334" s="151">
        <f t="shared" si="68"/>
        <v>0</v>
      </c>
      <c r="BK334" s="14" t="s">
        <v>121</v>
      </c>
      <c r="BL334" s="151">
        <f t="shared" si="69"/>
        <v>0</v>
      </c>
      <c r="BM334" s="14" t="s">
        <v>213</v>
      </c>
      <c r="BN334" s="150" t="s">
        <v>987</v>
      </c>
    </row>
    <row r="335" spans="1:66" s="2" customFormat="1" ht="14.5" customHeight="1">
      <c r="A335" s="26"/>
      <c r="B335" s="138"/>
      <c r="C335" s="139" t="s">
        <v>988</v>
      </c>
      <c r="D335" s="139" t="s">
        <v>116</v>
      </c>
      <c r="E335" s="140" t="s">
        <v>989</v>
      </c>
      <c r="F335" s="141" t="s">
        <v>990</v>
      </c>
      <c r="G335" s="141"/>
      <c r="H335" s="142" t="s">
        <v>199</v>
      </c>
      <c r="I335" s="143">
        <v>257</v>
      </c>
      <c r="J335" s="144"/>
      <c r="K335" s="144">
        <f t="shared" si="60"/>
        <v>0</v>
      </c>
      <c r="L335" s="145"/>
      <c r="M335" s="27"/>
      <c r="N335" s="146" t="s">
        <v>1</v>
      </c>
      <c r="O335" s="147" t="s">
        <v>35</v>
      </c>
      <c r="P335" s="148">
        <v>0.39581</v>
      </c>
      <c r="Q335" s="148">
        <f t="shared" si="61"/>
        <v>101.72317</v>
      </c>
      <c r="R335" s="148">
        <v>2.5699999999999998E-3</v>
      </c>
      <c r="S335" s="148">
        <f t="shared" si="62"/>
        <v>0.66048999999999991</v>
      </c>
      <c r="T335" s="148">
        <v>0</v>
      </c>
      <c r="U335" s="149">
        <f t="shared" si="63"/>
        <v>0</v>
      </c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S335" s="150" t="s">
        <v>213</v>
      </c>
      <c r="AU335" s="150" t="s">
        <v>116</v>
      </c>
      <c r="AV335" s="150" t="s">
        <v>121</v>
      </c>
      <c r="AZ335" s="14" t="s">
        <v>113</v>
      </c>
      <c r="BF335" s="151">
        <f t="shared" si="64"/>
        <v>0</v>
      </c>
      <c r="BG335" s="151">
        <f t="shared" si="65"/>
        <v>0</v>
      </c>
      <c r="BH335" s="151">
        <f t="shared" si="66"/>
        <v>0</v>
      </c>
      <c r="BI335" s="151">
        <f t="shared" si="67"/>
        <v>0</v>
      </c>
      <c r="BJ335" s="151">
        <f t="shared" si="68"/>
        <v>0</v>
      </c>
      <c r="BK335" s="14" t="s">
        <v>121</v>
      </c>
      <c r="BL335" s="151">
        <f t="shared" si="69"/>
        <v>0</v>
      </c>
      <c r="BM335" s="14" t="s">
        <v>213</v>
      </c>
      <c r="BN335" s="150" t="s">
        <v>991</v>
      </c>
    </row>
    <row r="336" spans="1:66" s="2" customFormat="1" ht="24.25" customHeight="1">
      <c r="A336" s="26"/>
      <c r="B336" s="138"/>
      <c r="C336" s="139" t="s">
        <v>992</v>
      </c>
      <c r="D336" s="139" t="s">
        <v>116</v>
      </c>
      <c r="E336" s="140" t="s">
        <v>993</v>
      </c>
      <c r="F336" s="141" t="s">
        <v>994</v>
      </c>
      <c r="G336" s="141"/>
      <c r="H336" s="142" t="s">
        <v>138</v>
      </c>
      <c r="I336" s="143">
        <v>36</v>
      </c>
      <c r="J336" s="144"/>
      <c r="K336" s="144">
        <f t="shared" si="60"/>
        <v>0</v>
      </c>
      <c r="L336" s="145"/>
      <c r="M336" s="27"/>
      <c r="N336" s="146" t="s">
        <v>1</v>
      </c>
      <c r="O336" s="147" t="s">
        <v>35</v>
      </c>
      <c r="P336" s="148">
        <v>0.66122999999999998</v>
      </c>
      <c r="Q336" s="148">
        <f t="shared" si="61"/>
        <v>23.804279999999999</v>
      </c>
      <c r="R336" s="148">
        <v>2.8E-3</v>
      </c>
      <c r="S336" s="148">
        <f t="shared" si="62"/>
        <v>0.1008</v>
      </c>
      <c r="T336" s="148">
        <v>0</v>
      </c>
      <c r="U336" s="149">
        <f t="shared" si="63"/>
        <v>0</v>
      </c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S336" s="150" t="s">
        <v>213</v>
      </c>
      <c r="AU336" s="150" t="s">
        <v>116</v>
      </c>
      <c r="AV336" s="150" t="s">
        <v>121</v>
      </c>
      <c r="AZ336" s="14" t="s">
        <v>113</v>
      </c>
      <c r="BF336" s="151">
        <f t="shared" si="64"/>
        <v>0</v>
      </c>
      <c r="BG336" s="151">
        <f t="shared" si="65"/>
        <v>0</v>
      </c>
      <c r="BH336" s="151">
        <f t="shared" si="66"/>
        <v>0</v>
      </c>
      <c r="BI336" s="151">
        <f t="shared" si="67"/>
        <v>0</v>
      </c>
      <c r="BJ336" s="151">
        <f t="shared" si="68"/>
        <v>0</v>
      </c>
      <c r="BK336" s="14" t="s">
        <v>121</v>
      </c>
      <c r="BL336" s="151">
        <f t="shared" si="69"/>
        <v>0</v>
      </c>
      <c r="BM336" s="14" t="s">
        <v>213</v>
      </c>
      <c r="BN336" s="150" t="s">
        <v>995</v>
      </c>
    </row>
    <row r="337" spans="1:66" s="12" customFormat="1" ht="23" customHeight="1">
      <c r="B337" s="126"/>
      <c r="D337" s="127" t="s">
        <v>68</v>
      </c>
      <c r="E337" s="136" t="s">
        <v>996</v>
      </c>
      <c r="F337" s="136" t="s">
        <v>997</v>
      </c>
      <c r="G337" s="136"/>
      <c r="K337" s="137">
        <f>BL337</f>
        <v>0</v>
      </c>
      <c r="M337" s="126"/>
      <c r="N337" s="130"/>
      <c r="O337" s="131"/>
      <c r="P337" s="131"/>
      <c r="Q337" s="132">
        <f>SUM(Q338:Q339)</f>
        <v>46.990944000000006</v>
      </c>
      <c r="R337" s="131"/>
      <c r="S337" s="132">
        <f>SUM(S338:S339)</f>
        <v>2.9196543999999998</v>
      </c>
      <c r="T337" s="131"/>
      <c r="U337" s="133">
        <f>SUM(U338:U339)</f>
        <v>0</v>
      </c>
      <c r="AS337" s="127" t="s">
        <v>121</v>
      </c>
      <c r="AU337" s="134" t="s">
        <v>68</v>
      </c>
      <c r="AV337" s="134" t="s">
        <v>77</v>
      </c>
      <c r="AZ337" s="127" t="s">
        <v>113</v>
      </c>
      <c r="BL337" s="135">
        <f>SUM(BL338:BL339)</f>
        <v>0</v>
      </c>
    </row>
    <row r="338" spans="1:66" s="2" customFormat="1" ht="24.25" customHeight="1">
      <c r="A338" s="26"/>
      <c r="B338" s="138"/>
      <c r="C338" s="139" t="s">
        <v>998</v>
      </c>
      <c r="D338" s="139" t="s">
        <v>116</v>
      </c>
      <c r="E338" s="140" t="s">
        <v>999</v>
      </c>
      <c r="F338" s="141" t="s">
        <v>1000</v>
      </c>
      <c r="G338" s="141"/>
      <c r="H338" s="142" t="s">
        <v>119</v>
      </c>
      <c r="I338" s="143">
        <v>41.6</v>
      </c>
      <c r="J338" s="144"/>
      <c r="K338" s="144">
        <f>ROUND(J338*I338,2)</f>
        <v>0</v>
      </c>
      <c r="L338" s="145"/>
      <c r="M338" s="27"/>
      <c r="N338" s="146" t="s">
        <v>1</v>
      </c>
      <c r="O338" s="147" t="s">
        <v>35</v>
      </c>
      <c r="P338" s="148">
        <v>1.1295900000000001</v>
      </c>
      <c r="Q338" s="148">
        <f>P338*I338</f>
        <v>46.990944000000006</v>
      </c>
      <c r="R338" s="148">
        <v>4.4479999999999999E-2</v>
      </c>
      <c r="S338" s="148">
        <f>R338*I338</f>
        <v>1.850368</v>
      </c>
      <c r="T338" s="148">
        <v>0</v>
      </c>
      <c r="U338" s="149">
        <f>T338*I338</f>
        <v>0</v>
      </c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S338" s="150" t="s">
        <v>213</v>
      </c>
      <c r="AU338" s="150" t="s">
        <v>116</v>
      </c>
      <c r="AV338" s="150" t="s">
        <v>121</v>
      </c>
      <c r="AZ338" s="14" t="s">
        <v>113</v>
      </c>
      <c r="BF338" s="151">
        <f>IF(O338="základná",K338,0)</f>
        <v>0</v>
      </c>
      <c r="BG338" s="151">
        <f>IF(O338="znížená",K338,0)</f>
        <v>0</v>
      </c>
      <c r="BH338" s="151">
        <f>IF(O338="zákl. prenesená",K338,0)</f>
        <v>0</v>
      </c>
      <c r="BI338" s="151">
        <f>IF(O338="zníž. prenesená",K338,0)</f>
        <v>0</v>
      </c>
      <c r="BJ338" s="151">
        <f>IF(O338="nulová",K338,0)</f>
        <v>0</v>
      </c>
      <c r="BK338" s="14" t="s">
        <v>121</v>
      </c>
      <c r="BL338" s="151">
        <f>ROUND(J338*I338,2)</f>
        <v>0</v>
      </c>
      <c r="BM338" s="14" t="s">
        <v>213</v>
      </c>
      <c r="BN338" s="150" t="s">
        <v>1001</v>
      </c>
    </row>
    <row r="339" spans="1:66" s="2" customFormat="1" ht="14.5" customHeight="1">
      <c r="A339" s="26"/>
      <c r="B339" s="138"/>
      <c r="C339" s="152" t="s">
        <v>1002</v>
      </c>
      <c r="D339" s="152" t="s">
        <v>169</v>
      </c>
      <c r="E339" s="153" t="s">
        <v>1003</v>
      </c>
      <c r="F339" s="154" t="s">
        <v>1004</v>
      </c>
      <c r="G339" s="154"/>
      <c r="H339" s="155" t="s">
        <v>119</v>
      </c>
      <c r="I339" s="156">
        <v>42.432000000000002</v>
      </c>
      <c r="J339" s="157"/>
      <c r="K339" s="157">
        <f>ROUND(J339*I339,2)</f>
        <v>0</v>
      </c>
      <c r="L339" s="158"/>
      <c r="M339" s="159"/>
      <c r="N339" s="160" t="s">
        <v>1</v>
      </c>
      <c r="O339" s="161" t="s">
        <v>35</v>
      </c>
      <c r="P339" s="148">
        <v>0</v>
      </c>
      <c r="Q339" s="148">
        <f>P339*I339</f>
        <v>0</v>
      </c>
      <c r="R339" s="148">
        <v>2.52E-2</v>
      </c>
      <c r="S339" s="148">
        <f>R339*I339</f>
        <v>1.0692864</v>
      </c>
      <c r="T339" s="148">
        <v>0</v>
      </c>
      <c r="U339" s="149">
        <f>T339*I339</f>
        <v>0</v>
      </c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S339" s="150" t="s">
        <v>140</v>
      </c>
      <c r="AU339" s="150" t="s">
        <v>169</v>
      </c>
      <c r="AV339" s="150" t="s">
        <v>121</v>
      </c>
      <c r="AZ339" s="14" t="s">
        <v>113</v>
      </c>
      <c r="BF339" s="151">
        <f>IF(O339="základná",K339,0)</f>
        <v>0</v>
      </c>
      <c r="BG339" s="151">
        <f>IF(O339="znížená",K339,0)</f>
        <v>0</v>
      </c>
      <c r="BH339" s="151">
        <f>IF(O339="zákl. prenesená",K339,0)</f>
        <v>0</v>
      </c>
      <c r="BI339" s="151">
        <f>IF(O339="zníž. prenesená",K339,0)</f>
        <v>0</v>
      </c>
      <c r="BJ339" s="151">
        <f>IF(O339="nulová",K339,0)</f>
        <v>0</v>
      </c>
      <c r="BK339" s="14" t="s">
        <v>121</v>
      </c>
      <c r="BL339" s="151">
        <f>ROUND(J339*I339,2)</f>
        <v>0</v>
      </c>
      <c r="BM339" s="14" t="s">
        <v>213</v>
      </c>
      <c r="BN339" s="150" t="s">
        <v>1005</v>
      </c>
    </row>
    <row r="340" spans="1:66" s="12" customFormat="1" ht="23" customHeight="1">
      <c r="B340" s="126"/>
      <c r="D340" s="127" t="s">
        <v>68</v>
      </c>
      <c r="E340" s="136" t="s">
        <v>1006</v>
      </c>
      <c r="F340" s="136" t="s">
        <v>1007</v>
      </c>
      <c r="G340" s="136"/>
      <c r="K340" s="137">
        <f>BL340</f>
        <v>0</v>
      </c>
      <c r="M340" s="126"/>
      <c r="N340" s="130"/>
      <c r="O340" s="131"/>
      <c r="P340" s="131"/>
      <c r="Q340" s="132">
        <v>0</v>
      </c>
      <c r="R340" s="131"/>
      <c r="S340" s="132">
        <v>0</v>
      </c>
      <c r="T340" s="131"/>
      <c r="U340" s="133">
        <v>0</v>
      </c>
      <c r="AS340" s="127" t="s">
        <v>121</v>
      </c>
      <c r="AU340" s="134" t="s">
        <v>68</v>
      </c>
      <c r="AV340" s="134" t="s">
        <v>77</v>
      </c>
      <c r="AZ340" s="127" t="s">
        <v>113</v>
      </c>
      <c r="BL340" s="135">
        <v>0</v>
      </c>
    </row>
    <row r="341" spans="1:66" s="12" customFormat="1" ht="26" customHeight="1">
      <c r="B341" s="126"/>
      <c r="D341" s="127" t="s">
        <v>68</v>
      </c>
      <c r="E341" s="128" t="s">
        <v>169</v>
      </c>
      <c r="F341" s="128" t="s">
        <v>1008</v>
      </c>
      <c r="G341" s="128"/>
      <c r="K341" s="129">
        <f>BL341</f>
        <v>0</v>
      </c>
      <c r="M341" s="126"/>
      <c r="N341" s="130"/>
      <c r="O341" s="131"/>
      <c r="P341" s="131"/>
      <c r="Q341" s="132">
        <f>Q342+Q394+Q397</f>
        <v>413.85400000000004</v>
      </c>
      <c r="R341" s="131"/>
      <c r="S341" s="132">
        <f>S342+S394+S397</f>
        <v>1.06219</v>
      </c>
      <c r="T341" s="131"/>
      <c r="U341" s="133">
        <f>U342+U394+U397</f>
        <v>0</v>
      </c>
      <c r="AS341" s="127" t="s">
        <v>156</v>
      </c>
      <c r="AU341" s="134" t="s">
        <v>68</v>
      </c>
      <c r="AV341" s="134" t="s">
        <v>69</v>
      </c>
      <c r="AZ341" s="127" t="s">
        <v>113</v>
      </c>
      <c r="BL341" s="135">
        <f>BL342+BL394+BL397</f>
        <v>0</v>
      </c>
    </row>
    <row r="342" spans="1:66" s="12" customFormat="1" ht="23" customHeight="1">
      <c r="B342" s="126"/>
      <c r="D342" s="127" t="s">
        <v>68</v>
      </c>
      <c r="E342" s="136" t="s">
        <v>1009</v>
      </c>
      <c r="F342" s="136" t="s">
        <v>1010</v>
      </c>
      <c r="G342" s="136"/>
      <c r="K342" s="137">
        <f>BL342</f>
        <v>0</v>
      </c>
      <c r="M342" s="126"/>
      <c r="N342" s="130"/>
      <c r="O342" s="131"/>
      <c r="P342" s="131"/>
      <c r="Q342" s="132">
        <f>SUM(Q343:Q393)</f>
        <v>114.501</v>
      </c>
      <c r="R342" s="131"/>
      <c r="S342" s="132">
        <f>SUM(S343:S393)</f>
        <v>1.00969</v>
      </c>
      <c r="T342" s="131"/>
      <c r="U342" s="133">
        <f>SUM(U343:U393)</f>
        <v>0</v>
      </c>
      <c r="AS342" s="127" t="s">
        <v>156</v>
      </c>
      <c r="AU342" s="134" t="s">
        <v>68</v>
      </c>
      <c r="AV342" s="134" t="s">
        <v>77</v>
      </c>
      <c r="AZ342" s="127" t="s">
        <v>113</v>
      </c>
      <c r="BL342" s="135">
        <f>SUM(BL343:BL393)</f>
        <v>0</v>
      </c>
    </row>
    <row r="343" spans="1:66" s="2" customFormat="1" ht="14.5" customHeight="1">
      <c r="A343" s="26"/>
      <c r="B343" s="138"/>
      <c r="C343" s="139" t="s">
        <v>1011</v>
      </c>
      <c r="D343" s="139" t="s">
        <v>116</v>
      </c>
      <c r="E343" s="140" t="s">
        <v>1012</v>
      </c>
      <c r="F343" s="141" t="s">
        <v>1013</v>
      </c>
      <c r="G343" s="141"/>
      <c r="H343" s="142" t="s">
        <v>421</v>
      </c>
      <c r="I343" s="143">
        <v>1</v>
      </c>
      <c r="J343" s="144"/>
      <c r="K343" s="144">
        <f t="shared" ref="K343:K374" si="70">ROUND(J343*I343,2)</f>
        <v>0</v>
      </c>
      <c r="L343" s="145"/>
      <c r="M343" s="27"/>
      <c r="N343" s="146" t="s">
        <v>1</v>
      </c>
      <c r="O343" s="147" t="s">
        <v>35</v>
      </c>
      <c r="P343" s="148">
        <v>7.1999999999999995E-2</v>
      </c>
      <c r="Q343" s="148">
        <f t="shared" ref="Q343:Q374" si="71">P343*I343</f>
        <v>7.1999999999999995E-2</v>
      </c>
      <c r="R343" s="148">
        <v>0</v>
      </c>
      <c r="S343" s="148">
        <f t="shared" ref="S343:S374" si="72">R343*I343</f>
        <v>0</v>
      </c>
      <c r="T343" s="148">
        <v>0</v>
      </c>
      <c r="U343" s="149">
        <f t="shared" ref="U343:U374" si="73">T343*I343</f>
        <v>0</v>
      </c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S343" s="150" t="s">
        <v>501</v>
      </c>
      <c r="AU343" s="150" t="s">
        <v>116</v>
      </c>
      <c r="AV343" s="150" t="s">
        <v>121</v>
      </c>
      <c r="AZ343" s="14" t="s">
        <v>113</v>
      </c>
      <c r="BF343" s="151">
        <f t="shared" ref="BF343:BF374" si="74">IF(O343="základná",K343,0)</f>
        <v>0</v>
      </c>
      <c r="BG343" s="151">
        <f t="shared" ref="BG343:BG374" si="75">IF(O343="znížená",K343,0)</f>
        <v>0</v>
      </c>
      <c r="BH343" s="151">
        <f t="shared" ref="BH343:BH374" si="76">IF(O343="zákl. prenesená",K343,0)</f>
        <v>0</v>
      </c>
      <c r="BI343" s="151">
        <f t="shared" ref="BI343:BI374" si="77">IF(O343="zníž. prenesená",K343,0)</f>
        <v>0</v>
      </c>
      <c r="BJ343" s="151">
        <f t="shared" ref="BJ343:BJ374" si="78">IF(O343="nulová",K343,0)</f>
        <v>0</v>
      </c>
      <c r="BK343" s="14" t="s">
        <v>121</v>
      </c>
      <c r="BL343" s="151">
        <f t="shared" ref="BL343:BL374" si="79">ROUND(J343*I343,2)</f>
        <v>0</v>
      </c>
      <c r="BM343" s="14" t="s">
        <v>501</v>
      </c>
      <c r="BN343" s="150" t="s">
        <v>1014</v>
      </c>
    </row>
    <row r="344" spans="1:66" s="2" customFormat="1" ht="14.5" customHeight="1">
      <c r="A344" s="26"/>
      <c r="B344" s="138"/>
      <c r="C344" s="152" t="s">
        <v>1015</v>
      </c>
      <c r="D344" s="152" t="s">
        <v>169</v>
      </c>
      <c r="E344" s="153" t="s">
        <v>1016</v>
      </c>
      <c r="F344" s="154" t="s">
        <v>1017</v>
      </c>
      <c r="G344" s="154"/>
      <c r="H344" s="155" t="s">
        <v>199</v>
      </c>
      <c r="I344" s="156">
        <v>1</v>
      </c>
      <c r="J344" s="157"/>
      <c r="K344" s="157">
        <f t="shared" si="70"/>
        <v>0</v>
      </c>
      <c r="L344" s="158"/>
      <c r="M344" s="159"/>
      <c r="N344" s="160" t="s">
        <v>1</v>
      </c>
      <c r="O344" s="161" t="s">
        <v>35</v>
      </c>
      <c r="P344" s="148">
        <v>0</v>
      </c>
      <c r="Q344" s="148">
        <f t="shared" si="71"/>
        <v>0</v>
      </c>
      <c r="R344" s="148">
        <v>6.4999999999999997E-4</v>
      </c>
      <c r="S344" s="148">
        <f t="shared" si="72"/>
        <v>6.4999999999999997E-4</v>
      </c>
      <c r="T344" s="148">
        <v>0</v>
      </c>
      <c r="U344" s="149">
        <f t="shared" si="73"/>
        <v>0</v>
      </c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S344" s="150" t="s">
        <v>506</v>
      </c>
      <c r="AU344" s="150" t="s">
        <v>169</v>
      </c>
      <c r="AV344" s="150" t="s">
        <v>121</v>
      </c>
      <c r="AZ344" s="14" t="s">
        <v>113</v>
      </c>
      <c r="BF344" s="151">
        <f t="shared" si="74"/>
        <v>0</v>
      </c>
      <c r="BG344" s="151">
        <f t="shared" si="75"/>
        <v>0</v>
      </c>
      <c r="BH344" s="151">
        <f t="shared" si="76"/>
        <v>0</v>
      </c>
      <c r="BI344" s="151">
        <f t="shared" si="77"/>
        <v>0</v>
      </c>
      <c r="BJ344" s="151">
        <f t="shared" si="78"/>
        <v>0</v>
      </c>
      <c r="BK344" s="14" t="s">
        <v>121</v>
      </c>
      <c r="BL344" s="151">
        <f t="shared" si="79"/>
        <v>0</v>
      </c>
      <c r="BM344" s="14" t="s">
        <v>506</v>
      </c>
      <c r="BN344" s="150" t="s">
        <v>1018</v>
      </c>
    </row>
    <row r="345" spans="1:66" s="2" customFormat="1" ht="14.5" customHeight="1">
      <c r="A345" s="26"/>
      <c r="B345" s="138"/>
      <c r="C345" s="152" t="s">
        <v>1019</v>
      </c>
      <c r="D345" s="152" t="s">
        <v>169</v>
      </c>
      <c r="E345" s="153" t="s">
        <v>1020</v>
      </c>
      <c r="F345" s="154" t="s">
        <v>1021</v>
      </c>
      <c r="G345" s="154"/>
      <c r="H345" s="155" t="s">
        <v>421</v>
      </c>
      <c r="I345" s="156">
        <v>1</v>
      </c>
      <c r="J345" s="157"/>
      <c r="K345" s="157">
        <f t="shared" si="70"/>
        <v>0</v>
      </c>
      <c r="L345" s="158"/>
      <c r="M345" s="159"/>
      <c r="N345" s="160" t="s">
        <v>1</v>
      </c>
      <c r="O345" s="161" t="s">
        <v>35</v>
      </c>
      <c r="P345" s="148">
        <v>0</v>
      </c>
      <c r="Q345" s="148">
        <f t="shared" si="71"/>
        <v>0</v>
      </c>
      <c r="R345" s="148">
        <v>1.2700000000000001E-3</v>
      </c>
      <c r="S345" s="148">
        <f t="shared" si="72"/>
        <v>1.2700000000000001E-3</v>
      </c>
      <c r="T345" s="148">
        <v>0</v>
      </c>
      <c r="U345" s="149">
        <f t="shared" si="73"/>
        <v>0</v>
      </c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S345" s="150" t="s">
        <v>506</v>
      </c>
      <c r="AU345" s="150" t="s">
        <v>169</v>
      </c>
      <c r="AV345" s="150" t="s">
        <v>121</v>
      </c>
      <c r="AZ345" s="14" t="s">
        <v>113</v>
      </c>
      <c r="BF345" s="151">
        <f t="shared" si="74"/>
        <v>0</v>
      </c>
      <c r="BG345" s="151">
        <f t="shared" si="75"/>
        <v>0</v>
      </c>
      <c r="BH345" s="151">
        <f t="shared" si="76"/>
        <v>0</v>
      </c>
      <c r="BI345" s="151">
        <f t="shared" si="77"/>
        <v>0</v>
      </c>
      <c r="BJ345" s="151">
        <f t="shared" si="78"/>
        <v>0</v>
      </c>
      <c r="BK345" s="14" t="s">
        <v>121</v>
      </c>
      <c r="BL345" s="151">
        <f t="shared" si="79"/>
        <v>0</v>
      </c>
      <c r="BM345" s="14" t="s">
        <v>506</v>
      </c>
      <c r="BN345" s="150" t="s">
        <v>1022</v>
      </c>
    </row>
    <row r="346" spans="1:66" s="2" customFormat="1" ht="24.25" customHeight="1">
      <c r="A346" s="26"/>
      <c r="B346" s="138"/>
      <c r="C346" s="152" t="s">
        <v>1023</v>
      </c>
      <c r="D346" s="152" t="s">
        <v>169</v>
      </c>
      <c r="E346" s="153" t="s">
        <v>1024</v>
      </c>
      <c r="F346" s="154" t="s">
        <v>1025</v>
      </c>
      <c r="G346" s="154"/>
      <c r="H346" s="155" t="s">
        <v>199</v>
      </c>
      <c r="I346" s="156">
        <v>1</v>
      </c>
      <c r="J346" s="157"/>
      <c r="K346" s="157">
        <f t="shared" si="70"/>
        <v>0</v>
      </c>
      <c r="L346" s="158"/>
      <c r="M346" s="159"/>
      <c r="N346" s="160" t="s">
        <v>1</v>
      </c>
      <c r="O346" s="161" t="s">
        <v>35</v>
      </c>
      <c r="P346" s="148">
        <v>0</v>
      </c>
      <c r="Q346" s="148">
        <f t="shared" si="71"/>
        <v>0</v>
      </c>
      <c r="R346" s="148">
        <v>5.0000000000000001E-3</v>
      </c>
      <c r="S346" s="148">
        <f t="shared" si="72"/>
        <v>5.0000000000000001E-3</v>
      </c>
      <c r="T346" s="148">
        <v>0</v>
      </c>
      <c r="U346" s="149">
        <f t="shared" si="73"/>
        <v>0</v>
      </c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S346" s="150" t="s">
        <v>506</v>
      </c>
      <c r="AU346" s="150" t="s">
        <v>169</v>
      </c>
      <c r="AV346" s="150" t="s">
        <v>121</v>
      </c>
      <c r="AZ346" s="14" t="s">
        <v>113</v>
      </c>
      <c r="BF346" s="151">
        <f t="shared" si="74"/>
        <v>0</v>
      </c>
      <c r="BG346" s="151">
        <f t="shared" si="75"/>
        <v>0</v>
      </c>
      <c r="BH346" s="151">
        <f t="shared" si="76"/>
        <v>0</v>
      </c>
      <c r="BI346" s="151">
        <f t="shared" si="77"/>
        <v>0</v>
      </c>
      <c r="BJ346" s="151">
        <f t="shared" si="78"/>
        <v>0</v>
      </c>
      <c r="BK346" s="14" t="s">
        <v>121</v>
      </c>
      <c r="BL346" s="151">
        <f t="shared" si="79"/>
        <v>0</v>
      </c>
      <c r="BM346" s="14" t="s">
        <v>506</v>
      </c>
      <c r="BN346" s="150" t="s">
        <v>1026</v>
      </c>
    </row>
    <row r="347" spans="1:66" s="2" customFormat="1" ht="14.5" customHeight="1">
      <c r="A347" s="26"/>
      <c r="B347" s="138"/>
      <c r="C347" s="152" t="s">
        <v>1027</v>
      </c>
      <c r="D347" s="152" t="s">
        <v>169</v>
      </c>
      <c r="E347" s="153" t="s">
        <v>1028</v>
      </c>
      <c r="F347" s="154" t="s">
        <v>1029</v>
      </c>
      <c r="G347" s="154"/>
      <c r="H347" s="155" t="s">
        <v>138</v>
      </c>
      <c r="I347" s="156">
        <v>1</v>
      </c>
      <c r="J347" s="157"/>
      <c r="K347" s="157">
        <f t="shared" si="70"/>
        <v>0</v>
      </c>
      <c r="L347" s="158"/>
      <c r="M347" s="159"/>
      <c r="N347" s="160" t="s">
        <v>1</v>
      </c>
      <c r="O347" s="161" t="s">
        <v>35</v>
      </c>
      <c r="P347" s="148">
        <v>0</v>
      </c>
      <c r="Q347" s="148">
        <f t="shared" si="71"/>
        <v>0</v>
      </c>
      <c r="R347" s="148">
        <v>4.0000000000000003E-5</v>
      </c>
      <c r="S347" s="148">
        <f t="shared" si="72"/>
        <v>4.0000000000000003E-5</v>
      </c>
      <c r="T347" s="148">
        <v>0</v>
      </c>
      <c r="U347" s="149">
        <f t="shared" si="73"/>
        <v>0</v>
      </c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S347" s="150" t="s">
        <v>506</v>
      </c>
      <c r="AU347" s="150" t="s">
        <v>169</v>
      </c>
      <c r="AV347" s="150" t="s">
        <v>121</v>
      </c>
      <c r="AZ347" s="14" t="s">
        <v>113</v>
      </c>
      <c r="BF347" s="151">
        <f t="shared" si="74"/>
        <v>0</v>
      </c>
      <c r="BG347" s="151">
        <f t="shared" si="75"/>
        <v>0</v>
      </c>
      <c r="BH347" s="151">
        <f t="shared" si="76"/>
        <v>0</v>
      </c>
      <c r="BI347" s="151">
        <f t="shared" si="77"/>
        <v>0</v>
      </c>
      <c r="BJ347" s="151">
        <f t="shared" si="78"/>
        <v>0</v>
      </c>
      <c r="BK347" s="14" t="s">
        <v>121</v>
      </c>
      <c r="BL347" s="151">
        <f t="shared" si="79"/>
        <v>0</v>
      </c>
      <c r="BM347" s="14" t="s">
        <v>506</v>
      </c>
      <c r="BN347" s="150" t="s">
        <v>1030</v>
      </c>
    </row>
    <row r="348" spans="1:66" s="2" customFormat="1" ht="30" customHeight="1">
      <c r="A348" s="26"/>
      <c r="B348" s="138"/>
      <c r="C348" s="139" t="s">
        <v>225</v>
      </c>
      <c r="D348" s="139" t="s">
        <v>116</v>
      </c>
      <c r="E348" s="140" t="s">
        <v>1031</v>
      </c>
      <c r="F348" s="141" t="s">
        <v>1032</v>
      </c>
      <c r="G348" s="141"/>
      <c r="H348" s="142" t="s">
        <v>138</v>
      </c>
      <c r="I348" s="143">
        <v>190</v>
      </c>
      <c r="J348" s="144"/>
      <c r="K348" s="144">
        <f t="shared" si="70"/>
        <v>0</v>
      </c>
      <c r="L348" s="145"/>
      <c r="M348" s="27"/>
      <c r="N348" s="146" t="s">
        <v>1</v>
      </c>
      <c r="O348" s="147" t="s">
        <v>35</v>
      </c>
      <c r="P348" s="148">
        <v>7.5999999999999998E-2</v>
      </c>
      <c r="Q348" s="148">
        <f t="shared" si="71"/>
        <v>14.44</v>
      </c>
      <c r="R348" s="148">
        <v>0</v>
      </c>
      <c r="S348" s="148">
        <f t="shared" si="72"/>
        <v>0</v>
      </c>
      <c r="T348" s="148">
        <v>0</v>
      </c>
      <c r="U348" s="149">
        <f t="shared" si="73"/>
        <v>0</v>
      </c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S348" s="150" t="s">
        <v>501</v>
      </c>
      <c r="AU348" s="150" t="s">
        <v>116</v>
      </c>
      <c r="AV348" s="150" t="s">
        <v>121</v>
      </c>
      <c r="AZ348" s="14" t="s">
        <v>113</v>
      </c>
      <c r="BF348" s="151">
        <f t="shared" si="74"/>
        <v>0</v>
      </c>
      <c r="BG348" s="151">
        <f t="shared" si="75"/>
        <v>0</v>
      </c>
      <c r="BH348" s="151">
        <f t="shared" si="76"/>
        <v>0</v>
      </c>
      <c r="BI348" s="151">
        <f t="shared" si="77"/>
        <v>0</v>
      </c>
      <c r="BJ348" s="151">
        <f t="shared" si="78"/>
        <v>0</v>
      </c>
      <c r="BK348" s="14" t="s">
        <v>121</v>
      </c>
      <c r="BL348" s="151">
        <f t="shared" si="79"/>
        <v>0</v>
      </c>
      <c r="BM348" s="14" t="s">
        <v>501</v>
      </c>
      <c r="BN348" s="150" t="s">
        <v>1033</v>
      </c>
    </row>
    <row r="349" spans="1:66" s="2" customFormat="1" ht="24" customHeight="1">
      <c r="A349" s="26"/>
      <c r="B349" s="138"/>
      <c r="C349" s="152" t="s">
        <v>7</v>
      </c>
      <c r="D349" s="152" t="s">
        <v>169</v>
      </c>
      <c r="E349" s="153" t="s">
        <v>1034</v>
      </c>
      <c r="F349" s="154" t="s">
        <v>1035</v>
      </c>
      <c r="G349" s="154"/>
      <c r="H349" s="155" t="s">
        <v>138</v>
      </c>
      <c r="I349" s="156">
        <v>190</v>
      </c>
      <c r="J349" s="157"/>
      <c r="K349" s="157">
        <f t="shared" si="70"/>
        <v>0</v>
      </c>
      <c r="L349" s="158"/>
      <c r="M349" s="159"/>
      <c r="N349" s="160" t="s">
        <v>1</v>
      </c>
      <c r="O349" s="161" t="s">
        <v>35</v>
      </c>
      <c r="P349" s="148">
        <v>0</v>
      </c>
      <c r="Q349" s="148">
        <f t="shared" si="71"/>
        <v>0</v>
      </c>
      <c r="R349" s="148">
        <v>1.7000000000000001E-4</v>
      </c>
      <c r="S349" s="148">
        <f t="shared" si="72"/>
        <v>3.2300000000000002E-2</v>
      </c>
      <c r="T349" s="148">
        <v>0</v>
      </c>
      <c r="U349" s="149">
        <f t="shared" si="73"/>
        <v>0</v>
      </c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S349" s="150" t="s">
        <v>506</v>
      </c>
      <c r="AU349" s="150" t="s">
        <v>169</v>
      </c>
      <c r="AV349" s="150" t="s">
        <v>121</v>
      </c>
      <c r="AZ349" s="14" t="s">
        <v>113</v>
      </c>
      <c r="BF349" s="151">
        <f t="shared" si="74"/>
        <v>0</v>
      </c>
      <c r="BG349" s="151">
        <f t="shared" si="75"/>
        <v>0</v>
      </c>
      <c r="BH349" s="151">
        <f t="shared" si="76"/>
        <v>0</v>
      </c>
      <c r="BI349" s="151">
        <f t="shared" si="77"/>
        <v>0</v>
      </c>
      <c r="BJ349" s="151">
        <f t="shared" si="78"/>
        <v>0</v>
      </c>
      <c r="BK349" s="14" t="s">
        <v>121</v>
      </c>
      <c r="BL349" s="151">
        <f t="shared" si="79"/>
        <v>0</v>
      </c>
      <c r="BM349" s="14" t="s">
        <v>506</v>
      </c>
      <c r="BN349" s="150" t="s">
        <v>1036</v>
      </c>
    </row>
    <row r="350" spans="1:66" s="2" customFormat="1" ht="24.25" customHeight="1">
      <c r="A350" s="26"/>
      <c r="B350" s="138"/>
      <c r="C350" s="139" t="s">
        <v>232</v>
      </c>
      <c r="D350" s="139" t="s">
        <v>116</v>
      </c>
      <c r="E350" s="140" t="s">
        <v>1037</v>
      </c>
      <c r="F350" s="141" t="s">
        <v>1038</v>
      </c>
      <c r="G350" s="141"/>
      <c r="H350" s="142" t="s">
        <v>138</v>
      </c>
      <c r="I350" s="143">
        <v>90</v>
      </c>
      <c r="J350" s="144"/>
      <c r="K350" s="144">
        <f t="shared" si="70"/>
        <v>0</v>
      </c>
      <c r="L350" s="145"/>
      <c r="M350" s="27"/>
      <c r="N350" s="146" t="s">
        <v>1</v>
      </c>
      <c r="O350" s="147" t="s">
        <v>35</v>
      </c>
      <c r="P350" s="148">
        <v>9.2999999999999999E-2</v>
      </c>
      <c r="Q350" s="148">
        <f t="shared" si="71"/>
        <v>8.3699999999999992</v>
      </c>
      <c r="R350" s="148">
        <v>0</v>
      </c>
      <c r="S350" s="148">
        <f t="shared" si="72"/>
        <v>0</v>
      </c>
      <c r="T350" s="148">
        <v>0</v>
      </c>
      <c r="U350" s="149">
        <f t="shared" si="73"/>
        <v>0</v>
      </c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S350" s="150" t="s">
        <v>501</v>
      </c>
      <c r="AU350" s="150" t="s">
        <v>116</v>
      </c>
      <c r="AV350" s="150" t="s">
        <v>121</v>
      </c>
      <c r="AZ350" s="14" t="s">
        <v>113</v>
      </c>
      <c r="BF350" s="151">
        <f t="shared" si="74"/>
        <v>0</v>
      </c>
      <c r="BG350" s="151">
        <f t="shared" si="75"/>
        <v>0</v>
      </c>
      <c r="BH350" s="151">
        <f t="shared" si="76"/>
        <v>0</v>
      </c>
      <c r="BI350" s="151">
        <f t="shared" si="77"/>
        <v>0</v>
      </c>
      <c r="BJ350" s="151">
        <f t="shared" si="78"/>
        <v>0</v>
      </c>
      <c r="BK350" s="14" t="s">
        <v>121</v>
      </c>
      <c r="BL350" s="151">
        <f t="shared" si="79"/>
        <v>0</v>
      </c>
      <c r="BM350" s="14" t="s">
        <v>501</v>
      </c>
      <c r="BN350" s="150" t="s">
        <v>1039</v>
      </c>
    </row>
    <row r="351" spans="1:66" s="2" customFormat="1" ht="22" customHeight="1">
      <c r="A351" s="26"/>
      <c r="B351" s="138"/>
      <c r="C351" s="152" t="s">
        <v>240</v>
      </c>
      <c r="D351" s="152" t="s">
        <v>169</v>
      </c>
      <c r="E351" s="153" t="s">
        <v>1040</v>
      </c>
      <c r="F351" s="154" t="s">
        <v>1041</v>
      </c>
      <c r="G351" s="154"/>
      <c r="H351" s="155" t="s">
        <v>138</v>
      </c>
      <c r="I351" s="156">
        <v>90</v>
      </c>
      <c r="J351" s="157"/>
      <c r="K351" s="157">
        <f t="shared" si="70"/>
        <v>0</v>
      </c>
      <c r="L351" s="158"/>
      <c r="M351" s="159"/>
      <c r="N351" s="160" t="s">
        <v>1</v>
      </c>
      <c r="O351" s="161" t="s">
        <v>35</v>
      </c>
      <c r="P351" s="148">
        <v>0</v>
      </c>
      <c r="Q351" s="148">
        <f t="shared" si="71"/>
        <v>0</v>
      </c>
      <c r="R351" s="148">
        <v>1.7000000000000001E-4</v>
      </c>
      <c r="S351" s="148">
        <f t="shared" si="72"/>
        <v>1.5300000000000001E-2</v>
      </c>
      <c r="T351" s="148">
        <v>0</v>
      </c>
      <c r="U351" s="149">
        <f t="shared" si="73"/>
        <v>0</v>
      </c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S351" s="150" t="s">
        <v>506</v>
      </c>
      <c r="AU351" s="150" t="s">
        <v>169</v>
      </c>
      <c r="AV351" s="150" t="s">
        <v>121</v>
      </c>
      <c r="AZ351" s="14" t="s">
        <v>113</v>
      </c>
      <c r="BF351" s="151">
        <f t="shared" si="74"/>
        <v>0</v>
      </c>
      <c r="BG351" s="151">
        <f t="shared" si="75"/>
        <v>0</v>
      </c>
      <c r="BH351" s="151">
        <f t="shared" si="76"/>
        <v>0</v>
      </c>
      <c r="BI351" s="151">
        <f t="shared" si="77"/>
        <v>0</v>
      </c>
      <c r="BJ351" s="151">
        <f t="shared" si="78"/>
        <v>0</v>
      </c>
      <c r="BK351" s="14" t="s">
        <v>121</v>
      </c>
      <c r="BL351" s="151">
        <f t="shared" si="79"/>
        <v>0</v>
      </c>
      <c r="BM351" s="14" t="s">
        <v>506</v>
      </c>
      <c r="BN351" s="150" t="s">
        <v>1042</v>
      </c>
    </row>
    <row r="352" spans="1:66" s="2" customFormat="1" ht="24.25" customHeight="1">
      <c r="A352" s="26"/>
      <c r="B352" s="138"/>
      <c r="C352" s="139" t="s">
        <v>244</v>
      </c>
      <c r="D352" s="139" t="s">
        <v>116</v>
      </c>
      <c r="E352" s="140" t="s">
        <v>1043</v>
      </c>
      <c r="F352" s="141" t="s">
        <v>1044</v>
      </c>
      <c r="G352" s="141"/>
      <c r="H352" s="142" t="s">
        <v>138</v>
      </c>
      <c r="I352" s="143">
        <v>140</v>
      </c>
      <c r="J352" s="144"/>
      <c r="K352" s="144">
        <f t="shared" si="70"/>
        <v>0</v>
      </c>
      <c r="L352" s="145"/>
      <c r="M352" s="27"/>
      <c r="N352" s="146" t="s">
        <v>1</v>
      </c>
      <c r="O352" s="147" t="s">
        <v>35</v>
      </c>
      <c r="P352" s="148">
        <v>0.115</v>
      </c>
      <c r="Q352" s="148">
        <f t="shared" si="71"/>
        <v>16.100000000000001</v>
      </c>
      <c r="R352" s="148">
        <v>0</v>
      </c>
      <c r="S352" s="148">
        <f t="shared" si="72"/>
        <v>0</v>
      </c>
      <c r="T352" s="148">
        <v>0</v>
      </c>
      <c r="U352" s="149">
        <f t="shared" si="73"/>
        <v>0</v>
      </c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S352" s="150" t="s">
        <v>501</v>
      </c>
      <c r="AU352" s="150" t="s">
        <v>116</v>
      </c>
      <c r="AV352" s="150" t="s">
        <v>121</v>
      </c>
      <c r="AZ352" s="14" t="s">
        <v>113</v>
      </c>
      <c r="BF352" s="151">
        <f t="shared" si="74"/>
        <v>0</v>
      </c>
      <c r="BG352" s="151">
        <f t="shared" si="75"/>
        <v>0</v>
      </c>
      <c r="BH352" s="151">
        <f t="shared" si="76"/>
        <v>0</v>
      </c>
      <c r="BI352" s="151">
        <f t="shared" si="77"/>
        <v>0</v>
      </c>
      <c r="BJ352" s="151">
        <f t="shared" si="78"/>
        <v>0</v>
      </c>
      <c r="BK352" s="14" t="s">
        <v>121</v>
      </c>
      <c r="BL352" s="151">
        <f t="shared" si="79"/>
        <v>0</v>
      </c>
      <c r="BM352" s="14" t="s">
        <v>501</v>
      </c>
      <c r="BN352" s="150" t="s">
        <v>1045</v>
      </c>
    </row>
    <row r="353" spans="1:66" s="2" customFormat="1" ht="24" customHeight="1">
      <c r="A353" s="26"/>
      <c r="B353" s="138"/>
      <c r="C353" s="152" t="s">
        <v>248</v>
      </c>
      <c r="D353" s="152" t="s">
        <v>169</v>
      </c>
      <c r="E353" s="153" t="s">
        <v>1046</v>
      </c>
      <c r="F353" s="154" t="s">
        <v>1047</v>
      </c>
      <c r="G353" s="154"/>
      <c r="H353" s="155" t="s">
        <v>138</v>
      </c>
      <c r="I353" s="156">
        <v>140</v>
      </c>
      <c r="J353" s="157"/>
      <c r="K353" s="157">
        <f t="shared" si="70"/>
        <v>0</v>
      </c>
      <c r="L353" s="158"/>
      <c r="M353" s="159"/>
      <c r="N353" s="160" t="s">
        <v>1</v>
      </c>
      <c r="O353" s="161" t="s">
        <v>35</v>
      </c>
      <c r="P353" s="148">
        <v>0</v>
      </c>
      <c r="Q353" s="148">
        <f t="shared" si="71"/>
        <v>0</v>
      </c>
      <c r="R353" s="148">
        <v>2.5000000000000001E-4</v>
      </c>
      <c r="S353" s="148">
        <f t="shared" si="72"/>
        <v>3.5000000000000003E-2</v>
      </c>
      <c r="T353" s="148">
        <v>0</v>
      </c>
      <c r="U353" s="149">
        <f t="shared" si="73"/>
        <v>0</v>
      </c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S353" s="150" t="s">
        <v>506</v>
      </c>
      <c r="AU353" s="150" t="s">
        <v>169</v>
      </c>
      <c r="AV353" s="150" t="s">
        <v>121</v>
      </c>
      <c r="AZ353" s="14" t="s">
        <v>113</v>
      </c>
      <c r="BF353" s="151">
        <f t="shared" si="74"/>
        <v>0</v>
      </c>
      <c r="BG353" s="151">
        <f t="shared" si="75"/>
        <v>0</v>
      </c>
      <c r="BH353" s="151">
        <f t="shared" si="76"/>
        <v>0</v>
      </c>
      <c r="BI353" s="151">
        <f t="shared" si="77"/>
        <v>0</v>
      </c>
      <c r="BJ353" s="151">
        <f t="shared" si="78"/>
        <v>0</v>
      </c>
      <c r="BK353" s="14" t="s">
        <v>121</v>
      </c>
      <c r="BL353" s="151">
        <f t="shared" si="79"/>
        <v>0</v>
      </c>
      <c r="BM353" s="14" t="s">
        <v>506</v>
      </c>
      <c r="BN353" s="150" t="s">
        <v>1048</v>
      </c>
    </row>
    <row r="354" spans="1:66" s="2" customFormat="1" ht="32" customHeight="1">
      <c r="A354" s="26"/>
      <c r="B354" s="138"/>
      <c r="C354" s="139" t="s">
        <v>252</v>
      </c>
      <c r="D354" s="139" t="s">
        <v>116</v>
      </c>
      <c r="E354" s="140" t="s">
        <v>1049</v>
      </c>
      <c r="F354" s="141" t="s">
        <v>1050</v>
      </c>
      <c r="G354" s="141"/>
      <c r="H354" s="142" t="s">
        <v>199</v>
      </c>
      <c r="I354" s="143">
        <v>1</v>
      </c>
      <c r="J354" s="144"/>
      <c r="K354" s="144">
        <f t="shared" si="70"/>
        <v>0</v>
      </c>
      <c r="L354" s="145"/>
      <c r="M354" s="27"/>
      <c r="N354" s="146" t="s">
        <v>1</v>
      </c>
      <c r="O354" s="147" t="s">
        <v>35</v>
      </c>
      <c r="P354" s="148">
        <v>2.0510000000000002</v>
      </c>
      <c r="Q354" s="148">
        <f t="shared" si="71"/>
        <v>2.0510000000000002</v>
      </c>
      <c r="R354" s="148">
        <v>0</v>
      </c>
      <c r="S354" s="148">
        <f t="shared" si="72"/>
        <v>0</v>
      </c>
      <c r="T354" s="148">
        <v>0</v>
      </c>
      <c r="U354" s="149">
        <f t="shared" si="73"/>
        <v>0</v>
      </c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S354" s="150" t="s">
        <v>501</v>
      </c>
      <c r="AU354" s="150" t="s">
        <v>116</v>
      </c>
      <c r="AV354" s="150" t="s">
        <v>121</v>
      </c>
      <c r="AZ354" s="14" t="s">
        <v>113</v>
      </c>
      <c r="BF354" s="151">
        <f t="shared" si="74"/>
        <v>0</v>
      </c>
      <c r="BG354" s="151">
        <f t="shared" si="75"/>
        <v>0</v>
      </c>
      <c r="BH354" s="151">
        <f t="shared" si="76"/>
        <v>0</v>
      </c>
      <c r="BI354" s="151">
        <f t="shared" si="77"/>
        <v>0</v>
      </c>
      <c r="BJ354" s="151">
        <f t="shared" si="78"/>
        <v>0</v>
      </c>
      <c r="BK354" s="14" t="s">
        <v>121</v>
      </c>
      <c r="BL354" s="151">
        <f t="shared" si="79"/>
        <v>0</v>
      </c>
      <c r="BM354" s="14" t="s">
        <v>501</v>
      </c>
      <c r="BN354" s="150" t="s">
        <v>1051</v>
      </c>
    </row>
    <row r="355" spans="1:66" s="2" customFormat="1" ht="23" customHeight="1">
      <c r="A355" s="26"/>
      <c r="B355" s="138"/>
      <c r="C355" s="152" t="s">
        <v>256</v>
      </c>
      <c r="D355" s="152" t="s">
        <v>169</v>
      </c>
      <c r="E355" s="153" t="s">
        <v>1052</v>
      </c>
      <c r="F355" s="154" t="s">
        <v>1053</v>
      </c>
      <c r="G355" s="154"/>
      <c r="H355" s="155" t="s">
        <v>199</v>
      </c>
      <c r="I355" s="156">
        <v>2</v>
      </c>
      <c r="J355" s="157"/>
      <c r="K355" s="157">
        <f t="shared" si="70"/>
        <v>0</v>
      </c>
      <c r="L355" s="158"/>
      <c r="M355" s="159"/>
      <c r="N355" s="160" t="s">
        <v>1</v>
      </c>
      <c r="O355" s="161" t="s">
        <v>35</v>
      </c>
      <c r="P355" s="148">
        <v>0</v>
      </c>
      <c r="Q355" s="148">
        <f t="shared" si="71"/>
        <v>0</v>
      </c>
      <c r="R355" s="148">
        <v>2.1000000000000001E-4</v>
      </c>
      <c r="S355" s="148">
        <f t="shared" si="72"/>
        <v>4.2000000000000002E-4</v>
      </c>
      <c r="T355" s="148">
        <v>0</v>
      </c>
      <c r="U355" s="149">
        <f t="shared" si="73"/>
        <v>0</v>
      </c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S355" s="150" t="s">
        <v>506</v>
      </c>
      <c r="AU355" s="150" t="s">
        <v>169</v>
      </c>
      <c r="AV355" s="150" t="s">
        <v>121</v>
      </c>
      <c r="AZ355" s="14" t="s">
        <v>113</v>
      </c>
      <c r="BF355" s="151">
        <f t="shared" si="74"/>
        <v>0</v>
      </c>
      <c r="BG355" s="151">
        <f t="shared" si="75"/>
        <v>0</v>
      </c>
      <c r="BH355" s="151">
        <f t="shared" si="76"/>
        <v>0</v>
      </c>
      <c r="BI355" s="151">
        <f t="shared" si="77"/>
        <v>0</v>
      </c>
      <c r="BJ355" s="151">
        <f t="shared" si="78"/>
        <v>0</v>
      </c>
      <c r="BK355" s="14" t="s">
        <v>121</v>
      </c>
      <c r="BL355" s="151">
        <f t="shared" si="79"/>
        <v>0</v>
      </c>
      <c r="BM355" s="14" t="s">
        <v>506</v>
      </c>
      <c r="BN355" s="150" t="s">
        <v>1054</v>
      </c>
    </row>
    <row r="356" spans="1:66" s="2" customFormat="1" ht="22" customHeight="1">
      <c r="A356" s="26"/>
      <c r="B356" s="138"/>
      <c r="C356" s="152" t="s">
        <v>115</v>
      </c>
      <c r="D356" s="152" t="s">
        <v>169</v>
      </c>
      <c r="E356" s="153" t="s">
        <v>1055</v>
      </c>
      <c r="F356" s="154" t="s">
        <v>1056</v>
      </c>
      <c r="G356" s="154"/>
      <c r="H356" s="155" t="s">
        <v>199</v>
      </c>
      <c r="I356" s="156">
        <v>1</v>
      </c>
      <c r="J356" s="157"/>
      <c r="K356" s="157">
        <f t="shared" si="70"/>
        <v>0</v>
      </c>
      <c r="L356" s="158"/>
      <c r="M356" s="159"/>
      <c r="N356" s="160" t="s">
        <v>1</v>
      </c>
      <c r="O356" s="161" t="s">
        <v>35</v>
      </c>
      <c r="P356" s="148">
        <v>0</v>
      </c>
      <c r="Q356" s="148">
        <f t="shared" si="71"/>
        <v>0</v>
      </c>
      <c r="R356" s="148">
        <v>2.1000000000000001E-4</v>
      </c>
      <c r="S356" s="148">
        <f t="shared" si="72"/>
        <v>2.1000000000000001E-4</v>
      </c>
      <c r="T356" s="148">
        <v>0</v>
      </c>
      <c r="U356" s="149">
        <f t="shared" si="73"/>
        <v>0</v>
      </c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S356" s="150" t="s">
        <v>506</v>
      </c>
      <c r="AU356" s="150" t="s">
        <v>169</v>
      </c>
      <c r="AV356" s="150" t="s">
        <v>121</v>
      </c>
      <c r="AZ356" s="14" t="s">
        <v>113</v>
      </c>
      <c r="BF356" s="151">
        <f t="shared" si="74"/>
        <v>0</v>
      </c>
      <c r="BG356" s="151">
        <f t="shared" si="75"/>
        <v>0</v>
      </c>
      <c r="BH356" s="151">
        <f t="shared" si="76"/>
        <v>0</v>
      </c>
      <c r="BI356" s="151">
        <f t="shared" si="77"/>
        <v>0</v>
      </c>
      <c r="BJ356" s="151">
        <f t="shared" si="78"/>
        <v>0</v>
      </c>
      <c r="BK356" s="14" t="s">
        <v>121</v>
      </c>
      <c r="BL356" s="151">
        <f t="shared" si="79"/>
        <v>0</v>
      </c>
      <c r="BM356" s="14" t="s">
        <v>506</v>
      </c>
      <c r="BN356" s="150" t="s">
        <v>1057</v>
      </c>
    </row>
    <row r="357" spans="1:66" s="2" customFormat="1" ht="19" customHeight="1">
      <c r="A357" s="26"/>
      <c r="B357" s="138"/>
      <c r="C357" s="152" t="s">
        <v>123</v>
      </c>
      <c r="D357" s="152" t="s">
        <v>169</v>
      </c>
      <c r="E357" s="153" t="s">
        <v>1058</v>
      </c>
      <c r="F357" s="154" t="s">
        <v>1059</v>
      </c>
      <c r="G357" s="154"/>
      <c r="H357" s="155" t="s">
        <v>199</v>
      </c>
      <c r="I357" s="156">
        <v>1</v>
      </c>
      <c r="J357" s="157"/>
      <c r="K357" s="157">
        <f t="shared" si="70"/>
        <v>0</v>
      </c>
      <c r="L357" s="158"/>
      <c r="M357" s="159"/>
      <c r="N357" s="160" t="s">
        <v>1</v>
      </c>
      <c r="O357" s="161" t="s">
        <v>35</v>
      </c>
      <c r="P357" s="148">
        <v>0</v>
      </c>
      <c r="Q357" s="148">
        <f t="shared" si="71"/>
        <v>0</v>
      </c>
      <c r="R357" s="148">
        <v>4.2000000000000002E-4</v>
      </c>
      <c r="S357" s="148">
        <f t="shared" si="72"/>
        <v>4.2000000000000002E-4</v>
      </c>
      <c r="T357" s="148">
        <v>0</v>
      </c>
      <c r="U357" s="149">
        <f t="shared" si="73"/>
        <v>0</v>
      </c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S357" s="150" t="s">
        <v>506</v>
      </c>
      <c r="AU357" s="150" t="s">
        <v>169</v>
      </c>
      <c r="AV357" s="150" t="s">
        <v>121</v>
      </c>
      <c r="AZ357" s="14" t="s">
        <v>113</v>
      </c>
      <c r="BF357" s="151">
        <f t="shared" si="74"/>
        <v>0</v>
      </c>
      <c r="BG357" s="151">
        <f t="shared" si="75"/>
        <v>0</v>
      </c>
      <c r="BH357" s="151">
        <f t="shared" si="76"/>
        <v>0</v>
      </c>
      <c r="BI357" s="151">
        <f t="shared" si="77"/>
        <v>0</v>
      </c>
      <c r="BJ357" s="151">
        <f t="shared" si="78"/>
        <v>0</v>
      </c>
      <c r="BK357" s="14" t="s">
        <v>121</v>
      </c>
      <c r="BL357" s="151">
        <f t="shared" si="79"/>
        <v>0</v>
      </c>
      <c r="BM357" s="14" t="s">
        <v>506</v>
      </c>
      <c r="BN357" s="150" t="s">
        <v>1060</v>
      </c>
    </row>
    <row r="358" spans="1:66" s="2" customFormat="1" ht="21" customHeight="1">
      <c r="A358" s="26"/>
      <c r="B358" s="138"/>
      <c r="C358" s="152" t="s">
        <v>127</v>
      </c>
      <c r="D358" s="152" t="s">
        <v>169</v>
      </c>
      <c r="E358" s="153" t="s">
        <v>1061</v>
      </c>
      <c r="F358" s="154" t="s">
        <v>1062</v>
      </c>
      <c r="G358" s="154"/>
      <c r="H358" s="155" t="s">
        <v>199</v>
      </c>
      <c r="I358" s="156">
        <v>1</v>
      </c>
      <c r="J358" s="157"/>
      <c r="K358" s="157">
        <f t="shared" si="70"/>
        <v>0</v>
      </c>
      <c r="L358" s="158"/>
      <c r="M358" s="159"/>
      <c r="N358" s="160" t="s">
        <v>1</v>
      </c>
      <c r="O358" s="161" t="s">
        <v>35</v>
      </c>
      <c r="P358" s="148">
        <v>0</v>
      </c>
      <c r="Q358" s="148">
        <f t="shared" si="71"/>
        <v>0</v>
      </c>
      <c r="R358" s="148">
        <v>4.2000000000000002E-4</v>
      </c>
      <c r="S358" s="148">
        <f t="shared" si="72"/>
        <v>4.2000000000000002E-4</v>
      </c>
      <c r="T358" s="148">
        <v>0</v>
      </c>
      <c r="U358" s="149">
        <f t="shared" si="73"/>
        <v>0</v>
      </c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S358" s="150" t="s">
        <v>506</v>
      </c>
      <c r="AU358" s="150" t="s">
        <v>169</v>
      </c>
      <c r="AV358" s="150" t="s">
        <v>121</v>
      </c>
      <c r="AZ358" s="14" t="s">
        <v>113</v>
      </c>
      <c r="BF358" s="151">
        <f t="shared" si="74"/>
        <v>0</v>
      </c>
      <c r="BG358" s="151">
        <f t="shared" si="75"/>
        <v>0</v>
      </c>
      <c r="BH358" s="151">
        <f t="shared" si="76"/>
        <v>0</v>
      </c>
      <c r="BI358" s="151">
        <f t="shared" si="77"/>
        <v>0</v>
      </c>
      <c r="BJ358" s="151">
        <f t="shared" si="78"/>
        <v>0</v>
      </c>
      <c r="BK358" s="14" t="s">
        <v>121</v>
      </c>
      <c r="BL358" s="151">
        <f t="shared" si="79"/>
        <v>0</v>
      </c>
      <c r="BM358" s="14" t="s">
        <v>506</v>
      </c>
      <c r="BN358" s="150" t="s">
        <v>1063</v>
      </c>
    </row>
    <row r="359" spans="1:66" s="2" customFormat="1" ht="14.5" customHeight="1">
      <c r="A359" s="26"/>
      <c r="B359" s="138"/>
      <c r="C359" s="152" t="s">
        <v>131</v>
      </c>
      <c r="D359" s="152" t="s">
        <v>169</v>
      </c>
      <c r="E359" s="153" t="s">
        <v>1064</v>
      </c>
      <c r="F359" s="154" t="s">
        <v>1065</v>
      </c>
      <c r="G359" s="154"/>
      <c r="H359" s="155" t="s">
        <v>199</v>
      </c>
      <c r="I359" s="156">
        <v>2</v>
      </c>
      <c r="J359" s="157"/>
      <c r="K359" s="157">
        <f t="shared" si="70"/>
        <v>0</v>
      </c>
      <c r="L359" s="158"/>
      <c r="M359" s="159"/>
      <c r="N359" s="160" t="s">
        <v>1</v>
      </c>
      <c r="O359" s="161" t="s">
        <v>35</v>
      </c>
      <c r="P359" s="148">
        <v>0</v>
      </c>
      <c r="Q359" s="148">
        <f t="shared" si="71"/>
        <v>0</v>
      </c>
      <c r="R359" s="148">
        <v>1.2999999999999999E-4</v>
      </c>
      <c r="S359" s="148">
        <f t="shared" si="72"/>
        <v>2.5999999999999998E-4</v>
      </c>
      <c r="T359" s="148">
        <v>0</v>
      </c>
      <c r="U359" s="149">
        <f t="shared" si="73"/>
        <v>0</v>
      </c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S359" s="150" t="s">
        <v>506</v>
      </c>
      <c r="AU359" s="150" t="s">
        <v>169</v>
      </c>
      <c r="AV359" s="150" t="s">
        <v>121</v>
      </c>
      <c r="AZ359" s="14" t="s">
        <v>113</v>
      </c>
      <c r="BF359" s="151">
        <f t="shared" si="74"/>
        <v>0</v>
      </c>
      <c r="BG359" s="151">
        <f t="shared" si="75"/>
        <v>0</v>
      </c>
      <c r="BH359" s="151">
        <f t="shared" si="76"/>
        <v>0</v>
      </c>
      <c r="BI359" s="151">
        <f t="shared" si="77"/>
        <v>0</v>
      </c>
      <c r="BJ359" s="151">
        <f t="shared" si="78"/>
        <v>0</v>
      </c>
      <c r="BK359" s="14" t="s">
        <v>121</v>
      </c>
      <c r="BL359" s="151">
        <f t="shared" si="79"/>
        <v>0</v>
      </c>
      <c r="BM359" s="14" t="s">
        <v>506</v>
      </c>
      <c r="BN359" s="150" t="s">
        <v>1066</v>
      </c>
    </row>
    <row r="360" spans="1:66" s="2" customFormat="1" ht="24.25" customHeight="1">
      <c r="A360" s="26"/>
      <c r="B360" s="138"/>
      <c r="C360" s="152" t="s">
        <v>135</v>
      </c>
      <c r="D360" s="152" t="s">
        <v>169</v>
      </c>
      <c r="E360" s="153" t="s">
        <v>1067</v>
      </c>
      <c r="F360" s="154" t="s">
        <v>1068</v>
      </c>
      <c r="G360" s="154"/>
      <c r="H360" s="155" t="s">
        <v>199</v>
      </c>
      <c r="I360" s="156">
        <v>1</v>
      </c>
      <c r="J360" s="157"/>
      <c r="K360" s="157">
        <f t="shared" si="70"/>
        <v>0</v>
      </c>
      <c r="L360" s="158"/>
      <c r="M360" s="159"/>
      <c r="N360" s="160" t="s">
        <v>1</v>
      </c>
      <c r="O360" s="161" t="s">
        <v>35</v>
      </c>
      <c r="P360" s="148">
        <v>0</v>
      </c>
      <c r="Q360" s="148">
        <f t="shared" si="71"/>
        <v>0</v>
      </c>
      <c r="R360" s="148">
        <v>1.2E-4</v>
      </c>
      <c r="S360" s="148">
        <f t="shared" si="72"/>
        <v>1.2E-4</v>
      </c>
      <c r="T360" s="148">
        <v>0</v>
      </c>
      <c r="U360" s="149">
        <f t="shared" si="73"/>
        <v>0</v>
      </c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S360" s="150" t="s">
        <v>506</v>
      </c>
      <c r="AU360" s="150" t="s">
        <v>169</v>
      </c>
      <c r="AV360" s="150" t="s">
        <v>121</v>
      </c>
      <c r="AZ360" s="14" t="s">
        <v>113</v>
      </c>
      <c r="BF360" s="151">
        <f t="shared" si="74"/>
        <v>0</v>
      </c>
      <c r="BG360" s="151">
        <f t="shared" si="75"/>
        <v>0</v>
      </c>
      <c r="BH360" s="151">
        <f t="shared" si="76"/>
        <v>0</v>
      </c>
      <c r="BI360" s="151">
        <f t="shared" si="77"/>
        <v>0</v>
      </c>
      <c r="BJ360" s="151">
        <f t="shared" si="78"/>
        <v>0</v>
      </c>
      <c r="BK360" s="14" t="s">
        <v>121</v>
      </c>
      <c r="BL360" s="151">
        <f t="shared" si="79"/>
        <v>0</v>
      </c>
      <c r="BM360" s="14" t="s">
        <v>506</v>
      </c>
      <c r="BN360" s="150" t="s">
        <v>1069</v>
      </c>
    </row>
    <row r="361" spans="1:66" s="2" customFormat="1" ht="14.5" customHeight="1">
      <c r="A361" s="26"/>
      <c r="B361" s="138"/>
      <c r="C361" s="152" t="s">
        <v>140</v>
      </c>
      <c r="D361" s="152" t="s">
        <v>169</v>
      </c>
      <c r="E361" s="153" t="s">
        <v>1070</v>
      </c>
      <c r="F361" s="154" t="s">
        <v>1071</v>
      </c>
      <c r="G361" s="154"/>
      <c r="H361" s="155" t="s">
        <v>199</v>
      </c>
      <c r="I361" s="156">
        <v>1</v>
      </c>
      <c r="J361" s="157"/>
      <c r="K361" s="157">
        <f t="shared" si="70"/>
        <v>0</v>
      </c>
      <c r="L361" s="158"/>
      <c r="M361" s="159"/>
      <c r="N361" s="160" t="s">
        <v>1</v>
      </c>
      <c r="O361" s="161" t="s">
        <v>35</v>
      </c>
      <c r="P361" s="148">
        <v>0</v>
      </c>
      <c r="Q361" s="148">
        <f t="shared" si="71"/>
        <v>0</v>
      </c>
      <c r="R361" s="148">
        <v>1.4E-3</v>
      </c>
      <c r="S361" s="148">
        <f t="shared" si="72"/>
        <v>1.4E-3</v>
      </c>
      <c r="T361" s="148">
        <v>0</v>
      </c>
      <c r="U361" s="149">
        <f t="shared" si="73"/>
        <v>0</v>
      </c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S361" s="150" t="s">
        <v>506</v>
      </c>
      <c r="AU361" s="150" t="s">
        <v>169</v>
      </c>
      <c r="AV361" s="150" t="s">
        <v>121</v>
      </c>
      <c r="AZ361" s="14" t="s">
        <v>113</v>
      </c>
      <c r="BF361" s="151">
        <f t="shared" si="74"/>
        <v>0</v>
      </c>
      <c r="BG361" s="151">
        <f t="shared" si="75"/>
        <v>0</v>
      </c>
      <c r="BH361" s="151">
        <f t="shared" si="76"/>
        <v>0</v>
      </c>
      <c r="BI361" s="151">
        <f t="shared" si="77"/>
        <v>0</v>
      </c>
      <c r="BJ361" s="151">
        <f t="shared" si="78"/>
        <v>0</v>
      </c>
      <c r="BK361" s="14" t="s">
        <v>121</v>
      </c>
      <c r="BL361" s="151">
        <f t="shared" si="79"/>
        <v>0</v>
      </c>
      <c r="BM361" s="14" t="s">
        <v>506</v>
      </c>
      <c r="BN361" s="150" t="s">
        <v>1072</v>
      </c>
    </row>
    <row r="362" spans="1:66" s="2" customFormat="1" ht="14.5" customHeight="1">
      <c r="A362" s="26"/>
      <c r="B362" s="138"/>
      <c r="C362" s="152" t="s">
        <v>145</v>
      </c>
      <c r="D362" s="152" t="s">
        <v>169</v>
      </c>
      <c r="E362" s="153" t="s">
        <v>1073</v>
      </c>
      <c r="F362" s="154" t="s">
        <v>1074</v>
      </c>
      <c r="G362" s="154"/>
      <c r="H362" s="155" t="s">
        <v>199</v>
      </c>
      <c r="I362" s="156">
        <v>5</v>
      </c>
      <c r="J362" s="157"/>
      <c r="K362" s="157">
        <f t="shared" si="70"/>
        <v>0</v>
      </c>
      <c r="L362" s="158"/>
      <c r="M362" s="159"/>
      <c r="N362" s="160" t="s">
        <v>1</v>
      </c>
      <c r="O362" s="161" t="s">
        <v>35</v>
      </c>
      <c r="P362" s="148">
        <v>0</v>
      </c>
      <c r="Q362" s="148">
        <f t="shared" si="71"/>
        <v>0</v>
      </c>
      <c r="R362" s="148">
        <v>1.8000000000000001E-4</v>
      </c>
      <c r="S362" s="148">
        <f t="shared" si="72"/>
        <v>9.0000000000000008E-4</v>
      </c>
      <c r="T362" s="148">
        <v>0</v>
      </c>
      <c r="U362" s="149">
        <f t="shared" si="73"/>
        <v>0</v>
      </c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S362" s="150" t="s">
        <v>506</v>
      </c>
      <c r="AU362" s="150" t="s">
        <v>169</v>
      </c>
      <c r="AV362" s="150" t="s">
        <v>121</v>
      </c>
      <c r="AZ362" s="14" t="s">
        <v>113</v>
      </c>
      <c r="BF362" s="151">
        <f t="shared" si="74"/>
        <v>0</v>
      </c>
      <c r="BG362" s="151">
        <f t="shared" si="75"/>
        <v>0</v>
      </c>
      <c r="BH362" s="151">
        <f t="shared" si="76"/>
        <v>0</v>
      </c>
      <c r="BI362" s="151">
        <f t="shared" si="77"/>
        <v>0</v>
      </c>
      <c r="BJ362" s="151">
        <f t="shared" si="78"/>
        <v>0</v>
      </c>
      <c r="BK362" s="14" t="s">
        <v>121</v>
      </c>
      <c r="BL362" s="151">
        <f t="shared" si="79"/>
        <v>0</v>
      </c>
      <c r="BM362" s="14" t="s">
        <v>506</v>
      </c>
      <c r="BN362" s="150" t="s">
        <v>1075</v>
      </c>
    </row>
    <row r="363" spans="1:66" s="2" customFormat="1" ht="25" customHeight="1">
      <c r="A363" s="26"/>
      <c r="B363" s="138"/>
      <c r="C363" s="139" t="s">
        <v>1076</v>
      </c>
      <c r="D363" s="139" t="s">
        <v>116</v>
      </c>
      <c r="E363" s="140" t="s">
        <v>1077</v>
      </c>
      <c r="F363" s="141" t="s">
        <v>1078</v>
      </c>
      <c r="G363" s="141"/>
      <c r="H363" s="142" t="s">
        <v>199</v>
      </c>
      <c r="I363" s="143">
        <v>1</v>
      </c>
      <c r="J363" s="144"/>
      <c r="K363" s="144">
        <f t="shared" si="70"/>
        <v>0</v>
      </c>
      <c r="L363" s="145"/>
      <c r="M363" s="27"/>
      <c r="N363" s="146" t="s">
        <v>1</v>
      </c>
      <c r="O363" s="147" t="s">
        <v>35</v>
      </c>
      <c r="P363" s="148">
        <v>3.25</v>
      </c>
      <c r="Q363" s="148">
        <f t="shared" si="71"/>
        <v>3.25</v>
      </c>
      <c r="R363" s="148">
        <v>0</v>
      </c>
      <c r="S363" s="148">
        <f t="shared" si="72"/>
        <v>0</v>
      </c>
      <c r="T363" s="148">
        <v>0</v>
      </c>
      <c r="U363" s="149">
        <f t="shared" si="73"/>
        <v>0</v>
      </c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S363" s="150" t="s">
        <v>501</v>
      </c>
      <c r="AU363" s="150" t="s">
        <v>116</v>
      </c>
      <c r="AV363" s="150" t="s">
        <v>121</v>
      </c>
      <c r="AZ363" s="14" t="s">
        <v>113</v>
      </c>
      <c r="BF363" s="151">
        <f t="shared" si="74"/>
        <v>0</v>
      </c>
      <c r="BG363" s="151">
        <f t="shared" si="75"/>
        <v>0</v>
      </c>
      <c r="BH363" s="151">
        <f t="shared" si="76"/>
        <v>0</v>
      </c>
      <c r="BI363" s="151">
        <f t="shared" si="77"/>
        <v>0</v>
      </c>
      <c r="BJ363" s="151">
        <f t="shared" si="78"/>
        <v>0</v>
      </c>
      <c r="BK363" s="14" t="s">
        <v>121</v>
      </c>
      <c r="BL363" s="151">
        <f t="shared" si="79"/>
        <v>0</v>
      </c>
      <c r="BM363" s="14" t="s">
        <v>501</v>
      </c>
      <c r="BN363" s="150" t="s">
        <v>1079</v>
      </c>
    </row>
    <row r="364" spans="1:66" s="2" customFormat="1" ht="24.25" customHeight="1">
      <c r="A364" s="26"/>
      <c r="B364" s="138"/>
      <c r="C364" s="152" t="s">
        <v>1080</v>
      </c>
      <c r="D364" s="152" t="s">
        <v>169</v>
      </c>
      <c r="E364" s="153" t="s">
        <v>1081</v>
      </c>
      <c r="F364" s="154" t="s">
        <v>1082</v>
      </c>
      <c r="G364" s="154"/>
      <c r="H364" s="155" t="s">
        <v>199</v>
      </c>
      <c r="I364" s="156">
        <v>1</v>
      </c>
      <c r="J364" s="157"/>
      <c r="K364" s="157">
        <f t="shared" si="70"/>
        <v>0</v>
      </c>
      <c r="L364" s="158"/>
      <c r="M364" s="159"/>
      <c r="N364" s="160" t="s">
        <v>1</v>
      </c>
      <c r="O364" s="161" t="s">
        <v>35</v>
      </c>
      <c r="P364" s="148">
        <v>0</v>
      </c>
      <c r="Q364" s="148">
        <f t="shared" si="71"/>
        <v>0</v>
      </c>
      <c r="R364" s="148">
        <v>2.3E-2</v>
      </c>
      <c r="S364" s="148">
        <f t="shared" si="72"/>
        <v>2.3E-2</v>
      </c>
      <c r="T364" s="148">
        <v>0</v>
      </c>
      <c r="U364" s="149">
        <f t="shared" si="73"/>
        <v>0</v>
      </c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S364" s="150" t="s">
        <v>506</v>
      </c>
      <c r="AU364" s="150" t="s">
        <v>169</v>
      </c>
      <c r="AV364" s="150" t="s">
        <v>121</v>
      </c>
      <c r="AZ364" s="14" t="s">
        <v>113</v>
      </c>
      <c r="BF364" s="151">
        <f t="shared" si="74"/>
        <v>0</v>
      </c>
      <c r="BG364" s="151">
        <f t="shared" si="75"/>
        <v>0</v>
      </c>
      <c r="BH364" s="151">
        <f t="shared" si="76"/>
        <v>0</v>
      </c>
      <c r="BI364" s="151">
        <f t="shared" si="77"/>
        <v>0</v>
      </c>
      <c r="BJ364" s="151">
        <f t="shared" si="78"/>
        <v>0</v>
      </c>
      <c r="BK364" s="14" t="s">
        <v>121</v>
      </c>
      <c r="BL364" s="151">
        <f t="shared" si="79"/>
        <v>0</v>
      </c>
      <c r="BM364" s="14" t="s">
        <v>506</v>
      </c>
      <c r="BN364" s="150" t="s">
        <v>1083</v>
      </c>
    </row>
    <row r="365" spans="1:66" s="2" customFormat="1" ht="14.5" customHeight="1">
      <c r="A365" s="26"/>
      <c r="B365" s="138"/>
      <c r="C365" s="139" t="s">
        <v>1084</v>
      </c>
      <c r="D365" s="139" t="s">
        <v>116</v>
      </c>
      <c r="E365" s="140" t="s">
        <v>1085</v>
      </c>
      <c r="F365" s="141" t="s">
        <v>1086</v>
      </c>
      <c r="G365" s="141"/>
      <c r="H365" s="142" t="s">
        <v>421</v>
      </c>
      <c r="I365" s="143">
        <v>1</v>
      </c>
      <c r="J365" s="144"/>
      <c r="K365" s="144">
        <f t="shared" si="70"/>
        <v>0</v>
      </c>
      <c r="L365" s="145"/>
      <c r="M365" s="27"/>
      <c r="N365" s="146" t="s">
        <v>1</v>
      </c>
      <c r="O365" s="147" t="s">
        <v>35</v>
      </c>
      <c r="P365" s="148">
        <v>15.897</v>
      </c>
      <c r="Q365" s="148">
        <f t="shared" si="71"/>
        <v>15.897</v>
      </c>
      <c r="R365" s="148">
        <v>0</v>
      </c>
      <c r="S365" s="148">
        <f t="shared" si="72"/>
        <v>0</v>
      </c>
      <c r="T365" s="148">
        <v>0</v>
      </c>
      <c r="U365" s="149">
        <f t="shared" si="73"/>
        <v>0</v>
      </c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S365" s="150" t="s">
        <v>501</v>
      </c>
      <c r="AU365" s="150" t="s">
        <v>116</v>
      </c>
      <c r="AV365" s="150" t="s">
        <v>121</v>
      </c>
      <c r="AZ365" s="14" t="s">
        <v>113</v>
      </c>
      <c r="BF365" s="151">
        <f t="shared" si="74"/>
        <v>0</v>
      </c>
      <c r="BG365" s="151">
        <f t="shared" si="75"/>
        <v>0</v>
      </c>
      <c r="BH365" s="151">
        <f t="shared" si="76"/>
        <v>0</v>
      </c>
      <c r="BI365" s="151">
        <f t="shared" si="77"/>
        <v>0</v>
      </c>
      <c r="BJ365" s="151">
        <f t="shared" si="78"/>
        <v>0</v>
      </c>
      <c r="BK365" s="14" t="s">
        <v>121</v>
      </c>
      <c r="BL365" s="151">
        <f t="shared" si="79"/>
        <v>0</v>
      </c>
      <c r="BM365" s="14" t="s">
        <v>501</v>
      </c>
      <c r="BN365" s="150" t="s">
        <v>1087</v>
      </c>
    </row>
    <row r="366" spans="1:66" s="2" customFormat="1" ht="14.5" customHeight="1">
      <c r="A366" s="26"/>
      <c r="B366" s="138"/>
      <c r="C366" s="139" t="s">
        <v>1088</v>
      </c>
      <c r="D366" s="139" t="s">
        <v>116</v>
      </c>
      <c r="E366" s="140" t="s">
        <v>1089</v>
      </c>
      <c r="F366" s="141" t="s">
        <v>1090</v>
      </c>
      <c r="G366" s="141"/>
      <c r="H366" s="142" t="s">
        <v>199</v>
      </c>
      <c r="I366" s="143">
        <v>5</v>
      </c>
      <c r="J366" s="144"/>
      <c r="K366" s="144">
        <f t="shared" si="70"/>
        <v>0</v>
      </c>
      <c r="L366" s="145"/>
      <c r="M366" s="27"/>
      <c r="N366" s="146" t="s">
        <v>1</v>
      </c>
      <c r="O366" s="147" t="s">
        <v>35</v>
      </c>
      <c r="P366" s="148">
        <v>1.1499999999999999</v>
      </c>
      <c r="Q366" s="148">
        <f t="shared" si="71"/>
        <v>5.75</v>
      </c>
      <c r="R366" s="148">
        <v>0</v>
      </c>
      <c r="S366" s="148">
        <f t="shared" si="72"/>
        <v>0</v>
      </c>
      <c r="T366" s="148">
        <v>0</v>
      </c>
      <c r="U366" s="149">
        <f t="shared" si="73"/>
        <v>0</v>
      </c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S366" s="150" t="s">
        <v>501</v>
      </c>
      <c r="AU366" s="150" t="s">
        <v>116</v>
      </c>
      <c r="AV366" s="150" t="s">
        <v>121</v>
      </c>
      <c r="AZ366" s="14" t="s">
        <v>113</v>
      </c>
      <c r="BF366" s="151">
        <f t="shared" si="74"/>
        <v>0</v>
      </c>
      <c r="BG366" s="151">
        <f t="shared" si="75"/>
        <v>0</v>
      </c>
      <c r="BH366" s="151">
        <f t="shared" si="76"/>
        <v>0</v>
      </c>
      <c r="BI366" s="151">
        <f t="shared" si="77"/>
        <v>0</v>
      </c>
      <c r="BJ366" s="151">
        <f t="shared" si="78"/>
        <v>0</v>
      </c>
      <c r="BK366" s="14" t="s">
        <v>121</v>
      </c>
      <c r="BL366" s="151">
        <f t="shared" si="79"/>
        <v>0</v>
      </c>
      <c r="BM366" s="14" t="s">
        <v>501</v>
      </c>
      <c r="BN366" s="150" t="s">
        <v>1091</v>
      </c>
    </row>
    <row r="367" spans="1:66" s="2" customFormat="1" ht="24.25" customHeight="1">
      <c r="A367" s="26"/>
      <c r="B367" s="138"/>
      <c r="C367" s="152" t="s">
        <v>1092</v>
      </c>
      <c r="D367" s="152" t="s">
        <v>169</v>
      </c>
      <c r="E367" s="153" t="s">
        <v>1093</v>
      </c>
      <c r="F367" s="154" t="s">
        <v>1094</v>
      </c>
      <c r="G367" s="154"/>
      <c r="H367" s="155" t="s">
        <v>199</v>
      </c>
      <c r="I367" s="156">
        <v>5</v>
      </c>
      <c r="J367" s="157"/>
      <c r="K367" s="157">
        <f t="shared" si="70"/>
        <v>0</v>
      </c>
      <c r="L367" s="158"/>
      <c r="M367" s="159"/>
      <c r="N367" s="160" t="s">
        <v>1</v>
      </c>
      <c r="O367" s="161" t="s">
        <v>35</v>
      </c>
      <c r="P367" s="148">
        <v>0</v>
      </c>
      <c r="Q367" s="148">
        <f t="shared" si="71"/>
        <v>0</v>
      </c>
      <c r="R367" s="148">
        <v>6.2E-2</v>
      </c>
      <c r="S367" s="148">
        <f t="shared" si="72"/>
        <v>0.31</v>
      </c>
      <c r="T367" s="148">
        <v>0</v>
      </c>
      <c r="U367" s="149">
        <f t="shared" si="73"/>
        <v>0</v>
      </c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S367" s="150" t="s">
        <v>506</v>
      </c>
      <c r="AU367" s="150" t="s">
        <v>169</v>
      </c>
      <c r="AV367" s="150" t="s">
        <v>121</v>
      </c>
      <c r="AZ367" s="14" t="s">
        <v>113</v>
      </c>
      <c r="BF367" s="151">
        <f t="shared" si="74"/>
        <v>0</v>
      </c>
      <c r="BG367" s="151">
        <f t="shared" si="75"/>
        <v>0</v>
      </c>
      <c r="BH367" s="151">
        <f t="shared" si="76"/>
        <v>0</v>
      </c>
      <c r="BI367" s="151">
        <f t="shared" si="77"/>
        <v>0</v>
      </c>
      <c r="BJ367" s="151">
        <f t="shared" si="78"/>
        <v>0</v>
      </c>
      <c r="BK367" s="14" t="s">
        <v>121</v>
      </c>
      <c r="BL367" s="151">
        <f t="shared" si="79"/>
        <v>0</v>
      </c>
      <c r="BM367" s="14" t="s">
        <v>506</v>
      </c>
      <c r="BN367" s="150" t="s">
        <v>1095</v>
      </c>
    </row>
    <row r="368" spans="1:66" s="2" customFormat="1" ht="24.25" customHeight="1">
      <c r="A368" s="26"/>
      <c r="B368" s="138"/>
      <c r="C368" s="139" t="s">
        <v>1096</v>
      </c>
      <c r="D368" s="139" t="s">
        <v>116</v>
      </c>
      <c r="E368" s="140" t="s">
        <v>1097</v>
      </c>
      <c r="F368" s="141" t="s">
        <v>1098</v>
      </c>
      <c r="G368" s="141"/>
      <c r="H368" s="142" t="s">
        <v>138</v>
      </c>
      <c r="I368" s="143">
        <v>140</v>
      </c>
      <c r="J368" s="144"/>
      <c r="K368" s="144">
        <f t="shared" si="70"/>
        <v>0</v>
      </c>
      <c r="L368" s="145"/>
      <c r="M368" s="27"/>
      <c r="N368" s="146" t="s">
        <v>1</v>
      </c>
      <c r="O368" s="147" t="s">
        <v>35</v>
      </c>
      <c r="P368" s="148">
        <v>0.17</v>
      </c>
      <c r="Q368" s="148">
        <f t="shared" si="71"/>
        <v>23.8</v>
      </c>
      <c r="R368" s="148">
        <v>0</v>
      </c>
      <c r="S368" s="148">
        <f t="shared" si="72"/>
        <v>0</v>
      </c>
      <c r="T368" s="148">
        <v>0</v>
      </c>
      <c r="U368" s="149">
        <f t="shared" si="73"/>
        <v>0</v>
      </c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S368" s="150" t="s">
        <v>501</v>
      </c>
      <c r="AU368" s="150" t="s">
        <v>116</v>
      </c>
      <c r="AV368" s="150" t="s">
        <v>121</v>
      </c>
      <c r="AZ368" s="14" t="s">
        <v>113</v>
      </c>
      <c r="BF368" s="151">
        <f t="shared" si="74"/>
        <v>0</v>
      </c>
      <c r="BG368" s="151">
        <f t="shared" si="75"/>
        <v>0</v>
      </c>
      <c r="BH368" s="151">
        <f t="shared" si="76"/>
        <v>0</v>
      </c>
      <c r="BI368" s="151">
        <f t="shared" si="77"/>
        <v>0</v>
      </c>
      <c r="BJ368" s="151">
        <f t="shared" si="78"/>
        <v>0</v>
      </c>
      <c r="BK368" s="14" t="s">
        <v>121</v>
      </c>
      <c r="BL368" s="151">
        <f t="shared" si="79"/>
        <v>0</v>
      </c>
      <c r="BM368" s="14" t="s">
        <v>501</v>
      </c>
      <c r="BN368" s="150" t="s">
        <v>1099</v>
      </c>
    </row>
    <row r="369" spans="1:66" s="2" customFormat="1" ht="14.5" customHeight="1">
      <c r="A369" s="26"/>
      <c r="B369" s="138"/>
      <c r="C369" s="152" t="s">
        <v>1100</v>
      </c>
      <c r="D369" s="152" t="s">
        <v>169</v>
      </c>
      <c r="E369" s="153" t="s">
        <v>1101</v>
      </c>
      <c r="F369" s="154" t="s">
        <v>1102</v>
      </c>
      <c r="G369" s="154"/>
      <c r="H369" s="155" t="s">
        <v>392</v>
      </c>
      <c r="I369" s="156">
        <v>131.88</v>
      </c>
      <c r="J369" s="157"/>
      <c r="K369" s="157">
        <f t="shared" si="70"/>
        <v>0</v>
      </c>
      <c r="L369" s="158"/>
      <c r="M369" s="159"/>
      <c r="N369" s="160" t="s">
        <v>1</v>
      </c>
      <c r="O369" s="161" t="s">
        <v>35</v>
      </c>
      <c r="P369" s="148">
        <v>0</v>
      </c>
      <c r="Q369" s="148">
        <f t="shared" si="71"/>
        <v>0</v>
      </c>
      <c r="R369" s="148">
        <v>1E-3</v>
      </c>
      <c r="S369" s="148">
        <f t="shared" si="72"/>
        <v>0.13188</v>
      </c>
      <c r="T369" s="148">
        <v>0</v>
      </c>
      <c r="U369" s="149">
        <f t="shared" si="73"/>
        <v>0</v>
      </c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S369" s="150" t="s">
        <v>506</v>
      </c>
      <c r="AU369" s="150" t="s">
        <v>169</v>
      </c>
      <c r="AV369" s="150" t="s">
        <v>121</v>
      </c>
      <c r="AZ369" s="14" t="s">
        <v>113</v>
      </c>
      <c r="BF369" s="151">
        <f t="shared" si="74"/>
        <v>0</v>
      </c>
      <c r="BG369" s="151">
        <f t="shared" si="75"/>
        <v>0</v>
      </c>
      <c r="BH369" s="151">
        <f t="shared" si="76"/>
        <v>0</v>
      </c>
      <c r="BI369" s="151">
        <f t="shared" si="77"/>
        <v>0</v>
      </c>
      <c r="BJ369" s="151">
        <f t="shared" si="78"/>
        <v>0</v>
      </c>
      <c r="BK369" s="14" t="s">
        <v>121</v>
      </c>
      <c r="BL369" s="151">
        <f t="shared" si="79"/>
        <v>0</v>
      </c>
      <c r="BM369" s="14" t="s">
        <v>506</v>
      </c>
      <c r="BN369" s="150" t="s">
        <v>1103</v>
      </c>
    </row>
    <row r="370" spans="1:66" s="2" customFormat="1" ht="24.25" customHeight="1">
      <c r="A370" s="26"/>
      <c r="B370" s="138"/>
      <c r="C370" s="139" t="s">
        <v>1104</v>
      </c>
      <c r="D370" s="139" t="s">
        <v>116</v>
      </c>
      <c r="E370" s="140" t="s">
        <v>1105</v>
      </c>
      <c r="F370" s="141" t="s">
        <v>1106</v>
      </c>
      <c r="G370" s="141"/>
      <c r="H370" s="142" t="s">
        <v>138</v>
      </c>
      <c r="I370" s="143">
        <v>10</v>
      </c>
      <c r="J370" s="144"/>
      <c r="K370" s="144">
        <f t="shared" si="70"/>
        <v>0</v>
      </c>
      <c r="L370" s="145"/>
      <c r="M370" s="27"/>
      <c r="N370" s="146" t="s">
        <v>1</v>
      </c>
      <c r="O370" s="147" t="s">
        <v>35</v>
      </c>
      <c r="P370" s="148">
        <v>9.5000000000000001E-2</v>
      </c>
      <c r="Q370" s="148">
        <f t="shared" si="71"/>
        <v>0.95</v>
      </c>
      <c r="R370" s="148">
        <v>0</v>
      </c>
      <c r="S370" s="148">
        <f t="shared" si="72"/>
        <v>0</v>
      </c>
      <c r="T370" s="148">
        <v>0</v>
      </c>
      <c r="U370" s="149">
        <f t="shared" si="73"/>
        <v>0</v>
      </c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S370" s="150" t="s">
        <v>501</v>
      </c>
      <c r="AU370" s="150" t="s">
        <v>116</v>
      </c>
      <c r="AV370" s="150" t="s">
        <v>121</v>
      </c>
      <c r="AZ370" s="14" t="s">
        <v>113</v>
      </c>
      <c r="BF370" s="151">
        <f t="shared" si="74"/>
        <v>0</v>
      </c>
      <c r="BG370" s="151">
        <f t="shared" si="75"/>
        <v>0</v>
      </c>
      <c r="BH370" s="151">
        <f t="shared" si="76"/>
        <v>0</v>
      </c>
      <c r="BI370" s="151">
        <f t="shared" si="77"/>
        <v>0</v>
      </c>
      <c r="BJ370" s="151">
        <f t="shared" si="78"/>
        <v>0</v>
      </c>
      <c r="BK370" s="14" t="s">
        <v>121</v>
      </c>
      <c r="BL370" s="151">
        <f t="shared" si="79"/>
        <v>0</v>
      </c>
      <c r="BM370" s="14" t="s">
        <v>501</v>
      </c>
      <c r="BN370" s="150" t="s">
        <v>1107</v>
      </c>
    </row>
    <row r="371" spans="1:66" s="2" customFormat="1" ht="14.5" customHeight="1">
      <c r="A371" s="26"/>
      <c r="B371" s="138"/>
      <c r="C371" s="152" t="s">
        <v>1108</v>
      </c>
      <c r="D371" s="152" t="s">
        <v>169</v>
      </c>
      <c r="E371" s="153" t="s">
        <v>1109</v>
      </c>
      <c r="F371" s="154" t="s">
        <v>1110</v>
      </c>
      <c r="G371" s="154"/>
      <c r="H371" s="155" t="s">
        <v>392</v>
      </c>
      <c r="I371" s="156">
        <v>6.25</v>
      </c>
      <c r="J371" s="157"/>
      <c r="K371" s="157">
        <f t="shared" si="70"/>
        <v>0</v>
      </c>
      <c r="L371" s="158"/>
      <c r="M371" s="159"/>
      <c r="N371" s="160" t="s">
        <v>1</v>
      </c>
      <c r="O371" s="161" t="s">
        <v>35</v>
      </c>
      <c r="P371" s="148">
        <v>0</v>
      </c>
      <c r="Q371" s="148">
        <f t="shared" si="71"/>
        <v>0</v>
      </c>
      <c r="R371" s="148">
        <v>1E-3</v>
      </c>
      <c r="S371" s="148">
        <f t="shared" si="72"/>
        <v>6.2500000000000003E-3</v>
      </c>
      <c r="T371" s="148">
        <v>0</v>
      </c>
      <c r="U371" s="149">
        <f t="shared" si="73"/>
        <v>0</v>
      </c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S371" s="150" t="s">
        <v>506</v>
      </c>
      <c r="AU371" s="150" t="s">
        <v>169</v>
      </c>
      <c r="AV371" s="150" t="s">
        <v>121</v>
      </c>
      <c r="AZ371" s="14" t="s">
        <v>113</v>
      </c>
      <c r="BF371" s="151">
        <f t="shared" si="74"/>
        <v>0</v>
      </c>
      <c r="BG371" s="151">
        <f t="shared" si="75"/>
        <v>0</v>
      </c>
      <c r="BH371" s="151">
        <f t="shared" si="76"/>
        <v>0</v>
      </c>
      <c r="BI371" s="151">
        <f t="shared" si="77"/>
        <v>0</v>
      </c>
      <c r="BJ371" s="151">
        <f t="shared" si="78"/>
        <v>0</v>
      </c>
      <c r="BK371" s="14" t="s">
        <v>121</v>
      </c>
      <c r="BL371" s="151">
        <f t="shared" si="79"/>
        <v>0</v>
      </c>
      <c r="BM371" s="14" t="s">
        <v>506</v>
      </c>
      <c r="BN371" s="150" t="s">
        <v>1111</v>
      </c>
    </row>
    <row r="372" spans="1:66" s="2" customFormat="1" ht="14.5" customHeight="1">
      <c r="A372" s="26"/>
      <c r="B372" s="138"/>
      <c r="C372" s="139" t="s">
        <v>1112</v>
      </c>
      <c r="D372" s="139" t="s">
        <v>116</v>
      </c>
      <c r="E372" s="140" t="s">
        <v>1113</v>
      </c>
      <c r="F372" s="141" t="s">
        <v>1114</v>
      </c>
      <c r="G372" s="141"/>
      <c r="H372" s="142" t="s">
        <v>199</v>
      </c>
      <c r="I372" s="143">
        <v>5</v>
      </c>
      <c r="J372" s="144"/>
      <c r="K372" s="144">
        <f t="shared" si="70"/>
        <v>0</v>
      </c>
      <c r="L372" s="145"/>
      <c r="M372" s="27"/>
      <c r="N372" s="146" t="s">
        <v>1</v>
      </c>
      <c r="O372" s="147" t="s">
        <v>35</v>
      </c>
      <c r="P372" s="148">
        <v>0.1</v>
      </c>
      <c r="Q372" s="148">
        <f t="shared" si="71"/>
        <v>0.5</v>
      </c>
      <c r="R372" s="148">
        <v>0</v>
      </c>
      <c r="S372" s="148">
        <f t="shared" si="72"/>
        <v>0</v>
      </c>
      <c r="T372" s="148">
        <v>0</v>
      </c>
      <c r="U372" s="149">
        <f t="shared" si="73"/>
        <v>0</v>
      </c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S372" s="150" t="s">
        <v>501</v>
      </c>
      <c r="AU372" s="150" t="s">
        <v>116</v>
      </c>
      <c r="AV372" s="150" t="s">
        <v>121</v>
      </c>
      <c r="AZ372" s="14" t="s">
        <v>113</v>
      </c>
      <c r="BF372" s="151">
        <f t="shared" si="74"/>
        <v>0</v>
      </c>
      <c r="BG372" s="151">
        <f t="shared" si="75"/>
        <v>0</v>
      </c>
      <c r="BH372" s="151">
        <f t="shared" si="76"/>
        <v>0</v>
      </c>
      <c r="BI372" s="151">
        <f t="shared" si="77"/>
        <v>0</v>
      </c>
      <c r="BJ372" s="151">
        <f t="shared" si="78"/>
        <v>0</v>
      </c>
      <c r="BK372" s="14" t="s">
        <v>121</v>
      </c>
      <c r="BL372" s="151">
        <f t="shared" si="79"/>
        <v>0</v>
      </c>
      <c r="BM372" s="14" t="s">
        <v>501</v>
      </c>
      <c r="BN372" s="150" t="s">
        <v>1115</v>
      </c>
    </row>
    <row r="373" spans="1:66" s="2" customFormat="1" ht="14.5" customHeight="1">
      <c r="A373" s="26"/>
      <c r="B373" s="138"/>
      <c r="C373" s="152" t="s">
        <v>1116</v>
      </c>
      <c r="D373" s="152" t="s">
        <v>169</v>
      </c>
      <c r="E373" s="153" t="s">
        <v>1117</v>
      </c>
      <c r="F373" s="154" t="s">
        <v>1118</v>
      </c>
      <c r="G373" s="154"/>
      <c r="H373" s="155" t="s">
        <v>199</v>
      </c>
      <c r="I373" s="156">
        <v>5</v>
      </c>
      <c r="J373" s="157"/>
      <c r="K373" s="157">
        <f t="shared" si="70"/>
        <v>0</v>
      </c>
      <c r="L373" s="158"/>
      <c r="M373" s="159"/>
      <c r="N373" s="160" t="s">
        <v>1</v>
      </c>
      <c r="O373" s="161" t="s">
        <v>35</v>
      </c>
      <c r="P373" s="148">
        <v>0</v>
      </c>
      <c r="Q373" s="148">
        <f t="shared" si="71"/>
        <v>0</v>
      </c>
      <c r="R373" s="148">
        <v>1.4999999999999999E-4</v>
      </c>
      <c r="S373" s="148">
        <f t="shared" si="72"/>
        <v>7.4999999999999991E-4</v>
      </c>
      <c r="T373" s="148">
        <v>0</v>
      </c>
      <c r="U373" s="149">
        <f t="shared" si="73"/>
        <v>0</v>
      </c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S373" s="150" t="s">
        <v>506</v>
      </c>
      <c r="AU373" s="150" t="s">
        <v>169</v>
      </c>
      <c r="AV373" s="150" t="s">
        <v>121</v>
      </c>
      <c r="AZ373" s="14" t="s">
        <v>113</v>
      </c>
      <c r="BF373" s="151">
        <f t="shared" si="74"/>
        <v>0</v>
      </c>
      <c r="BG373" s="151">
        <f t="shared" si="75"/>
        <v>0</v>
      </c>
      <c r="BH373" s="151">
        <f t="shared" si="76"/>
        <v>0</v>
      </c>
      <c r="BI373" s="151">
        <f t="shared" si="77"/>
        <v>0</v>
      </c>
      <c r="BJ373" s="151">
        <f t="shared" si="78"/>
        <v>0</v>
      </c>
      <c r="BK373" s="14" t="s">
        <v>121</v>
      </c>
      <c r="BL373" s="151">
        <f t="shared" si="79"/>
        <v>0</v>
      </c>
      <c r="BM373" s="14" t="s">
        <v>506</v>
      </c>
      <c r="BN373" s="150" t="s">
        <v>1119</v>
      </c>
    </row>
    <row r="374" spans="1:66" s="2" customFormat="1" ht="14.5" customHeight="1">
      <c r="A374" s="26"/>
      <c r="B374" s="138"/>
      <c r="C374" s="139" t="s">
        <v>1120</v>
      </c>
      <c r="D374" s="139" t="s">
        <v>116</v>
      </c>
      <c r="E374" s="140" t="s">
        <v>1121</v>
      </c>
      <c r="F374" s="141" t="s">
        <v>1122</v>
      </c>
      <c r="G374" s="141"/>
      <c r="H374" s="142" t="s">
        <v>199</v>
      </c>
      <c r="I374" s="143">
        <v>10</v>
      </c>
      <c r="J374" s="144"/>
      <c r="K374" s="144">
        <f t="shared" si="70"/>
        <v>0</v>
      </c>
      <c r="L374" s="145"/>
      <c r="M374" s="27"/>
      <c r="N374" s="146" t="s">
        <v>1</v>
      </c>
      <c r="O374" s="147" t="s">
        <v>35</v>
      </c>
      <c r="P374" s="148">
        <v>0.16700000000000001</v>
      </c>
      <c r="Q374" s="148">
        <f t="shared" si="71"/>
        <v>1.6700000000000002</v>
      </c>
      <c r="R374" s="148">
        <v>0</v>
      </c>
      <c r="S374" s="148">
        <f t="shared" si="72"/>
        <v>0</v>
      </c>
      <c r="T374" s="148">
        <v>0</v>
      </c>
      <c r="U374" s="149">
        <f t="shared" si="73"/>
        <v>0</v>
      </c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S374" s="150" t="s">
        <v>501</v>
      </c>
      <c r="AU374" s="150" t="s">
        <v>116</v>
      </c>
      <c r="AV374" s="150" t="s">
        <v>121</v>
      </c>
      <c r="AZ374" s="14" t="s">
        <v>113</v>
      </c>
      <c r="BF374" s="151">
        <f t="shared" si="74"/>
        <v>0</v>
      </c>
      <c r="BG374" s="151">
        <f t="shared" si="75"/>
        <v>0</v>
      </c>
      <c r="BH374" s="151">
        <f t="shared" si="76"/>
        <v>0</v>
      </c>
      <c r="BI374" s="151">
        <f t="shared" si="77"/>
        <v>0</v>
      </c>
      <c r="BJ374" s="151">
        <f t="shared" si="78"/>
        <v>0</v>
      </c>
      <c r="BK374" s="14" t="s">
        <v>121</v>
      </c>
      <c r="BL374" s="151">
        <f t="shared" si="79"/>
        <v>0</v>
      </c>
      <c r="BM374" s="14" t="s">
        <v>501</v>
      </c>
      <c r="BN374" s="150" t="s">
        <v>1123</v>
      </c>
    </row>
    <row r="375" spans="1:66" s="2" customFormat="1" ht="14.5" customHeight="1">
      <c r="A375" s="26"/>
      <c r="B375" s="138"/>
      <c r="C375" s="152" t="s">
        <v>1124</v>
      </c>
      <c r="D375" s="152" t="s">
        <v>169</v>
      </c>
      <c r="E375" s="153" t="s">
        <v>1125</v>
      </c>
      <c r="F375" s="154" t="s">
        <v>1126</v>
      </c>
      <c r="G375" s="154"/>
      <c r="H375" s="155" t="s">
        <v>199</v>
      </c>
      <c r="I375" s="156">
        <v>10</v>
      </c>
      <c r="J375" s="157"/>
      <c r="K375" s="157">
        <f t="shared" ref="K375:K393" si="80">ROUND(J375*I375,2)</f>
        <v>0</v>
      </c>
      <c r="L375" s="158"/>
      <c r="M375" s="159"/>
      <c r="N375" s="160" t="s">
        <v>1</v>
      </c>
      <c r="O375" s="161" t="s">
        <v>35</v>
      </c>
      <c r="P375" s="148">
        <v>0</v>
      </c>
      <c r="Q375" s="148">
        <f t="shared" ref="Q375:Q393" si="81">P375*I375</f>
        <v>0</v>
      </c>
      <c r="R375" s="148">
        <v>2.1000000000000001E-4</v>
      </c>
      <c r="S375" s="148">
        <f t="shared" ref="S375:S393" si="82">R375*I375</f>
        <v>2.1000000000000003E-3</v>
      </c>
      <c r="T375" s="148">
        <v>0</v>
      </c>
      <c r="U375" s="149">
        <f t="shared" ref="U375:U393" si="83">T375*I375</f>
        <v>0</v>
      </c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S375" s="150" t="s">
        <v>506</v>
      </c>
      <c r="AU375" s="150" t="s">
        <v>169</v>
      </c>
      <c r="AV375" s="150" t="s">
        <v>121</v>
      </c>
      <c r="AZ375" s="14" t="s">
        <v>113</v>
      </c>
      <c r="BF375" s="151">
        <f t="shared" ref="BF375:BF393" si="84">IF(O375="základná",K375,0)</f>
        <v>0</v>
      </c>
      <c r="BG375" s="151">
        <f t="shared" ref="BG375:BG393" si="85">IF(O375="znížená",K375,0)</f>
        <v>0</v>
      </c>
      <c r="BH375" s="151">
        <f t="shared" ref="BH375:BH393" si="86">IF(O375="zákl. prenesená",K375,0)</f>
        <v>0</v>
      </c>
      <c r="BI375" s="151">
        <f t="shared" ref="BI375:BI393" si="87">IF(O375="zníž. prenesená",K375,0)</f>
        <v>0</v>
      </c>
      <c r="BJ375" s="151">
        <f t="shared" ref="BJ375:BJ393" si="88">IF(O375="nulová",K375,0)</f>
        <v>0</v>
      </c>
      <c r="BK375" s="14" t="s">
        <v>121</v>
      </c>
      <c r="BL375" s="151">
        <f t="shared" ref="BL375:BL393" si="89">ROUND(J375*I375,2)</f>
        <v>0</v>
      </c>
      <c r="BM375" s="14" t="s">
        <v>506</v>
      </c>
      <c r="BN375" s="150" t="s">
        <v>1127</v>
      </c>
    </row>
    <row r="376" spans="1:66" s="2" customFormat="1" ht="24.25" customHeight="1">
      <c r="A376" s="26"/>
      <c r="B376" s="138"/>
      <c r="C376" s="139" t="s">
        <v>1128</v>
      </c>
      <c r="D376" s="139" t="s">
        <v>116</v>
      </c>
      <c r="E376" s="140" t="s">
        <v>1129</v>
      </c>
      <c r="F376" s="141" t="s">
        <v>1130</v>
      </c>
      <c r="G376" s="141"/>
      <c r="H376" s="142" t="s">
        <v>199</v>
      </c>
      <c r="I376" s="143">
        <v>5</v>
      </c>
      <c r="J376" s="144"/>
      <c r="K376" s="144">
        <f t="shared" si="80"/>
        <v>0</v>
      </c>
      <c r="L376" s="145"/>
      <c r="M376" s="27"/>
      <c r="N376" s="146" t="s">
        <v>1</v>
      </c>
      <c r="O376" s="147" t="s">
        <v>35</v>
      </c>
      <c r="P376" s="148">
        <v>0</v>
      </c>
      <c r="Q376" s="148">
        <f t="shared" si="81"/>
        <v>0</v>
      </c>
      <c r="R376" s="148">
        <v>0</v>
      </c>
      <c r="S376" s="148">
        <f t="shared" si="82"/>
        <v>0</v>
      </c>
      <c r="T376" s="148">
        <v>0</v>
      </c>
      <c r="U376" s="149">
        <f t="shared" si="83"/>
        <v>0</v>
      </c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S376" s="150" t="s">
        <v>501</v>
      </c>
      <c r="AU376" s="150" t="s">
        <v>116</v>
      </c>
      <c r="AV376" s="150" t="s">
        <v>121</v>
      </c>
      <c r="AZ376" s="14" t="s">
        <v>113</v>
      </c>
      <c r="BF376" s="151">
        <f t="shared" si="84"/>
        <v>0</v>
      </c>
      <c r="BG376" s="151">
        <f t="shared" si="85"/>
        <v>0</v>
      </c>
      <c r="BH376" s="151">
        <f t="shared" si="86"/>
        <v>0</v>
      </c>
      <c r="BI376" s="151">
        <f t="shared" si="87"/>
        <v>0</v>
      </c>
      <c r="BJ376" s="151">
        <f t="shared" si="88"/>
        <v>0</v>
      </c>
      <c r="BK376" s="14" t="s">
        <v>121</v>
      </c>
      <c r="BL376" s="151">
        <f t="shared" si="89"/>
        <v>0</v>
      </c>
      <c r="BM376" s="14" t="s">
        <v>501</v>
      </c>
      <c r="BN376" s="150" t="s">
        <v>1131</v>
      </c>
    </row>
    <row r="377" spans="1:66" s="2" customFormat="1" ht="14.5" customHeight="1">
      <c r="A377" s="26"/>
      <c r="B377" s="138"/>
      <c r="C377" s="152" t="s">
        <v>1132</v>
      </c>
      <c r="D377" s="152" t="s">
        <v>169</v>
      </c>
      <c r="E377" s="153" t="s">
        <v>1133</v>
      </c>
      <c r="F377" s="154" t="s">
        <v>1134</v>
      </c>
      <c r="G377" s="154"/>
      <c r="H377" s="155" t="s">
        <v>199</v>
      </c>
      <c r="I377" s="156">
        <v>5</v>
      </c>
      <c r="J377" s="157"/>
      <c r="K377" s="157">
        <f t="shared" si="80"/>
        <v>0</v>
      </c>
      <c r="L377" s="158"/>
      <c r="M377" s="159"/>
      <c r="N377" s="160" t="s">
        <v>1</v>
      </c>
      <c r="O377" s="161" t="s">
        <v>35</v>
      </c>
      <c r="P377" s="148">
        <v>0</v>
      </c>
      <c r="Q377" s="148">
        <f t="shared" si="81"/>
        <v>0</v>
      </c>
      <c r="R377" s="148">
        <v>1.0000000000000001E-5</v>
      </c>
      <c r="S377" s="148">
        <f t="shared" si="82"/>
        <v>5.0000000000000002E-5</v>
      </c>
      <c r="T377" s="148">
        <v>0</v>
      </c>
      <c r="U377" s="149">
        <f t="shared" si="83"/>
        <v>0</v>
      </c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S377" s="150" t="s">
        <v>506</v>
      </c>
      <c r="AU377" s="150" t="s">
        <v>169</v>
      </c>
      <c r="AV377" s="150" t="s">
        <v>121</v>
      </c>
      <c r="AZ377" s="14" t="s">
        <v>113</v>
      </c>
      <c r="BF377" s="151">
        <f t="shared" si="84"/>
        <v>0</v>
      </c>
      <c r="BG377" s="151">
        <f t="shared" si="85"/>
        <v>0</v>
      </c>
      <c r="BH377" s="151">
        <f t="shared" si="86"/>
        <v>0</v>
      </c>
      <c r="BI377" s="151">
        <f t="shared" si="87"/>
        <v>0</v>
      </c>
      <c r="BJ377" s="151">
        <f t="shared" si="88"/>
        <v>0</v>
      </c>
      <c r="BK377" s="14" t="s">
        <v>121</v>
      </c>
      <c r="BL377" s="151">
        <f t="shared" si="89"/>
        <v>0</v>
      </c>
      <c r="BM377" s="14" t="s">
        <v>506</v>
      </c>
      <c r="BN377" s="150" t="s">
        <v>1135</v>
      </c>
    </row>
    <row r="378" spans="1:66" s="2" customFormat="1" ht="14.5" customHeight="1">
      <c r="A378" s="26"/>
      <c r="B378" s="138"/>
      <c r="C378" s="152" t="s">
        <v>1136</v>
      </c>
      <c r="D378" s="152" t="s">
        <v>169</v>
      </c>
      <c r="E378" s="153" t="s">
        <v>1137</v>
      </c>
      <c r="F378" s="154" t="s">
        <v>1138</v>
      </c>
      <c r="G378" s="154"/>
      <c r="H378" s="155" t="s">
        <v>199</v>
      </c>
      <c r="I378" s="156">
        <v>5</v>
      </c>
      <c r="J378" s="157"/>
      <c r="K378" s="157">
        <f t="shared" si="80"/>
        <v>0</v>
      </c>
      <c r="L378" s="158"/>
      <c r="M378" s="159"/>
      <c r="N378" s="160" t="s">
        <v>1</v>
      </c>
      <c r="O378" s="161" t="s">
        <v>35</v>
      </c>
      <c r="P378" s="148">
        <v>0</v>
      </c>
      <c r="Q378" s="148">
        <f t="shared" si="81"/>
        <v>0</v>
      </c>
      <c r="R378" s="148">
        <v>1.0000000000000001E-5</v>
      </c>
      <c r="S378" s="148">
        <f t="shared" si="82"/>
        <v>5.0000000000000002E-5</v>
      </c>
      <c r="T378" s="148">
        <v>0</v>
      </c>
      <c r="U378" s="149">
        <f t="shared" si="83"/>
        <v>0</v>
      </c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S378" s="150" t="s">
        <v>506</v>
      </c>
      <c r="AU378" s="150" t="s">
        <v>169</v>
      </c>
      <c r="AV378" s="150" t="s">
        <v>121</v>
      </c>
      <c r="AZ378" s="14" t="s">
        <v>113</v>
      </c>
      <c r="BF378" s="151">
        <f t="shared" si="84"/>
        <v>0</v>
      </c>
      <c r="BG378" s="151">
        <f t="shared" si="85"/>
        <v>0</v>
      </c>
      <c r="BH378" s="151">
        <f t="shared" si="86"/>
        <v>0</v>
      </c>
      <c r="BI378" s="151">
        <f t="shared" si="87"/>
        <v>0</v>
      </c>
      <c r="BJ378" s="151">
        <f t="shared" si="88"/>
        <v>0</v>
      </c>
      <c r="BK378" s="14" t="s">
        <v>121</v>
      </c>
      <c r="BL378" s="151">
        <f t="shared" si="89"/>
        <v>0</v>
      </c>
      <c r="BM378" s="14" t="s">
        <v>506</v>
      </c>
      <c r="BN378" s="150" t="s">
        <v>1139</v>
      </c>
    </row>
    <row r="379" spans="1:66" s="2" customFormat="1" ht="14.5" customHeight="1">
      <c r="A379" s="26"/>
      <c r="B379" s="138"/>
      <c r="C379" s="152" t="s">
        <v>1140</v>
      </c>
      <c r="D379" s="152" t="s">
        <v>169</v>
      </c>
      <c r="E379" s="153" t="s">
        <v>1141</v>
      </c>
      <c r="F379" s="154" t="s">
        <v>1142</v>
      </c>
      <c r="G379" s="154"/>
      <c r="H379" s="155" t="s">
        <v>138</v>
      </c>
      <c r="I379" s="156">
        <v>10</v>
      </c>
      <c r="J379" s="157"/>
      <c r="K379" s="157">
        <f t="shared" si="80"/>
        <v>0</v>
      </c>
      <c r="L379" s="158"/>
      <c r="M379" s="159"/>
      <c r="N379" s="160" t="s">
        <v>1</v>
      </c>
      <c r="O379" s="161" t="s">
        <v>35</v>
      </c>
      <c r="P379" s="148">
        <v>0</v>
      </c>
      <c r="Q379" s="148">
        <f t="shared" si="81"/>
        <v>0</v>
      </c>
      <c r="R379" s="148">
        <v>1.3999999999999999E-4</v>
      </c>
      <c r="S379" s="148">
        <f t="shared" si="82"/>
        <v>1.3999999999999998E-3</v>
      </c>
      <c r="T379" s="148">
        <v>0</v>
      </c>
      <c r="U379" s="149">
        <f t="shared" si="83"/>
        <v>0</v>
      </c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S379" s="150" t="s">
        <v>506</v>
      </c>
      <c r="AU379" s="150" t="s">
        <v>169</v>
      </c>
      <c r="AV379" s="150" t="s">
        <v>121</v>
      </c>
      <c r="AZ379" s="14" t="s">
        <v>113</v>
      </c>
      <c r="BF379" s="151">
        <f t="shared" si="84"/>
        <v>0</v>
      </c>
      <c r="BG379" s="151">
        <f t="shared" si="85"/>
        <v>0</v>
      </c>
      <c r="BH379" s="151">
        <f t="shared" si="86"/>
        <v>0</v>
      </c>
      <c r="BI379" s="151">
        <f t="shared" si="87"/>
        <v>0</v>
      </c>
      <c r="BJ379" s="151">
        <f t="shared" si="88"/>
        <v>0</v>
      </c>
      <c r="BK379" s="14" t="s">
        <v>121</v>
      </c>
      <c r="BL379" s="151">
        <f t="shared" si="89"/>
        <v>0</v>
      </c>
      <c r="BM379" s="14" t="s">
        <v>506</v>
      </c>
      <c r="BN379" s="150" t="s">
        <v>1143</v>
      </c>
    </row>
    <row r="380" spans="1:66" s="2" customFormat="1" ht="14.5" customHeight="1">
      <c r="A380" s="26"/>
      <c r="B380" s="138"/>
      <c r="C380" s="139" t="s">
        <v>1144</v>
      </c>
      <c r="D380" s="139" t="s">
        <v>116</v>
      </c>
      <c r="E380" s="140" t="s">
        <v>1145</v>
      </c>
      <c r="F380" s="141" t="s">
        <v>1146</v>
      </c>
      <c r="G380" s="141"/>
      <c r="H380" s="142" t="s">
        <v>1147</v>
      </c>
      <c r="I380" s="143">
        <v>5</v>
      </c>
      <c r="J380" s="144"/>
      <c r="K380" s="144">
        <f t="shared" si="80"/>
        <v>0</v>
      </c>
      <c r="L380" s="145"/>
      <c r="M380" s="27"/>
      <c r="N380" s="146" t="s">
        <v>1</v>
      </c>
      <c r="O380" s="147" t="s">
        <v>35</v>
      </c>
      <c r="P380" s="148">
        <v>0</v>
      </c>
      <c r="Q380" s="148">
        <f t="shared" si="81"/>
        <v>0</v>
      </c>
      <c r="R380" s="148">
        <v>0</v>
      </c>
      <c r="S380" s="148">
        <f t="shared" si="82"/>
        <v>0</v>
      </c>
      <c r="T380" s="148">
        <v>0</v>
      </c>
      <c r="U380" s="149">
        <f t="shared" si="83"/>
        <v>0</v>
      </c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S380" s="150" t="s">
        <v>501</v>
      </c>
      <c r="AU380" s="150" t="s">
        <v>116</v>
      </c>
      <c r="AV380" s="150" t="s">
        <v>121</v>
      </c>
      <c r="AZ380" s="14" t="s">
        <v>113</v>
      </c>
      <c r="BF380" s="151">
        <f t="shared" si="84"/>
        <v>0</v>
      </c>
      <c r="BG380" s="151">
        <f t="shared" si="85"/>
        <v>0</v>
      </c>
      <c r="BH380" s="151">
        <f t="shared" si="86"/>
        <v>0</v>
      </c>
      <c r="BI380" s="151">
        <f t="shared" si="87"/>
        <v>0</v>
      </c>
      <c r="BJ380" s="151">
        <f t="shared" si="88"/>
        <v>0</v>
      </c>
      <c r="BK380" s="14" t="s">
        <v>121</v>
      </c>
      <c r="BL380" s="151">
        <f t="shared" si="89"/>
        <v>0</v>
      </c>
      <c r="BM380" s="14" t="s">
        <v>501</v>
      </c>
      <c r="BN380" s="150" t="s">
        <v>1148</v>
      </c>
    </row>
    <row r="381" spans="1:66" s="2" customFormat="1" ht="23" customHeight="1">
      <c r="A381" s="26"/>
      <c r="B381" s="138"/>
      <c r="C381" s="139" t="s">
        <v>1149</v>
      </c>
      <c r="D381" s="139" t="s">
        <v>116</v>
      </c>
      <c r="E381" s="140" t="s">
        <v>1150</v>
      </c>
      <c r="F381" s="141" t="s">
        <v>1151</v>
      </c>
      <c r="G381" s="141"/>
      <c r="H381" s="142" t="s">
        <v>138</v>
      </c>
      <c r="I381" s="143">
        <v>25</v>
      </c>
      <c r="J381" s="144"/>
      <c r="K381" s="144">
        <f t="shared" si="80"/>
        <v>0</v>
      </c>
      <c r="L381" s="145"/>
      <c r="M381" s="27"/>
      <c r="N381" s="146" t="s">
        <v>1</v>
      </c>
      <c r="O381" s="147" t="s">
        <v>35</v>
      </c>
      <c r="P381" s="148">
        <v>2.8000000000000001E-2</v>
      </c>
      <c r="Q381" s="148">
        <f t="shared" si="81"/>
        <v>0.70000000000000007</v>
      </c>
      <c r="R381" s="148">
        <v>0</v>
      </c>
      <c r="S381" s="148">
        <f t="shared" si="82"/>
        <v>0</v>
      </c>
      <c r="T381" s="148">
        <v>0</v>
      </c>
      <c r="U381" s="149">
        <f t="shared" si="83"/>
        <v>0</v>
      </c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S381" s="150" t="s">
        <v>501</v>
      </c>
      <c r="AU381" s="150" t="s">
        <v>116</v>
      </c>
      <c r="AV381" s="150" t="s">
        <v>121</v>
      </c>
      <c r="AZ381" s="14" t="s">
        <v>113</v>
      </c>
      <c r="BF381" s="151">
        <f t="shared" si="84"/>
        <v>0</v>
      </c>
      <c r="BG381" s="151">
        <f t="shared" si="85"/>
        <v>0</v>
      </c>
      <c r="BH381" s="151">
        <f t="shared" si="86"/>
        <v>0</v>
      </c>
      <c r="BI381" s="151">
        <f t="shared" si="87"/>
        <v>0</v>
      </c>
      <c r="BJ381" s="151">
        <f t="shared" si="88"/>
        <v>0</v>
      </c>
      <c r="BK381" s="14" t="s">
        <v>121</v>
      </c>
      <c r="BL381" s="151">
        <f t="shared" si="89"/>
        <v>0</v>
      </c>
      <c r="BM381" s="14" t="s">
        <v>501</v>
      </c>
      <c r="BN381" s="150" t="s">
        <v>1152</v>
      </c>
    </row>
    <row r="382" spans="1:66" s="2" customFormat="1" ht="14.5" customHeight="1">
      <c r="A382" s="26"/>
      <c r="B382" s="138"/>
      <c r="C382" s="152" t="s">
        <v>1153</v>
      </c>
      <c r="D382" s="152" t="s">
        <v>169</v>
      </c>
      <c r="E382" s="153" t="s">
        <v>1154</v>
      </c>
      <c r="F382" s="154" t="s">
        <v>1155</v>
      </c>
      <c r="G382" s="154"/>
      <c r="H382" s="155" t="s">
        <v>138</v>
      </c>
      <c r="I382" s="156">
        <v>25</v>
      </c>
      <c r="J382" s="157"/>
      <c r="K382" s="157">
        <f t="shared" si="80"/>
        <v>0</v>
      </c>
      <c r="L382" s="158"/>
      <c r="M382" s="159"/>
      <c r="N382" s="160" t="s">
        <v>1</v>
      </c>
      <c r="O382" s="161" t="s">
        <v>35</v>
      </c>
      <c r="P382" s="148">
        <v>0</v>
      </c>
      <c r="Q382" s="148">
        <f t="shared" si="81"/>
        <v>0</v>
      </c>
      <c r="R382" s="148">
        <v>1.3999999999999999E-4</v>
      </c>
      <c r="S382" s="148">
        <f t="shared" si="82"/>
        <v>3.4999999999999996E-3</v>
      </c>
      <c r="T382" s="148">
        <v>0</v>
      </c>
      <c r="U382" s="149">
        <f t="shared" si="83"/>
        <v>0</v>
      </c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S382" s="150" t="s">
        <v>506</v>
      </c>
      <c r="AU382" s="150" t="s">
        <v>169</v>
      </c>
      <c r="AV382" s="150" t="s">
        <v>121</v>
      </c>
      <c r="AZ382" s="14" t="s">
        <v>113</v>
      </c>
      <c r="BF382" s="151">
        <f t="shared" si="84"/>
        <v>0</v>
      </c>
      <c r="BG382" s="151">
        <f t="shared" si="85"/>
        <v>0</v>
      </c>
      <c r="BH382" s="151">
        <f t="shared" si="86"/>
        <v>0</v>
      </c>
      <c r="BI382" s="151">
        <f t="shared" si="87"/>
        <v>0</v>
      </c>
      <c r="BJ382" s="151">
        <f t="shared" si="88"/>
        <v>0</v>
      </c>
      <c r="BK382" s="14" t="s">
        <v>121</v>
      </c>
      <c r="BL382" s="151">
        <f t="shared" si="89"/>
        <v>0</v>
      </c>
      <c r="BM382" s="14" t="s">
        <v>506</v>
      </c>
      <c r="BN382" s="150" t="s">
        <v>1156</v>
      </c>
    </row>
    <row r="383" spans="1:66" s="2" customFormat="1" ht="29" customHeight="1">
      <c r="A383" s="26"/>
      <c r="B383" s="138"/>
      <c r="C383" s="139" t="s">
        <v>1157</v>
      </c>
      <c r="D383" s="139" t="s">
        <v>116</v>
      </c>
      <c r="E383" s="140" t="s">
        <v>1158</v>
      </c>
      <c r="F383" s="141" t="s">
        <v>1159</v>
      </c>
      <c r="G383" s="141"/>
      <c r="H383" s="142" t="s">
        <v>138</v>
      </c>
      <c r="I383" s="143">
        <v>30</v>
      </c>
      <c r="J383" s="144"/>
      <c r="K383" s="144">
        <f t="shared" si="80"/>
        <v>0</v>
      </c>
      <c r="L383" s="145"/>
      <c r="M383" s="27"/>
      <c r="N383" s="146" t="s">
        <v>1</v>
      </c>
      <c r="O383" s="147" t="s">
        <v>35</v>
      </c>
      <c r="P383" s="148">
        <v>3.5999999999999997E-2</v>
      </c>
      <c r="Q383" s="148">
        <f t="shared" si="81"/>
        <v>1.0799999999999998</v>
      </c>
      <c r="R383" s="148">
        <v>0</v>
      </c>
      <c r="S383" s="148">
        <f t="shared" si="82"/>
        <v>0</v>
      </c>
      <c r="T383" s="148">
        <v>0</v>
      </c>
      <c r="U383" s="149">
        <f t="shared" si="83"/>
        <v>0</v>
      </c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S383" s="150" t="s">
        <v>501</v>
      </c>
      <c r="AU383" s="150" t="s">
        <v>116</v>
      </c>
      <c r="AV383" s="150" t="s">
        <v>121</v>
      </c>
      <c r="AZ383" s="14" t="s">
        <v>113</v>
      </c>
      <c r="BF383" s="151">
        <f t="shared" si="84"/>
        <v>0</v>
      </c>
      <c r="BG383" s="151">
        <f t="shared" si="85"/>
        <v>0</v>
      </c>
      <c r="BH383" s="151">
        <f t="shared" si="86"/>
        <v>0</v>
      </c>
      <c r="BI383" s="151">
        <f t="shared" si="87"/>
        <v>0</v>
      </c>
      <c r="BJ383" s="151">
        <f t="shared" si="88"/>
        <v>0</v>
      </c>
      <c r="BK383" s="14" t="s">
        <v>121</v>
      </c>
      <c r="BL383" s="151">
        <f t="shared" si="89"/>
        <v>0</v>
      </c>
      <c r="BM383" s="14" t="s">
        <v>501</v>
      </c>
      <c r="BN383" s="150" t="s">
        <v>1160</v>
      </c>
    </row>
    <row r="384" spans="1:66" s="2" customFormat="1" ht="14.5" customHeight="1">
      <c r="A384" s="26"/>
      <c r="B384" s="138"/>
      <c r="C384" s="152" t="s">
        <v>1161</v>
      </c>
      <c r="D384" s="152" t="s">
        <v>169</v>
      </c>
      <c r="E384" s="153" t="s">
        <v>1162</v>
      </c>
      <c r="F384" s="154" t="s">
        <v>1163</v>
      </c>
      <c r="G384" s="154"/>
      <c r="H384" s="155" t="s">
        <v>138</v>
      </c>
      <c r="I384" s="156">
        <v>30</v>
      </c>
      <c r="J384" s="157"/>
      <c r="K384" s="157">
        <f t="shared" si="80"/>
        <v>0</v>
      </c>
      <c r="L384" s="158"/>
      <c r="M384" s="159"/>
      <c r="N384" s="160" t="s">
        <v>1</v>
      </c>
      <c r="O384" s="161" t="s">
        <v>35</v>
      </c>
      <c r="P384" s="148">
        <v>0</v>
      </c>
      <c r="Q384" s="148">
        <f t="shared" si="81"/>
        <v>0</v>
      </c>
      <c r="R384" s="148">
        <v>2.7999999999999998E-4</v>
      </c>
      <c r="S384" s="148">
        <f t="shared" si="82"/>
        <v>8.3999999999999995E-3</v>
      </c>
      <c r="T384" s="148">
        <v>0</v>
      </c>
      <c r="U384" s="149">
        <f t="shared" si="83"/>
        <v>0</v>
      </c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S384" s="150" t="s">
        <v>506</v>
      </c>
      <c r="AU384" s="150" t="s">
        <v>169</v>
      </c>
      <c r="AV384" s="150" t="s">
        <v>121</v>
      </c>
      <c r="AZ384" s="14" t="s">
        <v>113</v>
      </c>
      <c r="BF384" s="151">
        <f t="shared" si="84"/>
        <v>0</v>
      </c>
      <c r="BG384" s="151">
        <f t="shared" si="85"/>
        <v>0</v>
      </c>
      <c r="BH384" s="151">
        <f t="shared" si="86"/>
        <v>0</v>
      </c>
      <c r="BI384" s="151">
        <f t="shared" si="87"/>
        <v>0</v>
      </c>
      <c r="BJ384" s="151">
        <f t="shared" si="88"/>
        <v>0</v>
      </c>
      <c r="BK384" s="14" t="s">
        <v>121</v>
      </c>
      <c r="BL384" s="151">
        <f t="shared" si="89"/>
        <v>0</v>
      </c>
      <c r="BM384" s="14" t="s">
        <v>506</v>
      </c>
      <c r="BN384" s="150" t="s">
        <v>1164</v>
      </c>
    </row>
    <row r="385" spans="1:66" s="2" customFormat="1" ht="24.25" customHeight="1">
      <c r="A385" s="26"/>
      <c r="B385" s="138"/>
      <c r="C385" s="152" t="s">
        <v>1165</v>
      </c>
      <c r="D385" s="152" t="s">
        <v>169</v>
      </c>
      <c r="E385" s="153" t="s">
        <v>1166</v>
      </c>
      <c r="F385" s="154" t="s">
        <v>1167</v>
      </c>
      <c r="G385" s="154"/>
      <c r="H385" s="155" t="s">
        <v>199</v>
      </c>
      <c r="I385" s="156">
        <v>5</v>
      </c>
      <c r="J385" s="157"/>
      <c r="K385" s="157">
        <f t="shared" si="80"/>
        <v>0</v>
      </c>
      <c r="L385" s="158"/>
      <c r="M385" s="159"/>
      <c r="N385" s="160" t="s">
        <v>1</v>
      </c>
      <c r="O385" s="161" t="s">
        <v>35</v>
      </c>
      <c r="P385" s="148">
        <v>0</v>
      </c>
      <c r="Q385" s="148">
        <f t="shared" si="81"/>
        <v>0</v>
      </c>
      <c r="R385" s="148">
        <v>2.4E-2</v>
      </c>
      <c r="S385" s="148">
        <f t="shared" si="82"/>
        <v>0.12</v>
      </c>
      <c r="T385" s="148">
        <v>0</v>
      </c>
      <c r="U385" s="149">
        <f t="shared" si="83"/>
        <v>0</v>
      </c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S385" s="150" t="s">
        <v>506</v>
      </c>
      <c r="AU385" s="150" t="s">
        <v>169</v>
      </c>
      <c r="AV385" s="150" t="s">
        <v>121</v>
      </c>
      <c r="AZ385" s="14" t="s">
        <v>113</v>
      </c>
      <c r="BF385" s="151">
        <f t="shared" si="84"/>
        <v>0</v>
      </c>
      <c r="BG385" s="151">
        <f t="shared" si="85"/>
        <v>0</v>
      </c>
      <c r="BH385" s="151">
        <f t="shared" si="86"/>
        <v>0</v>
      </c>
      <c r="BI385" s="151">
        <f t="shared" si="87"/>
        <v>0</v>
      </c>
      <c r="BJ385" s="151">
        <f t="shared" si="88"/>
        <v>0</v>
      </c>
      <c r="BK385" s="14" t="s">
        <v>121</v>
      </c>
      <c r="BL385" s="151">
        <f t="shared" si="89"/>
        <v>0</v>
      </c>
      <c r="BM385" s="14" t="s">
        <v>506</v>
      </c>
      <c r="BN385" s="150" t="s">
        <v>1168</v>
      </c>
    </row>
    <row r="386" spans="1:66" s="2" customFormat="1" ht="14.5" customHeight="1">
      <c r="A386" s="26"/>
      <c r="B386" s="138"/>
      <c r="C386" s="152" t="s">
        <v>1169</v>
      </c>
      <c r="D386" s="152" t="s">
        <v>169</v>
      </c>
      <c r="E386" s="153" t="s">
        <v>1170</v>
      </c>
      <c r="F386" s="154" t="s">
        <v>1171</v>
      </c>
      <c r="G386" s="154"/>
      <c r="H386" s="155" t="s">
        <v>199</v>
      </c>
      <c r="I386" s="156">
        <v>5</v>
      </c>
      <c r="J386" s="157"/>
      <c r="K386" s="157">
        <f t="shared" si="80"/>
        <v>0</v>
      </c>
      <c r="L386" s="158"/>
      <c r="M386" s="159"/>
      <c r="N386" s="160" t="s">
        <v>1</v>
      </c>
      <c r="O386" s="161" t="s">
        <v>35</v>
      </c>
      <c r="P386" s="148">
        <v>0</v>
      </c>
      <c r="Q386" s="148">
        <f t="shared" si="81"/>
        <v>0</v>
      </c>
      <c r="R386" s="148">
        <v>0.04</v>
      </c>
      <c r="S386" s="148">
        <f t="shared" si="82"/>
        <v>0.2</v>
      </c>
      <c r="T386" s="148">
        <v>0</v>
      </c>
      <c r="U386" s="149">
        <f t="shared" si="83"/>
        <v>0</v>
      </c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S386" s="150" t="s">
        <v>506</v>
      </c>
      <c r="AU386" s="150" t="s">
        <v>169</v>
      </c>
      <c r="AV386" s="150" t="s">
        <v>121</v>
      </c>
      <c r="AZ386" s="14" t="s">
        <v>113</v>
      </c>
      <c r="BF386" s="151">
        <f t="shared" si="84"/>
        <v>0</v>
      </c>
      <c r="BG386" s="151">
        <f t="shared" si="85"/>
        <v>0</v>
      </c>
      <c r="BH386" s="151">
        <f t="shared" si="86"/>
        <v>0</v>
      </c>
      <c r="BI386" s="151">
        <f t="shared" si="87"/>
        <v>0</v>
      </c>
      <c r="BJ386" s="151">
        <f t="shared" si="88"/>
        <v>0</v>
      </c>
      <c r="BK386" s="14" t="s">
        <v>121</v>
      </c>
      <c r="BL386" s="151">
        <f t="shared" si="89"/>
        <v>0</v>
      </c>
      <c r="BM386" s="14" t="s">
        <v>506</v>
      </c>
      <c r="BN386" s="150" t="s">
        <v>1172</v>
      </c>
    </row>
    <row r="387" spans="1:66" s="2" customFormat="1" ht="31" customHeight="1">
      <c r="A387" s="26"/>
      <c r="B387" s="138"/>
      <c r="C387" s="139" t="s">
        <v>1173</v>
      </c>
      <c r="D387" s="139" t="s">
        <v>116</v>
      </c>
      <c r="E387" s="140" t="s">
        <v>1174</v>
      </c>
      <c r="F387" s="141" t="s">
        <v>1175</v>
      </c>
      <c r="G387" s="141"/>
      <c r="H387" s="142" t="s">
        <v>138</v>
      </c>
      <c r="I387" s="143">
        <v>60</v>
      </c>
      <c r="J387" s="144"/>
      <c r="K387" s="144">
        <f t="shared" si="80"/>
        <v>0</v>
      </c>
      <c r="L387" s="145"/>
      <c r="M387" s="27"/>
      <c r="N387" s="146" t="s">
        <v>1</v>
      </c>
      <c r="O387" s="147" t="s">
        <v>35</v>
      </c>
      <c r="P387" s="148">
        <v>9.5000000000000001E-2</v>
      </c>
      <c r="Q387" s="148">
        <f t="shared" si="81"/>
        <v>5.7</v>
      </c>
      <c r="R387" s="148">
        <v>0</v>
      </c>
      <c r="S387" s="148">
        <f t="shared" si="82"/>
        <v>0</v>
      </c>
      <c r="T387" s="148">
        <v>0</v>
      </c>
      <c r="U387" s="149">
        <f t="shared" si="83"/>
        <v>0</v>
      </c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S387" s="150" t="s">
        <v>501</v>
      </c>
      <c r="AU387" s="150" t="s">
        <v>116</v>
      </c>
      <c r="AV387" s="150" t="s">
        <v>121</v>
      </c>
      <c r="AZ387" s="14" t="s">
        <v>113</v>
      </c>
      <c r="BF387" s="151">
        <f t="shared" si="84"/>
        <v>0</v>
      </c>
      <c r="BG387" s="151">
        <f t="shared" si="85"/>
        <v>0</v>
      </c>
      <c r="BH387" s="151">
        <f t="shared" si="86"/>
        <v>0</v>
      </c>
      <c r="BI387" s="151">
        <f t="shared" si="87"/>
        <v>0</v>
      </c>
      <c r="BJ387" s="151">
        <f t="shared" si="88"/>
        <v>0</v>
      </c>
      <c r="BK387" s="14" t="s">
        <v>121</v>
      </c>
      <c r="BL387" s="151">
        <f t="shared" si="89"/>
        <v>0</v>
      </c>
      <c r="BM387" s="14" t="s">
        <v>501</v>
      </c>
      <c r="BN387" s="150" t="s">
        <v>1176</v>
      </c>
    </row>
    <row r="388" spans="1:66" s="2" customFormat="1" ht="14.5" customHeight="1">
      <c r="A388" s="26"/>
      <c r="B388" s="138"/>
      <c r="C388" s="152" t="s">
        <v>1177</v>
      </c>
      <c r="D388" s="152" t="s">
        <v>169</v>
      </c>
      <c r="E388" s="153" t="s">
        <v>1178</v>
      </c>
      <c r="F388" s="154" t="s">
        <v>1179</v>
      </c>
      <c r="G388" s="154"/>
      <c r="H388" s="155" t="s">
        <v>138</v>
      </c>
      <c r="I388" s="156">
        <v>60</v>
      </c>
      <c r="J388" s="157"/>
      <c r="K388" s="157">
        <f t="shared" si="80"/>
        <v>0</v>
      </c>
      <c r="L388" s="158"/>
      <c r="M388" s="159"/>
      <c r="N388" s="160" t="s">
        <v>1</v>
      </c>
      <c r="O388" s="161" t="s">
        <v>35</v>
      </c>
      <c r="P388" s="148">
        <v>0</v>
      </c>
      <c r="Q388" s="148">
        <f t="shared" si="81"/>
        <v>0</v>
      </c>
      <c r="R388" s="148">
        <v>4.8000000000000001E-4</v>
      </c>
      <c r="S388" s="148">
        <f t="shared" si="82"/>
        <v>2.8799999999999999E-2</v>
      </c>
      <c r="T388" s="148">
        <v>0</v>
      </c>
      <c r="U388" s="149">
        <f t="shared" si="83"/>
        <v>0</v>
      </c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S388" s="150" t="s">
        <v>506</v>
      </c>
      <c r="AU388" s="150" t="s">
        <v>169</v>
      </c>
      <c r="AV388" s="150" t="s">
        <v>121</v>
      </c>
      <c r="AZ388" s="14" t="s">
        <v>113</v>
      </c>
      <c r="BF388" s="151">
        <f t="shared" si="84"/>
        <v>0</v>
      </c>
      <c r="BG388" s="151">
        <f t="shared" si="85"/>
        <v>0</v>
      </c>
      <c r="BH388" s="151">
        <f t="shared" si="86"/>
        <v>0</v>
      </c>
      <c r="BI388" s="151">
        <f t="shared" si="87"/>
        <v>0</v>
      </c>
      <c r="BJ388" s="151">
        <f t="shared" si="88"/>
        <v>0</v>
      </c>
      <c r="BK388" s="14" t="s">
        <v>121</v>
      </c>
      <c r="BL388" s="151">
        <f t="shared" si="89"/>
        <v>0</v>
      </c>
      <c r="BM388" s="14" t="s">
        <v>506</v>
      </c>
      <c r="BN388" s="150" t="s">
        <v>1180</v>
      </c>
    </row>
    <row r="389" spans="1:66" s="2" customFormat="1" ht="24.25" customHeight="1">
      <c r="A389" s="26"/>
      <c r="B389" s="138"/>
      <c r="C389" s="139" t="s">
        <v>1181</v>
      </c>
      <c r="D389" s="139" t="s">
        <v>116</v>
      </c>
      <c r="E389" s="140" t="s">
        <v>1182</v>
      </c>
      <c r="F389" s="141" t="s">
        <v>1183</v>
      </c>
      <c r="G389" s="141"/>
      <c r="H389" s="142" t="s">
        <v>138</v>
      </c>
      <c r="I389" s="143">
        <v>190</v>
      </c>
      <c r="J389" s="144"/>
      <c r="K389" s="144">
        <f t="shared" si="80"/>
        <v>0</v>
      </c>
      <c r="L389" s="145"/>
      <c r="M389" s="27"/>
      <c r="N389" s="146" t="s">
        <v>1</v>
      </c>
      <c r="O389" s="147" t="s">
        <v>35</v>
      </c>
      <c r="P389" s="148">
        <v>2.8000000000000001E-2</v>
      </c>
      <c r="Q389" s="148">
        <f t="shared" si="81"/>
        <v>5.32</v>
      </c>
      <c r="R389" s="148">
        <v>0</v>
      </c>
      <c r="S389" s="148">
        <f t="shared" si="82"/>
        <v>0</v>
      </c>
      <c r="T389" s="148">
        <v>0</v>
      </c>
      <c r="U389" s="149">
        <f t="shared" si="83"/>
        <v>0</v>
      </c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S389" s="150" t="s">
        <v>501</v>
      </c>
      <c r="AU389" s="150" t="s">
        <v>116</v>
      </c>
      <c r="AV389" s="150" t="s">
        <v>121</v>
      </c>
      <c r="AZ389" s="14" t="s">
        <v>113</v>
      </c>
      <c r="BF389" s="151">
        <f t="shared" si="84"/>
        <v>0</v>
      </c>
      <c r="BG389" s="151">
        <f t="shared" si="85"/>
        <v>0</v>
      </c>
      <c r="BH389" s="151">
        <f t="shared" si="86"/>
        <v>0</v>
      </c>
      <c r="BI389" s="151">
        <f t="shared" si="87"/>
        <v>0</v>
      </c>
      <c r="BJ389" s="151">
        <f t="shared" si="88"/>
        <v>0</v>
      </c>
      <c r="BK389" s="14" t="s">
        <v>121</v>
      </c>
      <c r="BL389" s="151">
        <f t="shared" si="89"/>
        <v>0</v>
      </c>
      <c r="BM389" s="14" t="s">
        <v>501</v>
      </c>
      <c r="BN389" s="150" t="s">
        <v>1184</v>
      </c>
    </row>
    <row r="390" spans="1:66" s="2" customFormat="1" ht="14.5" customHeight="1">
      <c r="A390" s="26"/>
      <c r="B390" s="138"/>
      <c r="C390" s="152" t="s">
        <v>1185</v>
      </c>
      <c r="D390" s="152" t="s">
        <v>169</v>
      </c>
      <c r="E390" s="153" t="s">
        <v>1186</v>
      </c>
      <c r="F390" s="154" t="s">
        <v>1187</v>
      </c>
      <c r="G390" s="154"/>
      <c r="H390" s="155" t="s">
        <v>138</v>
      </c>
      <c r="I390" s="156">
        <v>190</v>
      </c>
      <c r="J390" s="157"/>
      <c r="K390" s="157">
        <f t="shared" si="80"/>
        <v>0</v>
      </c>
      <c r="L390" s="158"/>
      <c r="M390" s="159"/>
      <c r="N390" s="160" t="s">
        <v>1</v>
      </c>
      <c r="O390" s="161" t="s">
        <v>35</v>
      </c>
      <c r="P390" s="148">
        <v>0</v>
      </c>
      <c r="Q390" s="148">
        <f t="shared" si="81"/>
        <v>0</v>
      </c>
      <c r="R390" s="148">
        <v>1.3999999999999999E-4</v>
      </c>
      <c r="S390" s="148">
        <f t="shared" si="82"/>
        <v>2.6599999999999999E-2</v>
      </c>
      <c r="T390" s="148">
        <v>0</v>
      </c>
      <c r="U390" s="149">
        <f t="shared" si="83"/>
        <v>0</v>
      </c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S390" s="150" t="s">
        <v>506</v>
      </c>
      <c r="AU390" s="150" t="s">
        <v>169</v>
      </c>
      <c r="AV390" s="150" t="s">
        <v>121</v>
      </c>
      <c r="AZ390" s="14" t="s">
        <v>113</v>
      </c>
      <c r="BF390" s="151">
        <f t="shared" si="84"/>
        <v>0</v>
      </c>
      <c r="BG390" s="151">
        <f t="shared" si="85"/>
        <v>0</v>
      </c>
      <c r="BH390" s="151">
        <f t="shared" si="86"/>
        <v>0</v>
      </c>
      <c r="BI390" s="151">
        <f t="shared" si="87"/>
        <v>0</v>
      </c>
      <c r="BJ390" s="151">
        <f t="shared" si="88"/>
        <v>0</v>
      </c>
      <c r="BK390" s="14" t="s">
        <v>121</v>
      </c>
      <c r="BL390" s="151">
        <f t="shared" si="89"/>
        <v>0</v>
      </c>
      <c r="BM390" s="14" t="s">
        <v>506</v>
      </c>
      <c r="BN390" s="150" t="s">
        <v>1188</v>
      </c>
    </row>
    <row r="391" spans="1:66" s="2" customFormat="1" ht="24.25" customHeight="1">
      <c r="A391" s="26"/>
      <c r="B391" s="138"/>
      <c r="C391" s="139" t="s">
        <v>1189</v>
      </c>
      <c r="D391" s="139" t="s">
        <v>116</v>
      </c>
      <c r="E391" s="140" t="s">
        <v>1190</v>
      </c>
      <c r="F391" s="141" t="s">
        <v>1191</v>
      </c>
      <c r="G391" s="141"/>
      <c r="H391" s="142" t="s">
        <v>138</v>
      </c>
      <c r="I391" s="143">
        <v>140</v>
      </c>
      <c r="J391" s="144"/>
      <c r="K391" s="144">
        <f t="shared" si="80"/>
        <v>0</v>
      </c>
      <c r="L391" s="145"/>
      <c r="M391" s="27"/>
      <c r="N391" s="146" t="s">
        <v>1</v>
      </c>
      <c r="O391" s="147" t="s">
        <v>35</v>
      </c>
      <c r="P391" s="148">
        <v>0.06</v>
      </c>
      <c r="Q391" s="148">
        <f t="shared" si="81"/>
        <v>8.4</v>
      </c>
      <c r="R391" s="148">
        <v>0</v>
      </c>
      <c r="S391" s="148">
        <f t="shared" si="82"/>
        <v>0</v>
      </c>
      <c r="T391" s="148">
        <v>0</v>
      </c>
      <c r="U391" s="149">
        <f t="shared" si="83"/>
        <v>0</v>
      </c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S391" s="150" t="s">
        <v>501</v>
      </c>
      <c r="AU391" s="150" t="s">
        <v>116</v>
      </c>
      <c r="AV391" s="150" t="s">
        <v>121</v>
      </c>
      <c r="AZ391" s="14" t="s">
        <v>113</v>
      </c>
      <c r="BF391" s="151">
        <f t="shared" si="84"/>
        <v>0</v>
      </c>
      <c r="BG391" s="151">
        <f t="shared" si="85"/>
        <v>0</v>
      </c>
      <c r="BH391" s="151">
        <f t="shared" si="86"/>
        <v>0</v>
      </c>
      <c r="BI391" s="151">
        <f t="shared" si="87"/>
        <v>0</v>
      </c>
      <c r="BJ391" s="151">
        <f t="shared" si="88"/>
        <v>0</v>
      </c>
      <c r="BK391" s="14" t="s">
        <v>121</v>
      </c>
      <c r="BL391" s="151">
        <f t="shared" si="89"/>
        <v>0</v>
      </c>
      <c r="BM391" s="14" t="s">
        <v>501</v>
      </c>
      <c r="BN391" s="150" t="s">
        <v>1192</v>
      </c>
    </row>
    <row r="392" spans="1:66" s="2" customFormat="1" ht="14.5" customHeight="1">
      <c r="A392" s="26"/>
      <c r="B392" s="138"/>
      <c r="C392" s="152" t="s">
        <v>1193</v>
      </c>
      <c r="D392" s="152" t="s">
        <v>169</v>
      </c>
      <c r="E392" s="153" t="s">
        <v>1194</v>
      </c>
      <c r="F392" s="154" t="s">
        <v>1195</v>
      </c>
      <c r="G392" s="154"/>
      <c r="H392" s="155" t="s">
        <v>138</v>
      </c>
      <c r="I392" s="156">
        <v>140</v>
      </c>
      <c r="J392" s="157"/>
      <c r="K392" s="157">
        <f t="shared" si="80"/>
        <v>0</v>
      </c>
      <c r="L392" s="158"/>
      <c r="M392" s="159"/>
      <c r="N392" s="160" t="s">
        <v>1</v>
      </c>
      <c r="O392" s="161" t="s">
        <v>35</v>
      </c>
      <c r="P392" s="148">
        <v>0</v>
      </c>
      <c r="Q392" s="148">
        <f t="shared" si="81"/>
        <v>0</v>
      </c>
      <c r="R392" s="148">
        <v>3.8000000000000002E-4</v>
      </c>
      <c r="S392" s="148">
        <f t="shared" si="82"/>
        <v>5.3200000000000004E-2</v>
      </c>
      <c r="T392" s="148">
        <v>0</v>
      </c>
      <c r="U392" s="149">
        <f t="shared" si="83"/>
        <v>0</v>
      </c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S392" s="150" t="s">
        <v>506</v>
      </c>
      <c r="AU392" s="150" t="s">
        <v>169</v>
      </c>
      <c r="AV392" s="150" t="s">
        <v>121</v>
      </c>
      <c r="AZ392" s="14" t="s">
        <v>113</v>
      </c>
      <c r="BF392" s="151">
        <f t="shared" si="84"/>
        <v>0</v>
      </c>
      <c r="BG392" s="151">
        <f t="shared" si="85"/>
        <v>0</v>
      </c>
      <c r="BH392" s="151">
        <f t="shared" si="86"/>
        <v>0</v>
      </c>
      <c r="BI392" s="151">
        <f t="shared" si="87"/>
        <v>0</v>
      </c>
      <c r="BJ392" s="151">
        <f t="shared" si="88"/>
        <v>0</v>
      </c>
      <c r="BK392" s="14" t="s">
        <v>121</v>
      </c>
      <c r="BL392" s="151">
        <f t="shared" si="89"/>
        <v>0</v>
      </c>
      <c r="BM392" s="14" t="s">
        <v>506</v>
      </c>
      <c r="BN392" s="150" t="s">
        <v>1196</v>
      </c>
    </row>
    <row r="393" spans="1:66" s="2" customFormat="1" ht="14.5" customHeight="1">
      <c r="A393" s="26"/>
      <c r="B393" s="138"/>
      <c r="C393" s="139" t="s">
        <v>501</v>
      </c>
      <c r="D393" s="139" t="s">
        <v>116</v>
      </c>
      <c r="E393" s="140" t="s">
        <v>1197</v>
      </c>
      <c r="F393" s="141" t="s">
        <v>1198</v>
      </c>
      <c r="G393" s="141"/>
      <c r="H393" s="142" t="s">
        <v>199</v>
      </c>
      <c r="I393" s="143">
        <v>1</v>
      </c>
      <c r="J393" s="144"/>
      <c r="K393" s="144">
        <f t="shared" si="80"/>
        <v>0</v>
      </c>
      <c r="L393" s="145"/>
      <c r="M393" s="27"/>
      <c r="N393" s="146" t="s">
        <v>1</v>
      </c>
      <c r="O393" s="147" t="s">
        <v>35</v>
      </c>
      <c r="P393" s="148">
        <v>0.45100000000000001</v>
      </c>
      <c r="Q393" s="148">
        <f t="shared" si="81"/>
        <v>0.45100000000000001</v>
      </c>
      <c r="R393" s="148">
        <v>0</v>
      </c>
      <c r="S393" s="148">
        <f t="shared" si="82"/>
        <v>0</v>
      </c>
      <c r="T393" s="148">
        <v>0</v>
      </c>
      <c r="U393" s="149">
        <f t="shared" si="83"/>
        <v>0</v>
      </c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S393" s="150" t="s">
        <v>501</v>
      </c>
      <c r="AU393" s="150" t="s">
        <v>116</v>
      </c>
      <c r="AV393" s="150" t="s">
        <v>121</v>
      </c>
      <c r="AZ393" s="14" t="s">
        <v>113</v>
      </c>
      <c r="BF393" s="151">
        <f t="shared" si="84"/>
        <v>0</v>
      </c>
      <c r="BG393" s="151">
        <f t="shared" si="85"/>
        <v>0</v>
      </c>
      <c r="BH393" s="151">
        <f t="shared" si="86"/>
        <v>0</v>
      </c>
      <c r="BI393" s="151">
        <f t="shared" si="87"/>
        <v>0</v>
      </c>
      <c r="BJ393" s="151">
        <f t="shared" si="88"/>
        <v>0</v>
      </c>
      <c r="BK393" s="14" t="s">
        <v>121</v>
      </c>
      <c r="BL393" s="151">
        <f t="shared" si="89"/>
        <v>0</v>
      </c>
      <c r="BM393" s="14" t="s">
        <v>501</v>
      </c>
      <c r="BN393" s="150" t="s">
        <v>1199</v>
      </c>
    </row>
    <row r="394" spans="1:66" s="12" customFormat="1" ht="23" customHeight="1">
      <c r="B394" s="126"/>
      <c r="D394" s="127" t="s">
        <v>68</v>
      </c>
      <c r="E394" s="136" t="s">
        <v>1200</v>
      </c>
      <c r="F394" s="136" t="s">
        <v>1201</v>
      </c>
      <c r="G394" s="136"/>
      <c r="K394" s="137">
        <f>BL394</f>
        <v>0</v>
      </c>
      <c r="M394" s="126"/>
      <c r="N394" s="130"/>
      <c r="O394" s="131"/>
      <c r="P394" s="131"/>
      <c r="Q394" s="132">
        <f>SUM(Q395:Q396)</f>
        <v>5.7740000000000009</v>
      </c>
      <c r="R394" s="131"/>
      <c r="S394" s="132">
        <f>SUM(S395:S396)</f>
        <v>0</v>
      </c>
      <c r="T394" s="131"/>
      <c r="U394" s="133">
        <f>SUM(U395:U396)</f>
        <v>0</v>
      </c>
      <c r="AS394" s="127" t="s">
        <v>156</v>
      </c>
      <c r="AU394" s="134" t="s">
        <v>68</v>
      </c>
      <c r="AV394" s="134" t="s">
        <v>77</v>
      </c>
      <c r="AZ394" s="127" t="s">
        <v>113</v>
      </c>
      <c r="BL394" s="135">
        <f>SUM(BL395:BL396)</f>
        <v>0</v>
      </c>
    </row>
    <row r="395" spans="1:66" s="2" customFormat="1" ht="24.25" customHeight="1">
      <c r="A395" s="26"/>
      <c r="B395" s="138"/>
      <c r="C395" s="139" t="s">
        <v>1202</v>
      </c>
      <c r="D395" s="139" t="s">
        <v>116</v>
      </c>
      <c r="E395" s="140" t="s">
        <v>1203</v>
      </c>
      <c r="F395" s="141" t="s">
        <v>1204</v>
      </c>
      <c r="G395" s="141"/>
      <c r="H395" s="142" t="s">
        <v>421</v>
      </c>
      <c r="I395" s="143">
        <v>1</v>
      </c>
      <c r="J395" s="144"/>
      <c r="K395" s="144">
        <f>ROUND(J395*I395,2)</f>
        <v>0</v>
      </c>
      <c r="L395" s="145"/>
      <c r="M395" s="27"/>
      <c r="N395" s="146" t="s">
        <v>1</v>
      </c>
      <c r="O395" s="147" t="s">
        <v>35</v>
      </c>
      <c r="P395" s="148">
        <v>1.8740000000000001</v>
      </c>
      <c r="Q395" s="148">
        <f>P395*I395</f>
        <v>1.8740000000000001</v>
      </c>
      <c r="R395" s="148">
        <v>0</v>
      </c>
      <c r="S395" s="148">
        <f>R395*I395</f>
        <v>0</v>
      </c>
      <c r="T395" s="148">
        <v>0</v>
      </c>
      <c r="U395" s="149">
        <f>T395*I395</f>
        <v>0</v>
      </c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S395" s="150" t="s">
        <v>501</v>
      </c>
      <c r="AU395" s="150" t="s">
        <v>116</v>
      </c>
      <c r="AV395" s="150" t="s">
        <v>121</v>
      </c>
      <c r="AZ395" s="14" t="s">
        <v>113</v>
      </c>
      <c r="BF395" s="151">
        <f>IF(O395="základná",K395,0)</f>
        <v>0</v>
      </c>
      <c r="BG395" s="151">
        <f>IF(O395="znížená",K395,0)</f>
        <v>0</v>
      </c>
      <c r="BH395" s="151">
        <f>IF(O395="zákl. prenesená",K395,0)</f>
        <v>0</v>
      </c>
      <c r="BI395" s="151">
        <f>IF(O395="zníž. prenesená",K395,0)</f>
        <v>0</v>
      </c>
      <c r="BJ395" s="151">
        <f>IF(O395="nulová",K395,0)</f>
        <v>0</v>
      </c>
      <c r="BK395" s="14" t="s">
        <v>121</v>
      </c>
      <c r="BL395" s="151">
        <f>ROUND(J395*I395,2)</f>
        <v>0</v>
      </c>
      <c r="BM395" s="14" t="s">
        <v>501</v>
      </c>
      <c r="BN395" s="150" t="s">
        <v>1205</v>
      </c>
    </row>
    <row r="396" spans="1:66" s="2" customFormat="1" ht="14.5" customHeight="1">
      <c r="A396" s="26"/>
      <c r="B396" s="138"/>
      <c r="C396" s="139" t="s">
        <v>1206</v>
      </c>
      <c r="D396" s="139" t="s">
        <v>116</v>
      </c>
      <c r="E396" s="140" t="s">
        <v>1207</v>
      </c>
      <c r="F396" s="141" t="s">
        <v>1208</v>
      </c>
      <c r="G396" s="141"/>
      <c r="H396" s="142" t="s">
        <v>1147</v>
      </c>
      <c r="I396" s="143">
        <v>5</v>
      </c>
      <c r="J396" s="144"/>
      <c r="K396" s="144">
        <f>ROUND(J396*I396,2)</f>
        <v>0</v>
      </c>
      <c r="L396" s="145"/>
      <c r="M396" s="27"/>
      <c r="N396" s="146" t="s">
        <v>1</v>
      </c>
      <c r="O396" s="147" t="s">
        <v>35</v>
      </c>
      <c r="P396" s="148">
        <v>0.78</v>
      </c>
      <c r="Q396" s="148">
        <f>P396*I396</f>
        <v>3.9000000000000004</v>
      </c>
      <c r="R396" s="148">
        <v>0</v>
      </c>
      <c r="S396" s="148">
        <f>R396*I396</f>
        <v>0</v>
      </c>
      <c r="T396" s="148">
        <v>0</v>
      </c>
      <c r="U396" s="149">
        <f>T396*I396</f>
        <v>0</v>
      </c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S396" s="150" t="s">
        <v>501</v>
      </c>
      <c r="AU396" s="150" t="s">
        <v>116</v>
      </c>
      <c r="AV396" s="150" t="s">
        <v>121</v>
      </c>
      <c r="AZ396" s="14" t="s">
        <v>113</v>
      </c>
      <c r="BF396" s="151">
        <f>IF(O396="základná",K396,0)</f>
        <v>0</v>
      </c>
      <c r="BG396" s="151">
        <f>IF(O396="znížená",K396,0)</f>
        <v>0</v>
      </c>
      <c r="BH396" s="151">
        <f>IF(O396="zákl. prenesená",K396,0)</f>
        <v>0</v>
      </c>
      <c r="BI396" s="151">
        <f>IF(O396="zníž. prenesená",K396,0)</f>
        <v>0</v>
      </c>
      <c r="BJ396" s="151">
        <f>IF(O396="nulová",K396,0)</f>
        <v>0</v>
      </c>
      <c r="BK396" s="14" t="s">
        <v>121</v>
      </c>
      <c r="BL396" s="151">
        <f>ROUND(J396*I396,2)</f>
        <v>0</v>
      </c>
      <c r="BM396" s="14" t="s">
        <v>501</v>
      </c>
      <c r="BN396" s="150" t="s">
        <v>1209</v>
      </c>
    </row>
    <row r="397" spans="1:66" s="12" customFormat="1" ht="23" customHeight="1">
      <c r="B397" s="126"/>
      <c r="D397" s="127" t="s">
        <v>68</v>
      </c>
      <c r="E397" s="136" t="s">
        <v>1210</v>
      </c>
      <c r="F397" s="136" t="s">
        <v>1211</v>
      </c>
      <c r="G397" s="136"/>
      <c r="K397" s="137">
        <f>BL397</f>
        <v>0</v>
      </c>
      <c r="M397" s="126"/>
      <c r="N397" s="130"/>
      <c r="O397" s="131"/>
      <c r="P397" s="131"/>
      <c r="Q397" s="132">
        <f>SUM(Q398:Q405)</f>
        <v>293.57900000000001</v>
      </c>
      <c r="R397" s="131"/>
      <c r="S397" s="132">
        <f>SUM(S398:S405)</f>
        <v>5.2500000000000005E-2</v>
      </c>
      <c r="T397" s="131"/>
      <c r="U397" s="133">
        <f>SUM(U398:U405)</f>
        <v>0</v>
      </c>
      <c r="AS397" s="127" t="s">
        <v>156</v>
      </c>
      <c r="AU397" s="134" t="s">
        <v>68</v>
      </c>
      <c r="AV397" s="134" t="s">
        <v>77</v>
      </c>
      <c r="AZ397" s="127" t="s">
        <v>113</v>
      </c>
      <c r="BL397" s="135">
        <f>SUM(BL398:BL405)</f>
        <v>0</v>
      </c>
    </row>
    <row r="398" spans="1:66" s="2" customFormat="1" ht="24.25" customHeight="1">
      <c r="A398" s="26"/>
      <c r="B398" s="138"/>
      <c r="C398" s="139" t="s">
        <v>1212</v>
      </c>
      <c r="D398" s="139" t="s">
        <v>116</v>
      </c>
      <c r="E398" s="140" t="s">
        <v>1213</v>
      </c>
      <c r="F398" s="141" t="s">
        <v>1214</v>
      </c>
      <c r="G398" s="141"/>
      <c r="H398" s="142" t="s">
        <v>138</v>
      </c>
      <c r="I398" s="143">
        <v>420</v>
      </c>
      <c r="J398" s="144"/>
      <c r="K398" s="144">
        <f t="shared" ref="K398:K405" si="90">ROUND(J398*I398,2)</f>
        <v>0</v>
      </c>
      <c r="L398" s="145"/>
      <c r="M398" s="27"/>
      <c r="N398" s="146" t="s">
        <v>1</v>
      </c>
      <c r="O398" s="147" t="s">
        <v>35</v>
      </c>
      <c r="P398" s="148">
        <v>0.1638</v>
      </c>
      <c r="Q398" s="148">
        <f t="shared" ref="Q398:Q405" si="91">P398*I398</f>
        <v>68.796000000000006</v>
      </c>
      <c r="R398" s="148">
        <v>0</v>
      </c>
      <c r="S398" s="148">
        <f t="shared" ref="S398:S405" si="92">R398*I398</f>
        <v>0</v>
      </c>
      <c r="T398" s="148">
        <v>0</v>
      </c>
      <c r="U398" s="149">
        <f t="shared" ref="U398:U405" si="93">T398*I398</f>
        <v>0</v>
      </c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S398" s="150" t="s">
        <v>501</v>
      </c>
      <c r="AU398" s="150" t="s">
        <v>116</v>
      </c>
      <c r="AV398" s="150" t="s">
        <v>121</v>
      </c>
      <c r="AZ398" s="14" t="s">
        <v>113</v>
      </c>
      <c r="BF398" s="151">
        <f t="shared" ref="BF398:BF405" si="94">IF(O398="základná",K398,0)</f>
        <v>0</v>
      </c>
      <c r="BG398" s="151">
        <f t="shared" ref="BG398:BG405" si="95">IF(O398="znížená",K398,0)</f>
        <v>0</v>
      </c>
      <c r="BH398" s="151">
        <f t="shared" ref="BH398:BH405" si="96">IF(O398="zákl. prenesená",K398,0)</f>
        <v>0</v>
      </c>
      <c r="BI398" s="151">
        <f t="shared" ref="BI398:BI405" si="97">IF(O398="zníž. prenesená",K398,0)</f>
        <v>0</v>
      </c>
      <c r="BJ398" s="151">
        <f t="shared" ref="BJ398:BJ405" si="98">IF(O398="nulová",K398,0)</f>
        <v>0</v>
      </c>
      <c r="BK398" s="14" t="s">
        <v>121</v>
      </c>
      <c r="BL398" s="151">
        <f t="shared" ref="BL398:BL405" si="99">ROUND(J398*I398,2)</f>
        <v>0</v>
      </c>
      <c r="BM398" s="14" t="s">
        <v>501</v>
      </c>
      <c r="BN398" s="150" t="s">
        <v>1215</v>
      </c>
    </row>
    <row r="399" spans="1:66" s="2" customFormat="1" ht="24.25" customHeight="1">
      <c r="A399" s="26"/>
      <c r="B399" s="138"/>
      <c r="C399" s="139" t="s">
        <v>1216</v>
      </c>
      <c r="D399" s="139" t="s">
        <v>116</v>
      </c>
      <c r="E399" s="140" t="s">
        <v>1217</v>
      </c>
      <c r="F399" s="141" t="s">
        <v>1218</v>
      </c>
      <c r="G399" s="141"/>
      <c r="H399" s="142" t="s">
        <v>138</v>
      </c>
      <c r="I399" s="143">
        <v>250</v>
      </c>
      <c r="J399" s="144"/>
      <c r="K399" s="144">
        <f t="shared" si="90"/>
        <v>0</v>
      </c>
      <c r="L399" s="145"/>
      <c r="M399" s="27"/>
      <c r="N399" s="146" t="s">
        <v>1</v>
      </c>
      <c r="O399" s="147" t="s">
        <v>35</v>
      </c>
      <c r="P399" s="148">
        <v>0.43159999999999998</v>
      </c>
      <c r="Q399" s="148">
        <f t="shared" si="91"/>
        <v>107.89999999999999</v>
      </c>
      <c r="R399" s="148">
        <v>0</v>
      </c>
      <c r="S399" s="148">
        <f t="shared" si="92"/>
        <v>0</v>
      </c>
      <c r="T399" s="148">
        <v>0</v>
      </c>
      <c r="U399" s="149">
        <f t="shared" si="93"/>
        <v>0</v>
      </c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S399" s="150" t="s">
        <v>501</v>
      </c>
      <c r="AU399" s="150" t="s">
        <v>116</v>
      </c>
      <c r="AV399" s="150" t="s">
        <v>121</v>
      </c>
      <c r="AZ399" s="14" t="s">
        <v>113</v>
      </c>
      <c r="BF399" s="151">
        <f t="shared" si="94"/>
        <v>0</v>
      </c>
      <c r="BG399" s="151">
        <f t="shared" si="95"/>
        <v>0</v>
      </c>
      <c r="BH399" s="151">
        <f t="shared" si="96"/>
        <v>0</v>
      </c>
      <c r="BI399" s="151">
        <f t="shared" si="97"/>
        <v>0</v>
      </c>
      <c r="BJ399" s="151">
        <f t="shared" si="98"/>
        <v>0</v>
      </c>
      <c r="BK399" s="14" t="s">
        <v>121</v>
      </c>
      <c r="BL399" s="151">
        <f t="shared" si="99"/>
        <v>0</v>
      </c>
      <c r="BM399" s="14" t="s">
        <v>501</v>
      </c>
      <c r="BN399" s="150" t="s">
        <v>1219</v>
      </c>
    </row>
    <row r="400" spans="1:66" s="2" customFormat="1" ht="22" customHeight="1">
      <c r="A400" s="26"/>
      <c r="B400" s="138"/>
      <c r="C400" s="139" t="s">
        <v>1220</v>
      </c>
      <c r="D400" s="139" t="s">
        <v>116</v>
      </c>
      <c r="E400" s="140" t="s">
        <v>1221</v>
      </c>
      <c r="F400" s="141" t="s">
        <v>1222</v>
      </c>
      <c r="G400" s="141"/>
      <c r="H400" s="142" t="s">
        <v>138</v>
      </c>
      <c r="I400" s="143">
        <v>250</v>
      </c>
      <c r="J400" s="144"/>
      <c r="K400" s="144">
        <f t="shared" si="90"/>
        <v>0</v>
      </c>
      <c r="L400" s="145"/>
      <c r="M400" s="27"/>
      <c r="N400" s="146" t="s">
        <v>1</v>
      </c>
      <c r="O400" s="147" t="s">
        <v>35</v>
      </c>
      <c r="P400" s="148">
        <v>9.8799999999999999E-2</v>
      </c>
      <c r="Q400" s="148">
        <f t="shared" si="91"/>
        <v>24.7</v>
      </c>
      <c r="R400" s="148">
        <v>0</v>
      </c>
      <c r="S400" s="148">
        <f t="shared" si="92"/>
        <v>0</v>
      </c>
      <c r="T400" s="148">
        <v>0</v>
      </c>
      <c r="U400" s="149">
        <f t="shared" si="93"/>
        <v>0</v>
      </c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S400" s="150" t="s">
        <v>501</v>
      </c>
      <c r="AU400" s="150" t="s">
        <v>116</v>
      </c>
      <c r="AV400" s="150" t="s">
        <v>121</v>
      </c>
      <c r="AZ400" s="14" t="s">
        <v>113</v>
      </c>
      <c r="BF400" s="151">
        <f t="shared" si="94"/>
        <v>0</v>
      </c>
      <c r="BG400" s="151">
        <f t="shared" si="95"/>
        <v>0</v>
      </c>
      <c r="BH400" s="151">
        <f t="shared" si="96"/>
        <v>0</v>
      </c>
      <c r="BI400" s="151">
        <f t="shared" si="97"/>
        <v>0</v>
      </c>
      <c r="BJ400" s="151">
        <f t="shared" si="98"/>
        <v>0</v>
      </c>
      <c r="BK400" s="14" t="s">
        <v>121</v>
      </c>
      <c r="BL400" s="151">
        <f t="shared" si="99"/>
        <v>0</v>
      </c>
      <c r="BM400" s="14" t="s">
        <v>501</v>
      </c>
      <c r="BN400" s="150" t="s">
        <v>1223</v>
      </c>
    </row>
    <row r="401" spans="1:66" s="2" customFormat="1" ht="24.25" customHeight="1">
      <c r="A401" s="26"/>
      <c r="B401" s="138"/>
      <c r="C401" s="139" t="s">
        <v>1224</v>
      </c>
      <c r="D401" s="139" t="s">
        <v>116</v>
      </c>
      <c r="E401" s="140" t="s">
        <v>1225</v>
      </c>
      <c r="F401" s="141" t="s">
        <v>1226</v>
      </c>
      <c r="G401" s="141"/>
      <c r="H401" s="142" t="s">
        <v>138</v>
      </c>
      <c r="I401" s="143">
        <v>250</v>
      </c>
      <c r="J401" s="144"/>
      <c r="K401" s="144">
        <f t="shared" si="90"/>
        <v>0</v>
      </c>
      <c r="L401" s="145"/>
      <c r="M401" s="27"/>
      <c r="N401" s="146" t="s">
        <v>1</v>
      </c>
      <c r="O401" s="147" t="s">
        <v>35</v>
      </c>
      <c r="P401" s="148">
        <v>3.2500000000000001E-2</v>
      </c>
      <c r="Q401" s="148">
        <f t="shared" si="91"/>
        <v>8.125</v>
      </c>
      <c r="R401" s="148">
        <v>0</v>
      </c>
      <c r="S401" s="148">
        <f t="shared" si="92"/>
        <v>0</v>
      </c>
      <c r="T401" s="148">
        <v>0</v>
      </c>
      <c r="U401" s="149">
        <f t="shared" si="93"/>
        <v>0</v>
      </c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S401" s="150" t="s">
        <v>501</v>
      </c>
      <c r="AU401" s="150" t="s">
        <v>116</v>
      </c>
      <c r="AV401" s="150" t="s">
        <v>121</v>
      </c>
      <c r="AZ401" s="14" t="s">
        <v>113</v>
      </c>
      <c r="BF401" s="151">
        <f t="shared" si="94"/>
        <v>0</v>
      </c>
      <c r="BG401" s="151">
        <f t="shared" si="95"/>
        <v>0</v>
      </c>
      <c r="BH401" s="151">
        <f t="shared" si="96"/>
        <v>0</v>
      </c>
      <c r="BI401" s="151">
        <f t="shared" si="97"/>
        <v>0</v>
      </c>
      <c r="BJ401" s="151">
        <f t="shared" si="98"/>
        <v>0</v>
      </c>
      <c r="BK401" s="14" t="s">
        <v>121</v>
      </c>
      <c r="BL401" s="151">
        <f t="shared" si="99"/>
        <v>0</v>
      </c>
      <c r="BM401" s="14" t="s">
        <v>501</v>
      </c>
      <c r="BN401" s="150" t="s">
        <v>1227</v>
      </c>
    </row>
    <row r="402" spans="1:66" s="2" customFormat="1" ht="14.5" customHeight="1">
      <c r="A402" s="26"/>
      <c r="B402" s="138"/>
      <c r="C402" s="152" t="s">
        <v>1228</v>
      </c>
      <c r="D402" s="152" t="s">
        <v>169</v>
      </c>
      <c r="E402" s="153" t="s">
        <v>1229</v>
      </c>
      <c r="F402" s="154" t="s">
        <v>1230</v>
      </c>
      <c r="G402" s="154"/>
      <c r="H402" s="155" t="s">
        <v>138</v>
      </c>
      <c r="I402" s="156">
        <v>250</v>
      </c>
      <c r="J402" s="157"/>
      <c r="K402" s="157">
        <f t="shared" si="90"/>
        <v>0</v>
      </c>
      <c r="L402" s="158"/>
      <c r="M402" s="159"/>
      <c r="N402" s="160" t="s">
        <v>1</v>
      </c>
      <c r="O402" s="161" t="s">
        <v>35</v>
      </c>
      <c r="P402" s="148">
        <v>0</v>
      </c>
      <c r="Q402" s="148">
        <f t="shared" si="91"/>
        <v>0</v>
      </c>
      <c r="R402" s="148">
        <v>2.1000000000000001E-4</v>
      </c>
      <c r="S402" s="148">
        <f t="shared" si="92"/>
        <v>5.2500000000000005E-2</v>
      </c>
      <c r="T402" s="148">
        <v>0</v>
      </c>
      <c r="U402" s="149">
        <f t="shared" si="93"/>
        <v>0</v>
      </c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S402" s="150" t="s">
        <v>506</v>
      </c>
      <c r="AU402" s="150" t="s">
        <v>169</v>
      </c>
      <c r="AV402" s="150" t="s">
        <v>121</v>
      </c>
      <c r="AZ402" s="14" t="s">
        <v>113</v>
      </c>
      <c r="BF402" s="151">
        <f t="shared" si="94"/>
        <v>0</v>
      </c>
      <c r="BG402" s="151">
        <f t="shared" si="95"/>
        <v>0</v>
      </c>
      <c r="BH402" s="151">
        <f t="shared" si="96"/>
        <v>0</v>
      </c>
      <c r="BI402" s="151">
        <f t="shared" si="97"/>
        <v>0</v>
      </c>
      <c r="BJ402" s="151">
        <f t="shared" si="98"/>
        <v>0</v>
      </c>
      <c r="BK402" s="14" t="s">
        <v>121</v>
      </c>
      <c r="BL402" s="151">
        <f t="shared" si="99"/>
        <v>0</v>
      </c>
      <c r="BM402" s="14" t="s">
        <v>506</v>
      </c>
      <c r="BN402" s="150" t="s">
        <v>1231</v>
      </c>
    </row>
    <row r="403" spans="1:66" s="2" customFormat="1" ht="24.25" customHeight="1">
      <c r="A403" s="26"/>
      <c r="B403" s="138"/>
      <c r="C403" s="139" t="s">
        <v>1232</v>
      </c>
      <c r="D403" s="139" t="s">
        <v>116</v>
      </c>
      <c r="E403" s="140" t="s">
        <v>1233</v>
      </c>
      <c r="F403" s="141" t="s">
        <v>1234</v>
      </c>
      <c r="G403" s="141"/>
      <c r="H403" s="142" t="s">
        <v>138</v>
      </c>
      <c r="I403" s="143">
        <v>420</v>
      </c>
      <c r="J403" s="144"/>
      <c r="K403" s="144">
        <f t="shared" si="90"/>
        <v>0</v>
      </c>
      <c r="L403" s="145"/>
      <c r="M403" s="27"/>
      <c r="N403" s="146" t="s">
        <v>1</v>
      </c>
      <c r="O403" s="147" t="s">
        <v>35</v>
      </c>
      <c r="P403" s="148">
        <v>6.2399999999999997E-2</v>
      </c>
      <c r="Q403" s="148">
        <f t="shared" si="91"/>
        <v>26.207999999999998</v>
      </c>
      <c r="R403" s="148">
        <v>0</v>
      </c>
      <c r="S403" s="148">
        <f t="shared" si="92"/>
        <v>0</v>
      </c>
      <c r="T403" s="148">
        <v>0</v>
      </c>
      <c r="U403" s="149">
        <f t="shared" si="93"/>
        <v>0</v>
      </c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S403" s="150" t="s">
        <v>501</v>
      </c>
      <c r="AU403" s="150" t="s">
        <v>116</v>
      </c>
      <c r="AV403" s="150" t="s">
        <v>121</v>
      </c>
      <c r="AZ403" s="14" t="s">
        <v>113</v>
      </c>
      <c r="BF403" s="151">
        <f t="shared" si="94"/>
        <v>0</v>
      </c>
      <c r="BG403" s="151">
        <f t="shared" si="95"/>
        <v>0</v>
      </c>
      <c r="BH403" s="151">
        <f t="shared" si="96"/>
        <v>0</v>
      </c>
      <c r="BI403" s="151">
        <f t="shared" si="97"/>
        <v>0</v>
      </c>
      <c r="BJ403" s="151">
        <f t="shared" si="98"/>
        <v>0</v>
      </c>
      <c r="BK403" s="14" t="s">
        <v>121</v>
      </c>
      <c r="BL403" s="151">
        <f t="shared" si="99"/>
        <v>0</v>
      </c>
      <c r="BM403" s="14" t="s">
        <v>501</v>
      </c>
      <c r="BN403" s="150" t="s">
        <v>1235</v>
      </c>
    </row>
    <row r="404" spans="1:66" s="2" customFormat="1" ht="24.25" customHeight="1">
      <c r="A404" s="26"/>
      <c r="B404" s="138"/>
      <c r="C404" s="139" t="s">
        <v>1236</v>
      </c>
      <c r="D404" s="139" t="s">
        <v>116</v>
      </c>
      <c r="E404" s="140" t="s">
        <v>1237</v>
      </c>
      <c r="F404" s="141" t="s">
        <v>1238</v>
      </c>
      <c r="G404" s="141"/>
      <c r="H404" s="142" t="s">
        <v>138</v>
      </c>
      <c r="I404" s="143">
        <v>250</v>
      </c>
      <c r="J404" s="144"/>
      <c r="K404" s="144">
        <f t="shared" si="90"/>
        <v>0</v>
      </c>
      <c r="L404" s="145"/>
      <c r="M404" s="27"/>
      <c r="N404" s="146" t="s">
        <v>1</v>
      </c>
      <c r="O404" s="147" t="s">
        <v>35</v>
      </c>
      <c r="P404" s="148">
        <v>0.16250000000000001</v>
      </c>
      <c r="Q404" s="148">
        <f t="shared" si="91"/>
        <v>40.625</v>
      </c>
      <c r="R404" s="148">
        <v>0</v>
      </c>
      <c r="S404" s="148">
        <f t="shared" si="92"/>
        <v>0</v>
      </c>
      <c r="T404" s="148">
        <v>0</v>
      </c>
      <c r="U404" s="149">
        <f t="shared" si="93"/>
        <v>0</v>
      </c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S404" s="150" t="s">
        <v>501</v>
      </c>
      <c r="AU404" s="150" t="s">
        <v>116</v>
      </c>
      <c r="AV404" s="150" t="s">
        <v>121</v>
      </c>
      <c r="AZ404" s="14" t="s">
        <v>113</v>
      </c>
      <c r="BF404" s="151">
        <f t="shared" si="94"/>
        <v>0</v>
      </c>
      <c r="BG404" s="151">
        <f t="shared" si="95"/>
        <v>0</v>
      </c>
      <c r="BH404" s="151">
        <f t="shared" si="96"/>
        <v>0</v>
      </c>
      <c r="BI404" s="151">
        <f t="shared" si="97"/>
        <v>0</v>
      </c>
      <c r="BJ404" s="151">
        <f t="shared" si="98"/>
        <v>0</v>
      </c>
      <c r="BK404" s="14" t="s">
        <v>121</v>
      </c>
      <c r="BL404" s="151">
        <f t="shared" si="99"/>
        <v>0</v>
      </c>
      <c r="BM404" s="14" t="s">
        <v>501</v>
      </c>
      <c r="BN404" s="150" t="s">
        <v>1239</v>
      </c>
    </row>
    <row r="405" spans="1:66" s="2" customFormat="1" ht="38" customHeight="1">
      <c r="A405" s="26"/>
      <c r="B405" s="138"/>
      <c r="C405" s="139" t="s">
        <v>1240</v>
      </c>
      <c r="D405" s="139" t="s">
        <v>116</v>
      </c>
      <c r="E405" s="140" t="s">
        <v>1241</v>
      </c>
      <c r="F405" s="141" t="s">
        <v>1242</v>
      </c>
      <c r="G405" s="141"/>
      <c r="H405" s="142" t="s">
        <v>119</v>
      </c>
      <c r="I405" s="143">
        <v>250</v>
      </c>
      <c r="J405" s="144"/>
      <c r="K405" s="144">
        <f t="shared" si="90"/>
        <v>0</v>
      </c>
      <c r="L405" s="145"/>
      <c r="M405" s="27"/>
      <c r="N405" s="146" t="s">
        <v>1</v>
      </c>
      <c r="O405" s="147" t="s">
        <v>35</v>
      </c>
      <c r="P405" s="148">
        <v>6.8900000000000003E-2</v>
      </c>
      <c r="Q405" s="148">
        <f t="shared" si="91"/>
        <v>17.225000000000001</v>
      </c>
      <c r="R405" s="148">
        <v>0</v>
      </c>
      <c r="S405" s="148">
        <f t="shared" si="92"/>
        <v>0</v>
      </c>
      <c r="T405" s="148">
        <v>0</v>
      </c>
      <c r="U405" s="149">
        <f t="shared" si="93"/>
        <v>0</v>
      </c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S405" s="150" t="s">
        <v>501</v>
      </c>
      <c r="AU405" s="150" t="s">
        <v>116</v>
      </c>
      <c r="AV405" s="150" t="s">
        <v>121</v>
      </c>
      <c r="AZ405" s="14" t="s">
        <v>113</v>
      </c>
      <c r="BF405" s="151">
        <f t="shared" si="94"/>
        <v>0</v>
      </c>
      <c r="BG405" s="151">
        <f t="shared" si="95"/>
        <v>0</v>
      </c>
      <c r="BH405" s="151">
        <f t="shared" si="96"/>
        <v>0</v>
      </c>
      <c r="BI405" s="151">
        <f t="shared" si="97"/>
        <v>0</v>
      </c>
      <c r="BJ405" s="151">
        <f t="shared" si="98"/>
        <v>0</v>
      </c>
      <c r="BK405" s="14" t="s">
        <v>121</v>
      </c>
      <c r="BL405" s="151">
        <f t="shared" si="99"/>
        <v>0</v>
      </c>
      <c r="BM405" s="14" t="s">
        <v>501</v>
      </c>
      <c r="BN405" s="150" t="s">
        <v>1243</v>
      </c>
    </row>
    <row r="406" spans="1:66" s="12" customFormat="1" ht="26" customHeight="1">
      <c r="B406" s="126"/>
      <c r="D406" s="127" t="s">
        <v>68</v>
      </c>
      <c r="E406" s="128" t="s">
        <v>1244</v>
      </c>
      <c r="F406" s="128" t="s">
        <v>1245</v>
      </c>
      <c r="G406" s="128"/>
      <c r="K406" s="129">
        <f>BL406</f>
        <v>0</v>
      </c>
      <c r="M406" s="126"/>
      <c r="N406" s="130"/>
      <c r="O406" s="131"/>
      <c r="P406" s="131"/>
      <c r="Q406" s="132">
        <f>SUM(Q407:Q409)</f>
        <v>58.45</v>
      </c>
      <c r="R406" s="131"/>
      <c r="S406" s="132">
        <f>SUM(S407:S409)</f>
        <v>0</v>
      </c>
      <c r="T406" s="131"/>
      <c r="U406" s="133">
        <f>SUM(U407:U409)</f>
        <v>0</v>
      </c>
      <c r="AS406" s="127" t="s">
        <v>120</v>
      </c>
      <c r="AU406" s="134" t="s">
        <v>68</v>
      </c>
      <c r="AV406" s="134" t="s">
        <v>69</v>
      </c>
      <c r="AZ406" s="127" t="s">
        <v>113</v>
      </c>
      <c r="BL406" s="135">
        <f>SUM(BL407:BL409)</f>
        <v>0</v>
      </c>
    </row>
    <row r="407" spans="1:66" s="2" customFormat="1" ht="24.25" customHeight="1">
      <c r="A407" s="26"/>
      <c r="B407" s="138"/>
      <c r="C407" s="139" t="s">
        <v>1246</v>
      </c>
      <c r="D407" s="139" t="s">
        <v>116</v>
      </c>
      <c r="E407" s="140" t="s">
        <v>1247</v>
      </c>
      <c r="F407" s="141" t="s">
        <v>1248</v>
      </c>
      <c r="G407" s="141"/>
      <c r="H407" s="142" t="s">
        <v>1249</v>
      </c>
      <c r="I407" s="143">
        <v>20</v>
      </c>
      <c r="J407" s="144"/>
      <c r="K407" s="144">
        <f>ROUND(J407*I407,2)</f>
        <v>0</v>
      </c>
      <c r="L407" s="145"/>
      <c r="M407" s="27"/>
      <c r="N407" s="146" t="s">
        <v>1</v>
      </c>
      <c r="O407" s="147" t="s">
        <v>35</v>
      </c>
      <c r="P407" s="148">
        <v>1.06</v>
      </c>
      <c r="Q407" s="148">
        <f>P407*I407</f>
        <v>21.200000000000003</v>
      </c>
      <c r="R407" s="148">
        <v>0</v>
      </c>
      <c r="S407" s="148">
        <f>R407*I407</f>
        <v>0</v>
      </c>
      <c r="T407" s="148">
        <v>0</v>
      </c>
      <c r="U407" s="149">
        <f>T407*I407</f>
        <v>0</v>
      </c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S407" s="150" t="s">
        <v>1250</v>
      </c>
      <c r="AU407" s="150" t="s">
        <v>116</v>
      </c>
      <c r="AV407" s="150" t="s">
        <v>77</v>
      </c>
      <c r="AZ407" s="14" t="s">
        <v>113</v>
      </c>
      <c r="BF407" s="151">
        <f>IF(O407="základná",K407,0)</f>
        <v>0</v>
      </c>
      <c r="BG407" s="151">
        <f>IF(O407="znížená",K407,0)</f>
        <v>0</v>
      </c>
      <c r="BH407" s="151">
        <f>IF(O407="zákl. prenesená",K407,0)</f>
        <v>0</v>
      </c>
      <c r="BI407" s="151">
        <f>IF(O407="zníž. prenesená",K407,0)</f>
        <v>0</v>
      </c>
      <c r="BJ407" s="151">
        <f>IF(O407="nulová",K407,0)</f>
        <v>0</v>
      </c>
      <c r="BK407" s="14" t="s">
        <v>121</v>
      </c>
      <c r="BL407" s="151">
        <f>ROUND(J407*I407,2)</f>
        <v>0</v>
      </c>
      <c r="BM407" s="14" t="s">
        <v>1250</v>
      </c>
      <c r="BN407" s="150" t="s">
        <v>1251</v>
      </c>
    </row>
    <row r="408" spans="1:66" s="2" customFormat="1" ht="38" customHeight="1">
      <c r="A408" s="26"/>
      <c r="B408" s="138"/>
      <c r="C408" s="139" t="s">
        <v>1252</v>
      </c>
      <c r="D408" s="139" t="s">
        <v>116</v>
      </c>
      <c r="E408" s="140" t="s">
        <v>1253</v>
      </c>
      <c r="F408" s="141" t="s">
        <v>1254</v>
      </c>
      <c r="G408" s="141"/>
      <c r="H408" s="142" t="s">
        <v>1249</v>
      </c>
      <c r="I408" s="143">
        <v>30</v>
      </c>
      <c r="J408" s="144"/>
      <c r="K408" s="144">
        <f>ROUND(J408*I408,2)</f>
        <v>0</v>
      </c>
      <c r="L408" s="145"/>
      <c r="M408" s="27"/>
      <c r="N408" s="146" t="s">
        <v>1</v>
      </c>
      <c r="O408" s="147" t="s">
        <v>35</v>
      </c>
      <c r="P408" s="148">
        <v>1.06</v>
      </c>
      <c r="Q408" s="148">
        <f>P408*I408</f>
        <v>31.8</v>
      </c>
      <c r="R408" s="148">
        <v>0</v>
      </c>
      <c r="S408" s="148">
        <f>R408*I408</f>
        <v>0</v>
      </c>
      <c r="T408" s="148">
        <v>0</v>
      </c>
      <c r="U408" s="149">
        <f>T408*I408</f>
        <v>0</v>
      </c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S408" s="150" t="s">
        <v>1250</v>
      </c>
      <c r="AU408" s="150" t="s">
        <v>116</v>
      </c>
      <c r="AV408" s="150" t="s">
        <v>77</v>
      </c>
      <c r="AZ408" s="14" t="s">
        <v>113</v>
      </c>
      <c r="BF408" s="151">
        <f>IF(O408="základná",K408,0)</f>
        <v>0</v>
      </c>
      <c r="BG408" s="151">
        <f>IF(O408="znížená",K408,0)</f>
        <v>0</v>
      </c>
      <c r="BH408" s="151">
        <f>IF(O408="zákl. prenesená",K408,0)</f>
        <v>0</v>
      </c>
      <c r="BI408" s="151">
        <f>IF(O408="zníž. prenesená",K408,0)</f>
        <v>0</v>
      </c>
      <c r="BJ408" s="151">
        <f>IF(O408="nulová",K408,0)</f>
        <v>0</v>
      </c>
      <c r="BK408" s="14" t="s">
        <v>121</v>
      </c>
      <c r="BL408" s="151">
        <f>ROUND(J408*I408,2)</f>
        <v>0</v>
      </c>
      <c r="BM408" s="14" t="s">
        <v>1250</v>
      </c>
      <c r="BN408" s="150" t="s">
        <v>1255</v>
      </c>
    </row>
    <row r="409" spans="1:66" s="2" customFormat="1" ht="38" customHeight="1">
      <c r="A409" s="26"/>
      <c r="B409" s="138"/>
      <c r="C409" s="139" t="s">
        <v>1256</v>
      </c>
      <c r="D409" s="139" t="s">
        <v>116</v>
      </c>
      <c r="E409" s="140" t="s">
        <v>1257</v>
      </c>
      <c r="F409" s="141" t="s">
        <v>1258</v>
      </c>
      <c r="G409" s="141"/>
      <c r="H409" s="142" t="s">
        <v>1249</v>
      </c>
      <c r="I409" s="143">
        <v>5</v>
      </c>
      <c r="J409" s="144"/>
      <c r="K409" s="144">
        <f>ROUND(J409*I409,2)</f>
        <v>0</v>
      </c>
      <c r="L409" s="145"/>
      <c r="M409" s="27"/>
      <c r="N409" s="146" t="s">
        <v>1</v>
      </c>
      <c r="O409" s="147" t="s">
        <v>35</v>
      </c>
      <c r="P409" s="148">
        <v>1.0900000000000001</v>
      </c>
      <c r="Q409" s="148">
        <f>P409*I409</f>
        <v>5.45</v>
      </c>
      <c r="R409" s="148">
        <v>0</v>
      </c>
      <c r="S409" s="148">
        <f>R409*I409</f>
        <v>0</v>
      </c>
      <c r="T409" s="148">
        <v>0</v>
      </c>
      <c r="U409" s="149">
        <f>T409*I409</f>
        <v>0</v>
      </c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S409" s="150" t="s">
        <v>1250</v>
      </c>
      <c r="AU409" s="150" t="s">
        <v>116</v>
      </c>
      <c r="AV409" s="150" t="s">
        <v>77</v>
      </c>
      <c r="AZ409" s="14" t="s">
        <v>113</v>
      </c>
      <c r="BF409" s="151">
        <f>IF(O409="základná",K409,0)</f>
        <v>0</v>
      </c>
      <c r="BG409" s="151">
        <f>IF(O409="znížená",K409,0)</f>
        <v>0</v>
      </c>
      <c r="BH409" s="151">
        <f>IF(O409="zákl. prenesená",K409,0)</f>
        <v>0</v>
      </c>
      <c r="BI409" s="151">
        <f>IF(O409="zníž. prenesená",K409,0)</f>
        <v>0</v>
      </c>
      <c r="BJ409" s="151">
        <f>IF(O409="nulová",K409,0)</f>
        <v>0</v>
      </c>
      <c r="BK409" s="14" t="s">
        <v>121</v>
      </c>
      <c r="BL409" s="151">
        <f>ROUND(J409*I409,2)</f>
        <v>0</v>
      </c>
      <c r="BM409" s="14" t="s">
        <v>1250</v>
      </c>
      <c r="BN409" s="150" t="s">
        <v>1259</v>
      </c>
    </row>
    <row r="410" spans="1:66" s="12" customFormat="1" ht="26" customHeight="1">
      <c r="B410" s="126"/>
      <c r="D410" s="127" t="s">
        <v>68</v>
      </c>
      <c r="E410" s="128" t="s">
        <v>1260</v>
      </c>
      <c r="F410" s="128" t="s">
        <v>1261</v>
      </c>
      <c r="G410" s="128"/>
      <c r="K410" s="129">
        <f>BL410</f>
        <v>0</v>
      </c>
      <c r="M410" s="126"/>
      <c r="N410" s="130"/>
      <c r="O410" s="131"/>
      <c r="P410" s="131"/>
      <c r="Q410" s="132">
        <f>SUM(Q411:Q415)</f>
        <v>8.58</v>
      </c>
      <c r="R410" s="131"/>
      <c r="S410" s="132">
        <f>SUM(S411:S415)</f>
        <v>0</v>
      </c>
      <c r="T410" s="131"/>
      <c r="U410" s="133">
        <f>SUM(U411:U415)</f>
        <v>0</v>
      </c>
      <c r="AS410" s="127" t="s">
        <v>164</v>
      </c>
      <c r="AU410" s="134" t="s">
        <v>68</v>
      </c>
      <c r="AV410" s="134" t="s">
        <v>69</v>
      </c>
      <c r="AZ410" s="127" t="s">
        <v>113</v>
      </c>
      <c r="BL410" s="135">
        <f>SUM(BL411:BL415)</f>
        <v>0</v>
      </c>
    </row>
    <row r="411" spans="1:66" s="2" customFormat="1" ht="24" customHeight="1">
      <c r="A411" s="26"/>
      <c r="B411" s="138"/>
      <c r="C411" s="139" t="s">
        <v>1262</v>
      </c>
      <c r="D411" s="139" t="s">
        <v>116</v>
      </c>
      <c r="E411" s="140" t="s">
        <v>1263</v>
      </c>
      <c r="F411" s="141" t="s">
        <v>1264</v>
      </c>
      <c r="G411" s="141"/>
      <c r="H411" s="142" t="s">
        <v>1265</v>
      </c>
      <c r="I411" s="143">
        <v>1</v>
      </c>
      <c r="J411" s="144"/>
      <c r="K411" s="144">
        <f>ROUND(J411*I411,2)</f>
        <v>0</v>
      </c>
      <c r="L411" s="145"/>
      <c r="M411" s="27"/>
      <c r="N411" s="146" t="s">
        <v>1</v>
      </c>
      <c r="O411" s="147" t="s">
        <v>35</v>
      </c>
      <c r="P411" s="148">
        <v>0</v>
      </c>
      <c r="Q411" s="148">
        <f>P411*I411</f>
        <v>0</v>
      </c>
      <c r="R411" s="148">
        <v>0</v>
      </c>
      <c r="S411" s="148">
        <f>R411*I411</f>
        <v>0</v>
      </c>
      <c r="T411" s="148">
        <v>0</v>
      </c>
      <c r="U411" s="149">
        <f>T411*I411</f>
        <v>0</v>
      </c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S411" s="150" t="s">
        <v>1266</v>
      </c>
      <c r="AU411" s="150" t="s">
        <v>116</v>
      </c>
      <c r="AV411" s="150" t="s">
        <v>77</v>
      </c>
      <c r="AZ411" s="14" t="s">
        <v>113</v>
      </c>
      <c r="BF411" s="151">
        <f>IF(O411="základná",K411,0)</f>
        <v>0</v>
      </c>
      <c r="BG411" s="151">
        <f>IF(O411="znížená",K411,0)</f>
        <v>0</v>
      </c>
      <c r="BH411" s="151">
        <f>IF(O411="zákl. prenesená",K411,0)</f>
        <v>0</v>
      </c>
      <c r="BI411" s="151">
        <f>IF(O411="zníž. prenesená",K411,0)</f>
        <v>0</v>
      </c>
      <c r="BJ411" s="151">
        <f>IF(O411="nulová",K411,0)</f>
        <v>0</v>
      </c>
      <c r="BK411" s="14" t="s">
        <v>121</v>
      </c>
      <c r="BL411" s="151">
        <f>ROUND(J411*I411,2)</f>
        <v>0</v>
      </c>
      <c r="BM411" s="14" t="s">
        <v>1266</v>
      </c>
      <c r="BN411" s="150" t="s">
        <v>1267</v>
      </c>
    </row>
    <row r="412" spans="1:66" s="2" customFormat="1" ht="22" customHeight="1">
      <c r="A412" s="26"/>
      <c r="B412" s="138"/>
      <c r="C412" s="139" t="s">
        <v>1268</v>
      </c>
      <c r="D412" s="139" t="s">
        <v>116</v>
      </c>
      <c r="E412" s="140" t="s">
        <v>1269</v>
      </c>
      <c r="F412" s="141" t="s">
        <v>1270</v>
      </c>
      <c r="G412" s="141"/>
      <c r="H412" s="142" t="s">
        <v>1265</v>
      </c>
      <c r="I412" s="143">
        <v>1</v>
      </c>
      <c r="J412" s="144"/>
      <c r="K412" s="144">
        <f>ROUND(J412*I412,2)</f>
        <v>0</v>
      </c>
      <c r="L412" s="145"/>
      <c r="M412" s="27"/>
      <c r="N412" s="146" t="s">
        <v>1</v>
      </c>
      <c r="O412" s="147" t="s">
        <v>35</v>
      </c>
      <c r="P412" s="148">
        <v>0</v>
      </c>
      <c r="Q412" s="148">
        <f>P412*I412</f>
        <v>0</v>
      </c>
      <c r="R412" s="148">
        <v>0</v>
      </c>
      <c r="S412" s="148">
        <f>R412*I412</f>
        <v>0</v>
      </c>
      <c r="T412" s="148">
        <v>0</v>
      </c>
      <c r="U412" s="149">
        <f>T412*I412</f>
        <v>0</v>
      </c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S412" s="150" t="s">
        <v>1266</v>
      </c>
      <c r="AU412" s="150" t="s">
        <v>116</v>
      </c>
      <c r="AV412" s="150" t="s">
        <v>77</v>
      </c>
      <c r="AZ412" s="14" t="s">
        <v>113</v>
      </c>
      <c r="BF412" s="151">
        <f>IF(O412="základná",K412,0)</f>
        <v>0</v>
      </c>
      <c r="BG412" s="151">
        <f>IF(O412="znížená",K412,0)</f>
        <v>0</v>
      </c>
      <c r="BH412" s="151">
        <f>IF(O412="zákl. prenesená",K412,0)</f>
        <v>0</v>
      </c>
      <c r="BI412" s="151">
        <f>IF(O412="zníž. prenesená",K412,0)</f>
        <v>0</v>
      </c>
      <c r="BJ412" s="151">
        <f>IF(O412="nulová",K412,0)</f>
        <v>0</v>
      </c>
      <c r="BK412" s="14" t="s">
        <v>121</v>
      </c>
      <c r="BL412" s="151">
        <f>ROUND(J412*I412,2)</f>
        <v>0</v>
      </c>
      <c r="BM412" s="14" t="s">
        <v>1266</v>
      </c>
      <c r="BN412" s="150" t="s">
        <v>1271</v>
      </c>
    </row>
    <row r="413" spans="1:66" s="2" customFormat="1" ht="14.5" customHeight="1">
      <c r="A413" s="26"/>
      <c r="B413" s="138"/>
      <c r="C413" s="139" t="s">
        <v>1272</v>
      </c>
      <c r="D413" s="139" t="s">
        <v>116</v>
      </c>
      <c r="E413" s="140" t="s">
        <v>1273</v>
      </c>
      <c r="F413" s="141" t="s">
        <v>1274</v>
      </c>
      <c r="G413" s="141"/>
      <c r="H413" s="142" t="s">
        <v>1265</v>
      </c>
      <c r="I413" s="143">
        <v>1</v>
      </c>
      <c r="J413" s="144"/>
      <c r="K413" s="144">
        <f>ROUND(J413*I413,2)</f>
        <v>0</v>
      </c>
      <c r="L413" s="145"/>
      <c r="M413" s="27"/>
      <c r="N413" s="146" t="s">
        <v>1</v>
      </c>
      <c r="O413" s="147" t="s">
        <v>35</v>
      </c>
      <c r="P413" s="148">
        <v>0</v>
      </c>
      <c r="Q413" s="148">
        <f>P413*I413</f>
        <v>0</v>
      </c>
      <c r="R413" s="148">
        <v>0</v>
      </c>
      <c r="S413" s="148">
        <f>R413*I413</f>
        <v>0</v>
      </c>
      <c r="T413" s="148">
        <v>0</v>
      </c>
      <c r="U413" s="149">
        <f>T413*I413</f>
        <v>0</v>
      </c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S413" s="150" t="s">
        <v>1266</v>
      </c>
      <c r="AU413" s="150" t="s">
        <v>116</v>
      </c>
      <c r="AV413" s="150" t="s">
        <v>77</v>
      </c>
      <c r="AZ413" s="14" t="s">
        <v>113</v>
      </c>
      <c r="BF413" s="151">
        <f>IF(O413="základná",K413,0)</f>
        <v>0</v>
      </c>
      <c r="BG413" s="151">
        <f>IF(O413="znížená",K413,0)</f>
        <v>0</v>
      </c>
      <c r="BH413" s="151">
        <f>IF(O413="zákl. prenesená",K413,0)</f>
        <v>0</v>
      </c>
      <c r="BI413" s="151">
        <f>IF(O413="zníž. prenesená",K413,0)</f>
        <v>0</v>
      </c>
      <c r="BJ413" s="151">
        <f>IF(O413="nulová",K413,0)</f>
        <v>0</v>
      </c>
      <c r="BK413" s="14" t="s">
        <v>121</v>
      </c>
      <c r="BL413" s="151">
        <f>ROUND(J413*I413,2)</f>
        <v>0</v>
      </c>
      <c r="BM413" s="14" t="s">
        <v>1266</v>
      </c>
      <c r="BN413" s="150" t="s">
        <v>1275</v>
      </c>
    </row>
    <row r="414" spans="1:66" s="2" customFormat="1" ht="14.5" customHeight="1">
      <c r="A414" s="26"/>
      <c r="B414" s="138"/>
      <c r="C414" s="139" t="s">
        <v>1276</v>
      </c>
      <c r="D414" s="139" t="s">
        <v>116</v>
      </c>
      <c r="E414" s="140" t="s">
        <v>1277</v>
      </c>
      <c r="F414" s="141" t="s">
        <v>1208</v>
      </c>
      <c r="G414" s="141"/>
      <c r="H414" s="142" t="s">
        <v>1147</v>
      </c>
      <c r="I414" s="143">
        <v>5</v>
      </c>
      <c r="J414" s="144"/>
      <c r="K414" s="144">
        <f>ROUND(J414*I414,2)</f>
        <v>0</v>
      </c>
      <c r="L414" s="145"/>
      <c r="M414" s="27"/>
      <c r="N414" s="146" t="s">
        <v>1</v>
      </c>
      <c r="O414" s="147" t="s">
        <v>35</v>
      </c>
      <c r="P414" s="148">
        <v>0.78</v>
      </c>
      <c r="Q414" s="148">
        <f>P414*I414</f>
        <v>3.9000000000000004</v>
      </c>
      <c r="R414" s="148">
        <v>0</v>
      </c>
      <c r="S414" s="148">
        <f>R414*I414</f>
        <v>0</v>
      </c>
      <c r="T414" s="148">
        <v>0</v>
      </c>
      <c r="U414" s="149">
        <f>T414*I414</f>
        <v>0</v>
      </c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S414" s="150" t="s">
        <v>501</v>
      </c>
      <c r="AU414" s="150" t="s">
        <v>116</v>
      </c>
      <c r="AV414" s="150" t="s">
        <v>77</v>
      </c>
      <c r="AZ414" s="14" t="s">
        <v>113</v>
      </c>
      <c r="BF414" s="151">
        <f>IF(O414="základná",K414,0)</f>
        <v>0</v>
      </c>
      <c r="BG414" s="151">
        <f>IF(O414="znížená",K414,0)</f>
        <v>0</v>
      </c>
      <c r="BH414" s="151">
        <f>IF(O414="zákl. prenesená",K414,0)</f>
        <v>0</v>
      </c>
      <c r="BI414" s="151">
        <f>IF(O414="zníž. prenesená",K414,0)</f>
        <v>0</v>
      </c>
      <c r="BJ414" s="151">
        <f>IF(O414="nulová",K414,0)</f>
        <v>0</v>
      </c>
      <c r="BK414" s="14" t="s">
        <v>121</v>
      </c>
      <c r="BL414" s="151">
        <f>ROUND(J414*I414,2)</f>
        <v>0</v>
      </c>
      <c r="BM414" s="14" t="s">
        <v>501</v>
      </c>
      <c r="BN414" s="150" t="s">
        <v>1278</v>
      </c>
    </row>
    <row r="415" spans="1:66" s="2" customFormat="1" ht="14.5" customHeight="1">
      <c r="A415" s="26"/>
      <c r="B415" s="138"/>
      <c r="C415" s="139" t="s">
        <v>1279</v>
      </c>
      <c r="D415" s="139" t="s">
        <v>116</v>
      </c>
      <c r="E415" s="140" t="s">
        <v>1280</v>
      </c>
      <c r="F415" s="141" t="s">
        <v>1281</v>
      </c>
      <c r="G415" s="141"/>
      <c r="H415" s="142" t="s">
        <v>1147</v>
      </c>
      <c r="I415" s="143">
        <v>6</v>
      </c>
      <c r="J415" s="144"/>
      <c r="K415" s="144">
        <f>ROUND(J415*I415,2)</f>
        <v>0</v>
      </c>
      <c r="L415" s="145"/>
      <c r="M415" s="27"/>
      <c r="N415" s="162" t="s">
        <v>1</v>
      </c>
      <c r="O415" s="163" t="s">
        <v>35</v>
      </c>
      <c r="P415" s="164">
        <v>0.78</v>
      </c>
      <c r="Q415" s="164">
        <f>P415*I415</f>
        <v>4.68</v>
      </c>
      <c r="R415" s="164">
        <v>0</v>
      </c>
      <c r="S415" s="164">
        <f>R415*I415</f>
        <v>0</v>
      </c>
      <c r="T415" s="164">
        <v>0</v>
      </c>
      <c r="U415" s="165">
        <f>T415*I415</f>
        <v>0</v>
      </c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S415" s="150" t="s">
        <v>501</v>
      </c>
      <c r="AU415" s="150" t="s">
        <v>116</v>
      </c>
      <c r="AV415" s="150" t="s">
        <v>77</v>
      </c>
      <c r="AZ415" s="14" t="s">
        <v>113</v>
      </c>
      <c r="BF415" s="151">
        <f>IF(O415="základná",K415,0)</f>
        <v>0</v>
      </c>
      <c r="BG415" s="151">
        <f>IF(O415="znížená",K415,0)</f>
        <v>0</v>
      </c>
      <c r="BH415" s="151">
        <f>IF(O415="zákl. prenesená",K415,0)</f>
        <v>0</v>
      </c>
      <c r="BI415" s="151">
        <f>IF(O415="zníž. prenesená",K415,0)</f>
        <v>0</v>
      </c>
      <c r="BJ415" s="151">
        <f>IF(O415="nulová",K415,0)</f>
        <v>0</v>
      </c>
      <c r="BK415" s="14" t="s">
        <v>121</v>
      </c>
      <c r="BL415" s="151">
        <f>ROUND(J415*I415,2)</f>
        <v>0</v>
      </c>
      <c r="BM415" s="14" t="s">
        <v>501</v>
      </c>
      <c r="BN415" s="150" t="s">
        <v>1282</v>
      </c>
    </row>
    <row r="416" spans="1:66" s="2" customFormat="1" ht="7" customHeight="1">
      <c r="A416" s="26"/>
      <c r="B416" s="41"/>
      <c r="C416" s="42"/>
      <c r="D416" s="42"/>
      <c r="E416" s="42"/>
      <c r="F416" s="42"/>
      <c r="G416" s="42"/>
      <c r="H416" s="42"/>
      <c r="I416" s="42"/>
      <c r="J416" s="42"/>
      <c r="K416" s="42"/>
      <c r="L416" s="42"/>
      <c r="M416" s="27"/>
      <c r="N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</row>
  </sheetData>
  <autoFilter ref="C140:L415" xr:uid="{00000000-0009-0000-0000-000002000000}"/>
  <mergeCells count="9">
    <mergeCell ref="E87:I87"/>
    <mergeCell ref="E131:I131"/>
    <mergeCell ref="E133:I133"/>
    <mergeCell ref="M2:W2"/>
    <mergeCell ref="E7:I7"/>
    <mergeCell ref="E9:I9"/>
    <mergeCell ref="E18:I18"/>
    <mergeCell ref="E27:I27"/>
    <mergeCell ref="E85:I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120"/>
  <sheetViews>
    <sheetView showGridLines="0" topLeftCell="A72" workbookViewId="0">
      <selection activeCell="J120" sqref="J120"/>
    </sheetView>
  </sheetViews>
  <sheetFormatPr baseColWidth="10" defaultColWidth="8.75" defaultRowHeight="11"/>
  <cols>
    <col min="1" max="1" width="8.25" style="1" customWidth="1"/>
    <col min="2" max="2" width="1.25" style="1" customWidth="1"/>
    <col min="3" max="4" width="4.25" style="1" customWidth="1"/>
    <col min="5" max="5" width="17.25" style="1" customWidth="1"/>
    <col min="6" max="7" width="50.75" style="1" customWidth="1"/>
    <col min="8" max="8" width="7.5" style="1" customWidth="1"/>
    <col min="9" max="9" width="11.5" style="1" customWidth="1"/>
    <col min="10" max="11" width="20.25" style="1" customWidth="1"/>
    <col min="12" max="12" width="20.25" style="1" hidden="1" customWidth="1"/>
    <col min="13" max="13" width="9.25" style="1" customWidth="1"/>
    <col min="14" max="14" width="10.75" style="1" hidden="1" customWidth="1"/>
    <col min="15" max="15" width="9.25" style="1" hidden="1"/>
    <col min="16" max="21" width="14.25" style="1" hidden="1" customWidth="1"/>
    <col min="22" max="22" width="16.25" style="1" hidden="1" customWidth="1"/>
    <col min="23" max="23" width="12.25" style="1" customWidth="1"/>
    <col min="24" max="24" width="16.25" style="1" customWidth="1"/>
    <col min="25" max="25" width="12.25" style="1" customWidth="1"/>
    <col min="26" max="26" width="15" style="1" customWidth="1"/>
    <col min="27" max="27" width="11" style="1" customWidth="1"/>
    <col min="28" max="28" width="15" style="1" customWidth="1"/>
    <col min="29" max="29" width="16.25" style="1" customWidth="1"/>
    <col min="30" max="30" width="11" style="1" customWidth="1"/>
    <col min="31" max="31" width="15" style="1" customWidth="1"/>
    <col min="32" max="32" width="16.25" style="1" customWidth="1"/>
    <col min="45" max="66" width="9.25" style="1" hidden="1"/>
  </cols>
  <sheetData>
    <row r="1" spans="1:47">
      <c r="A1" s="87"/>
    </row>
    <row r="2" spans="1:47" s="1" customFormat="1" ht="37" customHeight="1">
      <c r="M2" s="166" t="s">
        <v>5</v>
      </c>
      <c r="N2" s="167"/>
      <c r="O2" s="167"/>
      <c r="P2" s="167"/>
      <c r="Q2" s="167"/>
      <c r="R2" s="167"/>
      <c r="S2" s="167"/>
      <c r="T2" s="167"/>
      <c r="U2" s="167"/>
      <c r="V2" s="167"/>
      <c r="W2" s="167"/>
      <c r="AU2" s="14" t="s">
        <v>82</v>
      </c>
    </row>
    <row r="3" spans="1:47" s="1" customFormat="1" ht="7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AU3" s="14" t="s">
        <v>69</v>
      </c>
    </row>
    <row r="4" spans="1:47" s="1" customFormat="1" ht="25" customHeight="1">
      <c r="B4" s="17"/>
      <c r="D4" s="18" t="s">
        <v>83</v>
      </c>
      <c r="M4" s="17"/>
      <c r="N4" s="88" t="s">
        <v>9</v>
      </c>
      <c r="AU4" s="14" t="s">
        <v>3</v>
      </c>
    </row>
    <row r="5" spans="1:47" s="1" customFormat="1" ht="7" customHeight="1">
      <c r="B5" s="17"/>
      <c r="M5" s="17"/>
    </row>
    <row r="6" spans="1:47" s="1" customFormat="1" ht="12" customHeight="1">
      <c r="B6" s="17"/>
      <c r="D6" s="23" t="s">
        <v>13</v>
      </c>
      <c r="M6" s="17"/>
    </row>
    <row r="7" spans="1:47" s="1" customFormat="1" ht="16.5" customHeight="1">
      <c r="B7" s="17"/>
      <c r="E7" s="201" t="str">
        <f>'Rekapitulácia stavby'!K6</f>
        <v>Vodozádržný park Hviezdoslavov</v>
      </c>
      <c r="F7" s="202"/>
      <c r="G7" s="202"/>
      <c r="H7" s="202"/>
      <c r="I7" s="202"/>
      <c r="M7" s="17"/>
    </row>
    <row r="8" spans="1:47" s="2" customFormat="1" ht="12" customHeight="1">
      <c r="A8" s="26"/>
      <c r="B8" s="27"/>
      <c r="C8" s="26"/>
      <c r="D8" s="23" t="s">
        <v>84</v>
      </c>
      <c r="E8" s="26"/>
      <c r="F8" s="26"/>
      <c r="G8" s="26"/>
      <c r="H8" s="26"/>
      <c r="I8" s="26"/>
      <c r="J8" s="26"/>
      <c r="K8" s="26"/>
      <c r="L8" s="26"/>
      <c r="M8" s="3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</row>
    <row r="9" spans="1:47" s="2" customFormat="1" ht="16.5" customHeight="1">
      <c r="A9" s="26"/>
      <c r="B9" s="27"/>
      <c r="C9" s="26"/>
      <c r="D9" s="26"/>
      <c r="E9" s="178" t="s">
        <v>1283</v>
      </c>
      <c r="F9" s="200"/>
      <c r="G9" s="200"/>
      <c r="H9" s="200"/>
      <c r="I9" s="200"/>
      <c r="J9" s="26"/>
      <c r="K9" s="26"/>
      <c r="L9" s="26"/>
      <c r="M9" s="3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</row>
    <row r="10" spans="1:47" s="2" customFormat="1">
      <c r="A10" s="26"/>
      <c r="B10" s="27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3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</row>
    <row r="11" spans="1:47" s="2" customFormat="1" ht="12" customHeight="1">
      <c r="A11" s="26"/>
      <c r="B11" s="27"/>
      <c r="C11" s="26"/>
      <c r="D11" s="23" t="s">
        <v>15</v>
      </c>
      <c r="E11" s="26"/>
      <c r="F11" s="21" t="s">
        <v>1</v>
      </c>
      <c r="G11" s="21"/>
      <c r="H11" s="26"/>
      <c r="I11" s="26"/>
      <c r="J11" s="23" t="s">
        <v>16</v>
      </c>
      <c r="K11" s="21" t="s">
        <v>1</v>
      </c>
      <c r="L11" s="26"/>
      <c r="M11" s="3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</row>
    <row r="12" spans="1:47" s="2" customFormat="1" ht="12" customHeight="1">
      <c r="A12" s="26"/>
      <c r="B12" s="27"/>
      <c r="C12" s="26"/>
      <c r="D12" s="23" t="s">
        <v>17</v>
      </c>
      <c r="E12" s="26"/>
      <c r="F12" s="21" t="s">
        <v>18</v>
      </c>
      <c r="G12" s="21"/>
      <c r="H12" s="26"/>
      <c r="I12" s="26"/>
      <c r="J12" s="23" t="s">
        <v>19</v>
      </c>
      <c r="K12" s="49" t="str">
        <f>'Rekapitulácia stavby'!AN8</f>
        <v>7. 11. 2020</v>
      </c>
      <c r="L12" s="26"/>
      <c r="M12" s="3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</row>
    <row r="13" spans="1:47" s="2" customFormat="1" ht="11" customHeight="1">
      <c r="A13" s="26"/>
      <c r="B13" s="27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3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</row>
    <row r="14" spans="1:47" s="2" customFormat="1" ht="12" customHeight="1">
      <c r="A14" s="26"/>
      <c r="B14" s="27"/>
      <c r="C14" s="26"/>
      <c r="D14" s="23" t="s">
        <v>21</v>
      </c>
      <c r="E14" s="26"/>
      <c r="F14" s="26"/>
      <c r="G14" s="26"/>
      <c r="H14" s="26"/>
      <c r="I14" s="26"/>
      <c r="J14" s="23" t="s">
        <v>22</v>
      </c>
      <c r="K14" s="21" t="str">
        <f>IF('Rekapitulácia stavby'!AN10="","",'Rekapitulácia stavby'!AN10)</f>
        <v/>
      </c>
      <c r="L14" s="26"/>
      <c r="M14" s="3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</row>
    <row r="15" spans="1:47" s="2" customFormat="1" ht="18" customHeight="1">
      <c r="A15" s="26"/>
      <c r="B15" s="27"/>
      <c r="C15" s="26"/>
      <c r="D15" s="26"/>
      <c r="E15" s="21" t="str">
        <f>IF('Rekapitulácia stavby'!E11="","",'Rekapitulácia stavby'!E11)</f>
        <v xml:space="preserve"> </v>
      </c>
      <c r="F15" s="26"/>
      <c r="G15" s="26"/>
      <c r="H15" s="26"/>
      <c r="I15" s="26"/>
      <c r="J15" s="23" t="s">
        <v>23</v>
      </c>
      <c r="K15" s="21" t="str">
        <f>IF('Rekapitulácia stavby'!AN11="","",'Rekapitulácia stavby'!AN11)</f>
        <v/>
      </c>
      <c r="L15" s="26"/>
      <c r="M15" s="3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</row>
    <row r="16" spans="1:47" s="2" customFormat="1" ht="7" customHeight="1">
      <c r="A16" s="26"/>
      <c r="B16" s="27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3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</row>
    <row r="17" spans="1:32" s="2" customFormat="1" ht="12" customHeight="1">
      <c r="A17" s="26"/>
      <c r="B17" s="27"/>
      <c r="C17" s="26"/>
      <c r="D17" s="23" t="s">
        <v>24</v>
      </c>
      <c r="E17" s="26"/>
      <c r="F17" s="26"/>
      <c r="G17" s="26"/>
      <c r="H17" s="26"/>
      <c r="I17" s="26"/>
      <c r="J17" s="23" t="s">
        <v>22</v>
      </c>
      <c r="K17" s="21" t="str">
        <f>'Rekapitulácia stavby'!AN13</f>
        <v/>
      </c>
      <c r="L17" s="26"/>
      <c r="M17" s="3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</row>
    <row r="18" spans="1:32" s="2" customFormat="1" ht="18" customHeight="1">
      <c r="A18" s="26"/>
      <c r="B18" s="27"/>
      <c r="C18" s="26"/>
      <c r="D18" s="26"/>
      <c r="E18" s="194" t="str">
        <f>'Rekapitulácia stavby'!E14</f>
        <v xml:space="preserve"> </v>
      </c>
      <c r="F18" s="194"/>
      <c r="G18" s="194"/>
      <c r="H18" s="194"/>
      <c r="I18" s="194"/>
      <c r="J18" s="23" t="s">
        <v>23</v>
      </c>
      <c r="K18" s="21" t="str">
        <f>'Rekapitulácia stavby'!AN14</f>
        <v/>
      </c>
      <c r="L18" s="26"/>
      <c r="M18" s="3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</row>
    <row r="19" spans="1:32" s="2" customFormat="1" ht="7" customHeight="1">
      <c r="A19" s="26"/>
      <c r="B19" s="27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3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</row>
    <row r="20" spans="1:32" s="2" customFormat="1" ht="12" customHeight="1">
      <c r="A20" s="26"/>
      <c r="B20" s="27"/>
      <c r="C20" s="26"/>
      <c r="D20" s="23" t="s">
        <v>25</v>
      </c>
      <c r="E20" s="26"/>
      <c r="F20" s="26"/>
      <c r="G20" s="26"/>
      <c r="H20" s="26"/>
      <c r="I20" s="26"/>
      <c r="J20" s="23" t="s">
        <v>22</v>
      </c>
      <c r="K20" s="21" t="str">
        <f>IF('Rekapitulácia stavby'!AN16="","",'Rekapitulácia stavby'!AN16)</f>
        <v/>
      </c>
      <c r="L20" s="26"/>
      <c r="M20" s="3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</row>
    <row r="21" spans="1:32" s="2" customFormat="1" ht="18" customHeight="1">
      <c r="A21" s="26"/>
      <c r="B21" s="27"/>
      <c r="C21" s="26"/>
      <c r="D21" s="26"/>
      <c r="E21" s="21" t="str">
        <f>IF('Rekapitulácia stavby'!E17="","",'Rekapitulácia stavby'!E17)</f>
        <v xml:space="preserve"> </v>
      </c>
      <c r="F21" s="26"/>
      <c r="G21" s="26"/>
      <c r="H21" s="26"/>
      <c r="I21" s="26"/>
      <c r="J21" s="23" t="s">
        <v>23</v>
      </c>
      <c r="K21" s="21" t="str">
        <f>IF('Rekapitulácia stavby'!AN17="","",'Rekapitulácia stavby'!AN17)</f>
        <v/>
      </c>
      <c r="L21" s="26"/>
      <c r="M21" s="3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</row>
    <row r="22" spans="1:32" s="2" customFormat="1" ht="7" customHeight="1">
      <c r="A22" s="26"/>
      <c r="B22" s="27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3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</row>
    <row r="23" spans="1:32" s="2" customFormat="1" ht="12" customHeight="1">
      <c r="A23" s="26"/>
      <c r="B23" s="27"/>
      <c r="C23" s="26"/>
      <c r="D23" s="23" t="s">
        <v>27</v>
      </c>
      <c r="E23" s="26"/>
      <c r="F23" s="26"/>
      <c r="G23" s="26"/>
      <c r="H23" s="26"/>
      <c r="I23" s="26"/>
      <c r="J23" s="23" t="s">
        <v>22</v>
      </c>
      <c r="K23" s="21" t="str">
        <f>IF('Rekapitulácia stavby'!AN19="","",'Rekapitulácia stavby'!AN19)</f>
        <v/>
      </c>
      <c r="L23" s="26"/>
      <c r="M23" s="3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</row>
    <row r="24" spans="1:32" s="2" customFormat="1" ht="18" customHeight="1">
      <c r="A24" s="26"/>
      <c r="B24" s="27"/>
      <c r="C24" s="26"/>
      <c r="D24" s="26"/>
      <c r="E24" s="21" t="str">
        <f>IF('Rekapitulácia stavby'!E20="","",'Rekapitulácia stavby'!E20)</f>
        <v xml:space="preserve"> </v>
      </c>
      <c r="F24" s="26"/>
      <c r="G24" s="26"/>
      <c r="H24" s="26"/>
      <c r="I24" s="26"/>
      <c r="J24" s="23" t="s">
        <v>23</v>
      </c>
      <c r="K24" s="21" t="str">
        <f>IF('Rekapitulácia stavby'!AN20="","",'Rekapitulácia stavby'!AN20)</f>
        <v/>
      </c>
      <c r="L24" s="26"/>
      <c r="M24" s="3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</row>
    <row r="25" spans="1:32" s="2" customFormat="1" ht="7" customHeight="1">
      <c r="A25" s="26"/>
      <c r="B25" s="27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3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</row>
    <row r="26" spans="1:32" s="2" customFormat="1" ht="12" customHeight="1">
      <c r="A26" s="26"/>
      <c r="B26" s="27"/>
      <c r="C26" s="26"/>
      <c r="D26" s="23" t="s">
        <v>28</v>
      </c>
      <c r="E26" s="26"/>
      <c r="F26" s="26"/>
      <c r="G26" s="26"/>
      <c r="H26" s="26"/>
      <c r="I26" s="26"/>
      <c r="J26" s="26"/>
      <c r="K26" s="26"/>
      <c r="L26" s="26"/>
      <c r="M26" s="3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</row>
    <row r="27" spans="1:32" s="8" customFormat="1" ht="16.5" customHeight="1">
      <c r="A27" s="89"/>
      <c r="B27" s="90"/>
      <c r="C27" s="89"/>
      <c r="D27" s="89"/>
      <c r="E27" s="196" t="s">
        <v>1</v>
      </c>
      <c r="F27" s="196"/>
      <c r="G27" s="196"/>
      <c r="H27" s="196"/>
      <c r="I27" s="196"/>
      <c r="J27" s="89"/>
      <c r="K27" s="89"/>
      <c r="L27" s="89"/>
      <c r="M27" s="91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89"/>
      <c r="AF27" s="89"/>
    </row>
    <row r="28" spans="1:32" s="2" customFormat="1" ht="7" customHeight="1">
      <c r="A28" s="26"/>
      <c r="B28" s="27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3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</row>
    <row r="29" spans="1:32" s="2" customFormat="1" ht="7" customHeight="1">
      <c r="A29" s="26"/>
      <c r="B29" s="27"/>
      <c r="C29" s="26"/>
      <c r="D29" s="60"/>
      <c r="E29" s="60"/>
      <c r="F29" s="60"/>
      <c r="G29" s="60"/>
      <c r="H29" s="60"/>
      <c r="I29" s="60"/>
      <c r="J29" s="60"/>
      <c r="K29" s="60"/>
      <c r="L29" s="60"/>
      <c r="M29" s="3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</row>
    <row r="30" spans="1:32" s="2" customFormat="1" ht="25.25" customHeight="1">
      <c r="A30" s="26"/>
      <c r="B30" s="27"/>
      <c r="C30" s="26"/>
      <c r="D30" s="92" t="s">
        <v>29</v>
      </c>
      <c r="E30" s="26"/>
      <c r="F30" s="26"/>
      <c r="G30" s="26"/>
      <c r="H30" s="26"/>
      <c r="I30" s="26"/>
      <c r="J30" s="26"/>
      <c r="K30" s="65">
        <f>ROUND(K117, 2)</f>
        <v>0</v>
      </c>
      <c r="L30" s="26"/>
      <c r="M30" s="3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</row>
    <row r="31" spans="1:32" s="2" customFormat="1" ht="7" customHeight="1">
      <c r="A31" s="26"/>
      <c r="B31" s="27"/>
      <c r="C31" s="26"/>
      <c r="D31" s="60"/>
      <c r="E31" s="60"/>
      <c r="F31" s="60"/>
      <c r="G31" s="60"/>
      <c r="H31" s="60"/>
      <c r="I31" s="60"/>
      <c r="J31" s="60"/>
      <c r="K31" s="60"/>
      <c r="L31" s="60"/>
      <c r="M31" s="3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</row>
    <row r="32" spans="1:32" s="2" customFormat="1" ht="14.5" customHeight="1">
      <c r="A32" s="26"/>
      <c r="B32" s="27"/>
      <c r="C32" s="26"/>
      <c r="D32" s="26"/>
      <c r="E32" s="26"/>
      <c r="F32" s="30" t="s">
        <v>31</v>
      </c>
      <c r="G32" s="30"/>
      <c r="H32" s="26"/>
      <c r="I32" s="26"/>
      <c r="J32" s="30" t="s">
        <v>30</v>
      </c>
      <c r="K32" s="30" t="s">
        <v>32</v>
      </c>
      <c r="L32" s="26"/>
      <c r="M32" s="3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</row>
    <row r="33" spans="1:32" s="2" customFormat="1" ht="14.5" customHeight="1">
      <c r="A33" s="26"/>
      <c r="B33" s="27"/>
      <c r="C33" s="26"/>
      <c r="D33" s="93" t="s">
        <v>33</v>
      </c>
      <c r="E33" s="23" t="s">
        <v>34</v>
      </c>
      <c r="F33" s="94">
        <f>ROUND((SUM(BF117:BF119)),  2)</f>
        <v>0</v>
      </c>
      <c r="G33" s="94"/>
      <c r="H33" s="26"/>
      <c r="I33" s="26"/>
      <c r="J33" s="95">
        <v>0.2</v>
      </c>
      <c r="K33" s="94">
        <f>ROUND(((SUM(BF117:BF119))*J33),  2)</f>
        <v>0</v>
      </c>
      <c r="L33" s="26"/>
      <c r="M33" s="3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</row>
    <row r="34" spans="1:32" s="2" customFormat="1" ht="14.5" customHeight="1">
      <c r="A34" s="26"/>
      <c r="B34" s="27"/>
      <c r="C34" s="26"/>
      <c r="D34" s="26"/>
      <c r="E34" s="23" t="s">
        <v>35</v>
      </c>
      <c r="F34" s="94">
        <f>ROUND((SUM(BG117:BG119)),  2)</f>
        <v>0</v>
      </c>
      <c r="G34" s="94"/>
      <c r="H34" s="26"/>
      <c r="I34" s="26"/>
      <c r="J34" s="95">
        <v>0.2</v>
      </c>
      <c r="K34" s="94">
        <f>ROUND(((SUM(BG117:BG119))*J34),  2)</f>
        <v>0</v>
      </c>
      <c r="L34" s="26"/>
      <c r="M34" s="3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</row>
    <row r="35" spans="1:32" s="2" customFormat="1" ht="14.5" hidden="1" customHeight="1">
      <c r="A35" s="26"/>
      <c r="B35" s="27"/>
      <c r="C35" s="26"/>
      <c r="D35" s="26"/>
      <c r="E35" s="23" t="s">
        <v>36</v>
      </c>
      <c r="F35" s="94">
        <f>ROUND((SUM(BH117:BH119)),  2)</f>
        <v>0</v>
      </c>
      <c r="G35" s="94"/>
      <c r="H35" s="26"/>
      <c r="I35" s="26"/>
      <c r="J35" s="95">
        <v>0.2</v>
      </c>
      <c r="K35" s="94">
        <f>0</f>
        <v>0</v>
      </c>
      <c r="L35" s="26"/>
      <c r="M35" s="3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</row>
    <row r="36" spans="1:32" s="2" customFormat="1" ht="14.5" hidden="1" customHeight="1">
      <c r="A36" s="26"/>
      <c r="B36" s="27"/>
      <c r="C36" s="26"/>
      <c r="D36" s="26"/>
      <c r="E36" s="23" t="s">
        <v>37</v>
      </c>
      <c r="F36" s="94">
        <f>ROUND((SUM(BI117:BI119)),  2)</f>
        <v>0</v>
      </c>
      <c r="G36" s="94"/>
      <c r="H36" s="26"/>
      <c r="I36" s="26"/>
      <c r="J36" s="95">
        <v>0.2</v>
      </c>
      <c r="K36" s="94">
        <f>0</f>
        <v>0</v>
      </c>
      <c r="L36" s="26"/>
      <c r="M36" s="3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</row>
    <row r="37" spans="1:32" s="2" customFormat="1" ht="14.5" hidden="1" customHeight="1">
      <c r="A37" s="26"/>
      <c r="B37" s="27"/>
      <c r="C37" s="26"/>
      <c r="D37" s="26"/>
      <c r="E37" s="23" t="s">
        <v>38</v>
      </c>
      <c r="F37" s="94">
        <f>ROUND((SUM(BJ117:BJ119)),  2)</f>
        <v>0</v>
      </c>
      <c r="G37" s="94"/>
      <c r="H37" s="26"/>
      <c r="I37" s="26"/>
      <c r="J37" s="95">
        <v>0</v>
      </c>
      <c r="K37" s="94">
        <f>0</f>
        <v>0</v>
      </c>
      <c r="L37" s="26"/>
      <c r="M37" s="3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</row>
    <row r="38" spans="1:32" s="2" customFormat="1" ht="7" customHeight="1">
      <c r="A38" s="26"/>
      <c r="B38" s="27"/>
      <c r="C38" s="26"/>
      <c r="D38" s="26"/>
      <c r="E38" s="26"/>
      <c r="F38" s="26"/>
      <c r="G38" s="26"/>
      <c r="H38" s="26"/>
      <c r="I38" s="26"/>
      <c r="J38" s="26"/>
      <c r="K38" s="26"/>
      <c r="L38" s="26"/>
      <c r="M38" s="3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</row>
    <row r="39" spans="1:32" s="2" customFormat="1" ht="25.25" customHeight="1">
      <c r="A39" s="26"/>
      <c r="B39" s="27"/>
      <c r="C39" s="96"/>
      <c r="D39" s="97" t="s">
        <v>39</v>
      </c>
      <c r="E39" s="54"/>
      <c r="F39" s="54"/>
      <c r="G39" s="54"/>
      <c r="H39" s="98" t="s">
        <v>40</v>
      </c>
      <c r="I39" s="99" t="s">
        <v>41</v>
      </c>
      <c r="J39" s="54"/>
      <c r="K39" s="100">
        <f>SUM(K30:K37)</f>
        <v>0</v>
      </c>
      <c r="L39" s="101"/>
      <c r="M39" s="3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</row>
    <row r="40" spans="1:32" s="2" customFormat="1" ht="14.5" customHeight="1">
      <c r="A40" s="26"/>
      <c r="B40" s="27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3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</row>
    <row r="41" spans="1:32" s="1" customFormat="1" ht="14.5" customHeight="1">
      <c r="B41" s="17"/>
      <c r="M41" s="17"/>
    </row>
    <row r="42" spans="1:32" s="1" customFormat="1" ht="14.5" customHeight="1">
      <c r="B42" s="17"/>
      <c r="M42" s="17"/>
    </row>
    <row r="43" spans="1:32" s="1" customFormat="1" ht="14.5" customHeight="1">
      <c r="B43" s="17"/>
      <c r="M43" s="17"/>
    </row>
    <row r="44" spans="1:32" s="1" customFormat="1" ht="14.5" customHeight="1">
      <c r="B44" s="17"/>
      <c r="M44" s="17"/>
    </row>
    <row r="45" spans="1:32" s="1" customFormat="1" ht="14.5" customHeight="1">
      <c r="B45" s="17"/>
      <c r="M45" s="17"/>
    </row>
    <row r="46" spans="1:32" s="1" customFormat="1" ht="14.5" customHeight="1">
      <c r="B46" s="17"/>
      <c r="M46" s="17"/>
    </row>
    <row r="47" spans="1:32" s="1" customFormat="1" ht="14.5" customHeight="1">
      <c r="B47" s="17"/>
      <c r="M47" s="17"/>
    </row>
    <row r="48" spans="1:32" s="1" customFormat="1" ht="14.5" customHeight="1">
      <c r="B48" s="17"/>
      <c r="M48" s="17"/>
    </row>
    <row r="49" spans="1:32" s="1" customFormat="1" ht="14.5" customHeight="1">
      <c r="B49" s="17"/>
      <c r="M49" s="17"/>
    </row>
    <row r="50" spans="1:32" s="2" customFormat="1" ht="14.5" customHeight="1">
      <c r="B50" s="36"/>
      <c r="D50" s="37" t="s">
        <v>42</v>
      </c>
      <c r="E50" s="38"/>
      <c r="F50" s="38"/>
      <c r="G50" s="38"/>
      <c r="H50" s="37" t="s">
        <v>43</v>
      </c>
      <c r="I50" s="38"/>
      <c r="J50" s="38"/>
      <c r="K50" s="38"/>
      <c r="L50" s="38"/>
      <c r="M50" s="36"/>
    </row>
    <row r="51" spans="1:32">
      <c r="B51" s="17"/>
      <c r="M51" s="17"/>
    </row>
    <row r="52" spans="1:32">
      <c r="B52" s="17"/>
      <c r="M52" s="17"/>
    </row>
    <row r="53" spans="1:32">
      <c r="B53" s="17"/>
      <c r="M53" s="17"/>
    </row>
    <row r="54" spans="1:32">
      <c r="B54" s="17"/>
      <c r="M54" s="17"/>
    </row>
    <row r="55" spans="1:32">
      <c r="B55" s="17"/>
      <c r="M55" s="17"/>
    </row>
    <row r="56" spans="1:32">
      <c r="B56" s="17"/>
      <c r="M56" s="17"/>
    </row>
    <row r="57" spans="1:32">
      <c r="B57" s="17"/>
      <c r="M57" s="17"/>
    </row>
    <row r="58" spans="1:32">
      <c r="B58" s="17"/>
      <c r="M58" s="17"/>
    </row>
    <row r="59" spans="1:32">
      <c r="B59" s="17"/>
      <c r="M59" s="17"/>
    </row>
    <row r="60" spans="1:32">
      <c r="B60" s="17"/>
      <c r="M60" s="17"/>
    </row>
    <row r="61" spans="1:32" s="2" customFormat="1" ht="13">
      <c r="A61" s="26"/>
      <c r="B61" s="27"/>
      <c r="C61" s="26"/>
      <c r="D61" s="39" t="s">
        <v>44</v>
      </c>
      <c r="E61" s="29"/>
      <c r="F61" s="102" t="s">
        <v>45</v>
      </c>
      <c r="G61" s="102"/>
      <c r="H61" s="39" t="s">
        <v>44</v>
      </c>
      <c r="I61" s="29"/>
      <c r="J61" s="29"/>
      <c r="K61" s="103" t="s">
        <v>45</v>
      </c>
      <c r="L61" s="29"/>
      <c r="M61" s="3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</row>
    <row r="62" spans="1:32">
      <c r="B62" s="17"/>
      <c r="M62" s="17"/>
    </row>
    <row r="63" spans="1:32">
      <c r="B63" s="17"/>
      <c r="M63" s="17"/>
    </row>
    <row r="64" spans="1:32">
      <c r="B64" s="17"/>
      <c r="M64" s="17"/>
    </row>
    <row r="65" spans="1:32" s="2" customFormat="1" ht="13">
      <c r="A65" s="26"/>
      <c r="B65" s="27"/>
      <c r="C65" s="26"/>
      <c r="D65" s="37" t="s">
        <v>46</v>
      </c>
      <c r="E65" s="40"/>
      <c r="F65" s="40"/>
      <c r="G65" s="40"/>
      <c r="H65" s="37" t="s">
        <v>47</v>
      </c>
      <c r="I65" s="40"/>
      <c r="J65" s="40"/>
      <c r="K65" s="40"/>
      <c r="L65" s="40"/>
      <c r="M65" s="3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</row>
    <row r="66" spans="1:32">
      <c r="B66" s="17"/>
      <c r="M66" s="17"/>
    </row>
    <row r="67" spans="1:32">
      <c r="B67" s="17"/>
      <c r="M67" s="17"/>
    </row>
    <row r="68" spans="1:32">
      <c r="B68" s="17"/>
      <c r="M68" s="17"/>
    </row>
    <row r="69" spans="1:32">
      <c r="B69" s="17"/>
      <c r="M69" s="17"/>
    </row>
    <row r="70" spans="1:32">
      <c r="B70" s="17"/>
      <c r="M70" s="17"/>
    </row>
    <row r="71" spans="1:32">
      <c r="B71" s="17"/>
      <c r="M71" s="17"/>
    </row>
    <row r="72" spans="1:32">
      <c r="B72" s="17"/>
      <c r="M72" s="17"/>
    </row>
    <row r="73" spans="1:32">
      <c r="B73" s="17"/>
      <c r="M73" s="17"/>
    </row>
    <row r="74" spans="1:32">
      <c r="B74" s="17"/>
      <c r="M74" s="17"/>
    </row>
    <row r="75" spans="1:32">
      <c r="B75" s="17"/>
      <c r="M75" s="17"/>
    </row>
    <row r="76" spans="1:32" s="2" customFormat="1" ht="13">
      <c r="A76" s="26"/>
      <c r="B76" s="27"/>
      <c r="C76" s="26"/>
      <c r="D76" s="39" t="s">
        <v>44</v>
      </c>
      <c r="E76" s="29"/>
      <c r="F76" s="102" t="s">
        <v>45</v>
      </c>
      <c r="G76" s="102"/>
      <c r="H76" s="39" t="s">
        <v>44</v>
      </c>
      <c r="I76" s="29"/>
      <c r="J76" s="29"/>
      <c r="K76" s="103" t="s">
        <v>45</v>
      </c>
      <c r="L76" s="29"/>
      <c r="M76" s="3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</row>
    <row r="77" spans="1:32" s="2" customFormat="1" ht="14.5" customHeight="1">
      <c r="A77" s="26"/>
      <c r="B77" s="41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3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</row>
    <row r="81" spans="1:48" s="2" customFormat="1" ht="7" hidden="1" customHeight="1">
      <c r="A81" s="26"/>
      <c r="B81" s="43"/>
      <c r="C81" s="44"/>
      <c r="D81" s="44"/>
      <c r="E81" s="44"/>
      <c r="F81" s="44"/>
      <c r="G81" s="44"/>
      <c r="H81" s="44"/>
      <c r="I81" s="44"/>
      <c r="J81" s="44"/>
      <c r="K81" s="44"/>
      <c r="L81" s="44"/>
      <c r="M81" s="3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</row>
    <row r="82" spans="1:48" s="2" customFormat="1" ht="25" hidden="1" customHeight="1">
      <c r="A82" s="26"/>
      <c r="B82" s="27"/>
      <c r="C82" s="18" t="s">
        <v>86</v>
      </c>
      <c r="D82" s="26"/>
      <c r="E82" s="26"/>
      <c r="F82" s="26"/>
      <c r="G82" s="26"/>
      <c r="H82" s="26"/>
      <c r="I82" s="26"/>
      <c r="J82" s="26"/>
      <c r="K82" s="26"/>
      <c r="L82" s="26"/>
      <c r="M82" s="3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</row>
    <row r="83" spans="1:48" s="2" customFormat="1" ht="7" hidden="1" customHeight="1">
      <c r="A83" s="26"/>
      <c r="B83" s="27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3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</row>
    <row r="84" spans="1:48" s="2" customFormat="1" ht="12" hidden="1" customHeight="1">
      <c r="A84" s="26"/>
      <c r="B84" s="27"/>
      <c r="C84" s="23" t="s">
        <v>13</v>
      </c>
      <c r="D84" s="26"/>
      <c r="E84" s="26"/>
      <c r="F84" s="26"/>
      <c r="G84" s="26"/>
      <c r="H84" s="26"/>
      <c r="I84" s="26"/>
      <c r="J84" s="26"/>
      <c r="K84" s="26"/>
      <c r="L84" s="26"/>
      <c r="M84" s="3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48" s="2" customFormat="1" ht="16.5" hidden="1" customHeight="1">
      <c r="A85" s="26"/>
      <c r="B85" s="27"/>
      <c r="C85" s="26"/>
      <c r="D85" s="26"/>
      <c r="E85" s="201" t="str">
        <f>E7</f>
        <v>Vodozádržný park Hviezdoslavov</v>
      </c>
      <c r="F85" s="202"/>
      <c r="G85" s="202"/>
      <c r="H85" s="202"/>
      <c r="I85" s="202"/>
      <c r="J85" s="26"/>
      <c r="K85" s="26"/>
      <c r="L85" s="26"/>
      <c r="M85" s="3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48" s="2" customFormat="1" ht="12" hidden="1" customHeight="1">
      <c r="A86" s="26"/>
      <c r="B86" s="27"/>
      <c r="C86" s="23" t="s">
        <v>84</v>
      </c>
      <c r="D86" s="26"/>
      <c r="E86" s="26"/>
      <c r="F86" s="26"/>
      <c r="G86" s="26"/>
      <c r="H86" s="26"/>
      <c r="I86" s="26"/>
      <c r="J86" s="26"/>
      <c r="K86" s="26"/>
      <c r="L86" s="26"/>
      <c r="M86" s="3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48" s="2" customFormat="1" ht="16.5" hidden="1" customHeight="1">
      <c r="A87" s="26"/>
      <c r="B87" s="27"/>
      <c r="C87" s="26"/>
      <c r="D87" s="26"/>
      <c r="E87" s="178" t="str">
        <f>E9</f>
        <v>3. - Opatrenie</v>
      </c>
      <c r="F87" s="200"/>
      <c r="G87" s="200"/>
      <c r="H87" s="200"/>
      <c r="I87" s="200"/>
      <c r="J87" s="26"/>
      <c r="K87" s="26"/>
      <c r="L87" s="26"/>
      <c r="M87" s="3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</row>
    <row r="88" spans="1:48" s="2" customFormat="1" ht="7" hidden="1" customHeight="1">
      <c r="A88" s="26"/>
      <c r="B88" s="27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3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</row>
    <row r="89" spans="1:48" s="2" customFormat="1" ht="12" hidden="1" customHeight="1">
      <c r="A89" s="26"/>
      <c r="B89" s="27"/>
      <c r="C89" s="23" t="s">
        <v>17</v>
      </c>
      <c r="D89" s="26"/>
      <c r="E89" s="26"/>
      <c r="F89" s="21" t="str">
        <f>F12</f>
        <v xml:space="preserve"> </v>
      </c>
      <c r="G89" s="21"/>
      <c r="H89" s="26"/>
      <c r="I89" s="26"/>
      <c r="J89" s="23" t="s">
        <v>19</v>
      </c>
      <c r="K89" s="49" t="str">
        <f>IF(K12="","",K12)</f>
        <v>7. 11. 2020</v>
      </c>
      <c r="L89" s="26"/>
      <c r="M89" s="3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</row>
    <row r="90" spans="1:48" s="2" customFormat="1" ht="7" hidden="1" customHeight="1">
      <c r="A90" s="26"/>
      <c r="B90" s="27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3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  <row r="91" spans="1:48" s="2" customFormat="1" ht="15.25" hidden="1" customHeight="1">
      <c r="A91" s="26"/>
      <c r="B91" s="27"/>
      <c r="C91" s="23" t="s">
        <v>21</v>
      </c>
      <c r="D91" s="26"/>
      <c r="E91" s="26"/>
      <c r="F91" s="21" t="str">
        <f>E15</f>
        <v xml:space="preserve"> </v>
      </c>
      <c r="G91" s="21"/>
      <c r="H91" s="26"/>
      <c r="I91" s="26"/>
      <c r="J91" s="23" t="s">
        <v>25</v>
      </c>
      <c r="K91" s="24" t="str">
        <f>E21</f>
        <v xml:space="preserve"> </v>
      </c>
      <c r="L91" s="26"/>
      <c r="M91" s="3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</row>
    <row r="92" spans="1:48" s="2" customFormat="1" ht="15.25" hidden="1" customHeight="1">
      <c r="A92" s="26"/>
      <c r="B92" s="27"/>
      <c r="C92" s="23" t="s">
        <v>24</v>
      </c>
      <c r="D92" s="26"/>
      <c r="E92" s="26"/>
      <c r="F92" s="21" t="str">
        <f>IF(E18="","",E18)</f>
        <v xml:space="preserve"> </v>
      </c>
      <c r="G92" s="21"/>
      <c r="H92" s="26"/>
      <c r="I92" s="26"/>
      <c r="J92" s="23" t="s">
        <v>27</v>
      </c>
      <c r="K92" s="24" t="str">
        <f>E24</f>
        <v xml:space="preserve"> </v>
      </c>
      <c r="L92" s="26"/>
      <c r="M92" s="3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</row>
    <row r="93" spans="1:48" s="2" customFormat="1" ht="10.25" hidden="1" customHeight="1">
      <c r="A93" s="26"/>
      <c r="B93" s="27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3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</row>
    <row r="94" spans="1:48" s="2" customFormat="1" ht="29.25" hidden="1" customHeight="1">
      <c r="A94" s="26"/>
      <c r="B94" s="27"/>
      <c r="C94" s="104" t="s">
        <v>87</v>
      </c>
      <c r="D94" s="96"/>
      <c r="E94" s="96"/>
      <c r="F94" s="96"/>
      <c r="G94" s="96"/>
      <c r="H94" s="96"/>
      <c r="I94" s="96"/>
      <c r="J94" s="96"/>
      <c r="K94" s="105" t="s">
        <v>88</v>
      </c>
      <c r="L94" s="96"/>
      <c r="M94" s="3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</row>
    <row r="95" spans="1:48" s="2" customFormat="1" ht="10.25" hidden="1" customHeight="1">
      <c r="A95" s="26"/>
      <c r="B95" s="27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3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</row>
    <row r="96" spans="1:48" s="2" customFormat="1" ht="23" hidden="1" customHeight="1">
      <c r="A96" s="26"/>
      <c r="B96" s="27"/>
      <c r="C96" s="106" t="s">
        <v>89</v>
      </c>
      <c r="D96" s="26"/>
      <c r="E96" s="26"/>
      <c r="F96" s="26"/>
      <c r="G96" s="26"/>
      <c r="H96" s="26"/>
      <c r="I96" s="26"/>
      <c r="J96" s="26"/>
      <c r="K96" s="65">
        <f>K117</f>
        <v>0</v>
      </c>
      <c r="L96" s="26"/>
      <c r="M96" s="3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V96" s="14" t="s">
        <v>90</v>
      </c>
    </row>
    <row r="97" spans="1:32" s="9" customFormat="1" ht="25" hidden="1" customHeight="1">
      <c r="B97" s="107"/>
      <c r="D97" s="108" t="s">
        <v>91</v>
      </c>
      <c r="E97" s="109"/>
      <c r="F97" s="109"/>
      <c r="G97" s="109"/>
      <c r="H97" s="109"/>
      <c r="I97" s="109"/>
      <c r="J97" s="109"/>
      <c r="K97" s="110">
        <f>K118</f>
        <v>0</v>
      </c>
      <c r="M97" s="107"/>
    </row>
    <row r="98" spans="1:32" s="2" customFormat="1" ht="21.75" hidden="1" customHeight="1">
      <c r="A98" s="26"/>
      <c r="B98" s="27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3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</row>
    <row r="99" spans="1:32" s="2" customFormat="1" ht="7" hidden="1" customHeight="1">
      <c r="A99" s="26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3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</row>
    <row r="100" spans="1:32" hidden="1"/>
    <row r="101" spans="1:32" hidden="1"/>
    <row r="102" spans="1:32" hidden="1"/>
    <row r="103" spans="1:32" s="2" customFormat="1" ht="7" customHeight="1">
      <c r="A103" s="26"/>
      <c r="B103" s="43"/>
      <c r="C103" s="44"/>
      <c r="D103" s="44"/>
      <c r="E103" s="44"/>
      <c r="F103" s="44"/>
      <c r="G103" s="44"/>
      <c r="H103" s="44"/>
      <c r="I103" s="44"/>
      <c r="J103" s="44"/>
      <c r="K103" s="44"/>
      <c r="L103" s="44"/>
      <c r="M103" s="3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</row>
    <row r="104" spans="1:32" s="2" customFormat="1" ht="25" customHeight="1">
      <c r="A104" s="26"/>
      <c r="B104" s="27"/>
      <c r="C104" s="18" t="s">
        <v>99</v>
      </c>
      <c r="D104" s="26"/>
      <c r="E104" s="26"/>
      <c r="F104" s="26"/>
      <c r="G104" s="26"/>
      <c r="H104" s="26"/>
      <c r="I104" s="26"/>
      <c r="J104" s="26"/>
      <c r="K104" s="26"/>
      <c r="L104" s="26"/>
      <c r="M104" s="36"/>
      <c r="T104" s="26"/>
      <c r="U104" s="26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</row>
    <row r="105" spans="1:32" s="2" customFormat="1" ht="7" customHeight="1">
      <c r="A105" s="26"/>
      <c r="B105" s="27"/>
      <c r="C105" s="26"/>
      <c r="D105" s="26"/>
      <c r="E105" s="26"/>
      <c r="F105" s="26"/>
      <c r="G105" s="26"/>
      <c r="H105" s="26"/>
      <c r="I105" s="26"/>
      <c r="J105" s="26"/>
      <c r="K105" s="26"/>
      <c r="L105" s="26"/>
      <c r="M105" s="36"/>
      <c r="T105" s="26"/>
      <c r="U105" s="26"/>
      <c r="V105" s="26"/>
      <c r="W105" s="26"/>
      <c r="X105" s="26"/>
      <c r="Y105" s="26"/>
      <c r="Z105" s="26"/>
      <c r="AA105" s="26"/>
      <c r="AB105" s="26"/>
      <c r="AC105" s="26"/>
      <c r="AD105" s="26"/>
      <c r="AE105" s="26"/>
      <c r="AF105" s="26"/>
    </row>
    <row r="106" spans="1:32" s="2" customFormat="1" ht="12" customHeight="1">
      <c r="A106" s="26"/>
      <c r="B106" s="27"/>
      <c r="C106" s="23" t="s">
        <v>13</v>
      </c>
      <c r="D106" s="26"/>
      <c r="E106" s="26"/>
      <c r="F106" s="26"/>
      <c r="G106" s="26"/>
      <c r="H106" s="26"/>
      <c r="I106" s="26"/>
      <c r="J106" s="26"/>
      <c r="K106" s="26"/>
      <c r="L106" s="26"/>
      <c r="M106" s="36"/>
      <c r="T106" s="26"/>
      <c r="U106" s="26"/>
      <c r="V106" s="26"/>
      <c r="W106" s="26"/>
      <c r="X106" s="26"/>
      <c r="Y106" s="26"/>
      <c r="Z106" s="26"/>
      <c r="AA106" s="26"/>
      <c r="AB106" s="26"/>
      <c r="AC106" s="26"/>
      <c r="AD106" s="26"/>
      <c r="AE106" s="26"/>
      <c r="AF106" s="26"/>
    </row>
    <row r="107" spans="1:32" s="2" customFormat="1" ht="16.5" customHeight="1">
      <c r="A107" s="26"/>
      <c r="B107" s="27"/>
      <c r="C107" s="26"/>
      <c r="D107" s="26"/>
      <c r="E107" s="201" t="str">
        <f>E7</f>
        <v>Vodozádržný park Hviezdoslavov</v>
      </c>
      <c r="F107" s="202"/>
      <c r="G107" s="202"/>
      <c r="H107" s="202"/>
      <c r="I107" s="202"/>
      <c r="J107" s="26"/>
      <c r="K107" s="26"/>
      <c r="L107" s="26"/>
      <c r="M107" s="3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</row>
    <row r="108" spans="1:32" s="2" customFormat="1" ht="12" customHeight="1">
      <c r="A108" s="26"/>
      <c r="B108" s="27"/>
      <c r="C108" s="23" t="s">
        <v>84</v>
      </c>
      <c r="D108" s="26"/>
      <c r="E108" s="26"/>
      <c r="F108" s="26"/>
      <c r="G108" s="26"/>
      <c r="H108" s="26"/>
      <c r="I108" s="26"/>
      <c r="J108" s="26"/>
      <c r="K108" s="26"/>
      <c r="L108" s="26"/>
      <c r="M108" s="36"/>
      <c r="T108" s="26"/>
      <c r="U108" s="26"/>
      <c r="V108" s="26"/>
      <c r="W108" s="26"/>
      <c r="X108" s="26"/>
      <c r="Y108" s="26"/>
      <c r="Z108" s="26"/>
      <c r="AA108" s="26"/>
      <c r="AB108" s="26"/>
      <c r="AC108" s="26"/>
      <c r="AD108" s="26"/>
      <c r="AE108" s="26"/>
      <c r="AF108" s="26"/>
    </row>
    <row r="109" spans="1:32" s="2" customFormat="1" ht="16.5" customHeight="1">
      <c r="A109" s="26"/>
      <c r="B109" s="27"/>
      <c r="C109" s="26"/>
      <c r="D109" s="26"/>
      <c r="E109" s="178" t="str">
        <f>E9</f>
        <v>3. - Opatrenie</v>
      </c>
      <c r="F109" s="200"/>
      <c r="G109" s="200"/>
      <c r="H109" s="200"/>
      <c r="I109" s="200"/>
      <c r="J109" s="26"/>
      <c r="K109" s="26"/>
      <c r="L109" s="26"/>
      <c r="M109" s="3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</row>
    <row r="110" spans="1:32" s="2" customFormat="1" ht="7" customHeight="1">
      <c r="A110" s="26"/>
      <c r="B110" s="27"/>
      <c r="C110" s="26"/>
      <c r="D110" s="26"/>
      <c r="E110" s="26"/>
      <c r="F110" s="26"/>
      <c r="G110" s="26"/>
      <c r="H110" s="26"/>
      <c r="I110" s="26"/>
      <c r="J110" s="26"/>
      <c r="K110" s="26"/>
      <c r="L110" s="26"/>
      <c r="M110" s="36"/>
      <c r="T110" s="26"/>
      <c r="U110" s="26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</row>
    <row r="111" spans="1:32" s="2" customFormat="1" ht="12" customHeight="1">
      <c r="A111" s="26"/>
      <c r="B111" s="27"/>
      <c r="C111" s="23" t="s">
        <v>17</v>
      </c>
      <c r="D111" s="26"/>
      <c r="E111" s="26"/>
      <c r="F111" s="21" t="str">
        <f>F12</f>
        <v xml:space="preserve"> </v>
      </c>
      <c r="G111" s="21"/>
      <c r="H111" s="26"/>
      <c r="I111" s="26"/>
      <c r="J111" s="23" t="s">
        <v>19</v>
      </c>
      <c r="K111" s="49" t="str">
        <f>IF(K12="","",K12)</f>
        <v>7. 11. 2020</v>
      </c>
      <c r="L111" s="26"/>
      <c r="M111" s="36"/>
      <c r="T111" s="26"/>
      <c r="U111" s="26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</row>
    <row r="112" spans="1:32" s="2" customFormat="1" ht="7" customHeight="1">
      <c r="A112" s="26"/>
      <c r="B112" s="27"/>
      <c r="C112" s="26"/>
      <c r="D112" s="26"/>
      <c r="E112" s="26"/>
      <c r="F112" s="26"/>
      <c r="G112" s="26"/>
      <c r="H112" s="26"/>
      <c r="I112" s="26"/>
      <c r="J112" s="26"/>
      <c r="K112" s="26"/>
      <c r="L112" s="26"/>
      <c r="M112" s="36"/>
      <c r="T112" s="26"/>
      <c r="U112" s="26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</row>
    <row r="113" spans="1:66" s="2" customFormat="1" ht="15.25" customHeight="1">
      <c r="A113" s="26"/>
      <c r="B113" s="27"/>
      <c r="C113" s="23" t="s">
        <v>21</v>
      </c>
      <c r="D113" s="26"/>
      <c r="E113" s="26"/>
      <c r="F113" s="21" t="str">
        <f>E15</f>
        <v xml:space="preserve"> </v>
      </c>
      <c r="G113" s="21"/>
      <c r="H113" s="26"/>
      <c r="I113" s="26"/>
      <c r="J113" s="23" t="s">
        <v>25</v>
      </c>
      <c r="K113" s="24" t="str">
        <f>E21</f>
        <v xml:space="preserve"> </v>
      </c>
      <c r="L113" s="26"/>
      <c r="M113" s="36"/>
      <c r="T113" s="26"/>
      <c r="U113" s="26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</row>
    <row r="114" spans="1:66" s="2" customFormat="1" ht="15.25" customHeight="1">
      <c r="A114" s="26"/>
      <c r="B114" s="27"/>
      <c r="C114" s="23" t="s">
        <v>24</v>
      </c>
      <c r="D114" s="26"/>
      <c r="E114" s="26"/>
      <c r="F114" s="21" t="str">
        <f>IF(E18="","",E18)</f>
        <v xml:space="preserve"> </v>
      </c>
      <c r="G114" s="21"/>
      <c r="H114" s="26"/>
      <c r="I114" s="26"/>
      <c r="J114" s="23" t="s">
        <v>27</v>
      </c>
      <c r="K114" s="24" t="str">
        <f>E24</f>
        <v xml:space="preserve"> </v>
      </c>
      <c r="L114" s="26"/>
      <c r="M114" s="36"/>
      <c r="T114" s="26"/>
      <c r="U114" s="26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</row>
    <row r="115" spans="1:66" s="2" customFormat="1" ht="10.25" customHeight="1">
      <c r="A115" s="26"/>
      <c r="B115" s="27"/>
      <c r="C115" s="26"/>
      <c r="D115" s="26"/>
      <c r="E115" s="26"/>
      <c r="F115" s="26"/>
      <c r="G115" s="26"/>
      <c r="H115" s="26"/>
      <c r="I115" s="26"/>
      <c r="J115" s="26"/>
      <c r="K115" s="26"/>
      <c r="L115" s="26"/>
      <c r="M115" s="36"/>
      <c r="T115" s="26"/>
      <c r="U115" s="26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</row>
    <row r="116" spans="1:66" s="11" customFormat="1" ht="29.25" customHeight="1">
      <c r="A116" s="115"/>
      <c r="B116" s="116"/>
      <c r="C116" s="117" t="s">
        <v>100</v>
      </c>
      <c r="D116" s="118" t="s">
        <v>54</v>
      </c>
      <c r="E116" s="118" t="s">
        <v>50</v>
      </c>
      <c r="F116" s="118" t="s">
        <v>51</v>
      </c>
      <c r="G116" s="118" t="s">
        <v>1287</v>
      </c>
      <c r="H116" s="118" t="s">
        <v>101</v>
      </c>
      <c r="I116" s="118" t="s">
        <v>102</v>
      </c>
      <c r="J116" s="118" t="s">
        <v>103</v>
      </c>
      <c r="K116" s="119" t="s">
        <v>88</v>
      </c>
      <c r="L116" s="120" t="s">
        <v>104</v>
      </c>
      <c r="M116" s="121"/>
      <c r="N116" s="56" t="s">
        <v>1</v>
      </c>
      <c r="O116" s="57" t="s">
        <v>33</v>
      </c>
      <c r="P116" s="57" t="s">
        <v>105</v>
      </c>
      <c r="Q116" s="57" t="s">
        <v>106</v>
      </c>
      <c r="R116" s="57" t="s">
        <v>107</v>
      </c>
      <c r="S116" s="57" t="s">
        <v>108</v>
      </c>
      <c r="T116" s="57" t="s">
        <v>109</v>
      </c>
      <c r="U116" s="58" t="s">
        <v>110</v>
      </c>
      <c r="V116" s="115"/>
      <c r="W116" s="115"/>
      <c r="X116" s="115"/>
      <c r="Y116" s="115"/>
      <c r="Z116" s="115"/>
      <c r="AA116" s="115"/>
      <c r="AB116" s="115"/>
      <c r="AC116" s="115"/>
      <c r="AD116" s="115"/>
      <c r="AE116" s="115"/>
      <c r="AF116" s="115"/>
    </row>
    <row r="117" spans="1:66" s="2" customFormat="1" ht="23" customHeight="1">
      <c r="A117" s="26"/>
      <c r="B117" s="27"/>
      <c r="C117" s="63" t="s">
        <v>89</v>
      </c>
      <c r="D117" s="26"/>
      <c r="E117" s="26"/>
      <c r="F117" s="26"/>
      <c r="G117" s="26"/>
      <c r="H117" s="26"/>
      <c r="I117" s="26"/>
      <c r="J117" s="26"/>
      <c r="K117" s="122">
        <f>BL117</f>
        <v>0</v>
      </c>
      <c r="L117" s="26"/>
      <c r="M117" s="27"/>
      <c r="N117" s="59"/>
      <c r="O117" s="50"/>
      <c r="P117" s="60"/>
      <c r="Q117" s="123">
        <f>Q118</f>
        <v>0.59299999999999997</v>
      </c>
      <c r="R117" s="60"/>
      <c r="S117" s="123">
        <f>S118</f>
        <v>0.112</v>
      </c>
      <c r="T117" s="60"/>
      <c r="U117" s="124">
        <f>U118</f>
        <v>0</v>
      </c>
      <c r="V117" s="26"/>
      <c r="W117" s="26"/>
      <c r="X117" s="26"/>
      <c r="Y117" s="26"/>
      <c r="Z117" s="26"/>
      <c r="AA117" s="26"/>
      <c r="AB117" s="26"/>
      <c r="AC117" s="26"/>
      <c r="AD117" s="26"/>
      <c r="AE117" s="26"/>
      <c r="AF117" s="26"/>
      <c r="AU117" s="14" t="s">
        <v>68</v>
      </c>
      <c r="AV117" s="14" t="s">
        <v>90</v>
      </c>
      <c r="BL117" s="125">
        <f>BL118</f>
        <v>0</v>
      </c>
    </row>
    <row r="118" spans="1:66" s="12" customFormat="1" ht="26" customHeight="1">
      <c r="B118" s="126"/>
      <c r="D118" s="127" t="s">
        <v>68</v>
      </c>
      <c r="E118" s="128" t="s">
        <v>111</v>
      </c>
      <c r="F118" s="128" t="s">
        <v>112</v>
      </c>
      <c r="G118" s="128"/>
      <c r="K118" s="129">
        <f>BL118</f>
        <v>0</v>
      </c>
      <c r="M118" s="126"/>
      <c r="N118" s="130"/>
      <c r="O118" s="131"/>
      <c r="P118" s="131"/>
      <c r="Q118" s="132">
        <f>Q119</f>
        <v>0.59299999999999997</v>
      </c>
      <c r="R118" s="131"/>
      <c r="S118" s="132">
        <f>S119</f>
        <v>0.112</v>
      </c>
      <c r="T118" s="131"/>
      <c r="U118" s="133">
        <f>U119</f>
        <v>0</v>
      </c>
      <c r="AS118" s="127" t="s">
        <v>77</v>
      </c>
      <c r="AU118" s="134" t="s">
        <v>68</v>
      </c>
      <c r="AV118" s="134" t="s">
        <v>69</v>
      </c>
      <c r="AZ118" s="127" t="s">
        <v>113</v>
      </c>
      <c r="BL118" s="135">
        <f>BL119</f>
        <v>0</v>
      </c>
    </row>
    <row r="119" spans="1:66" s="2" customFormat="1" ht="14.5" customHeight="1">
      <c r="A119" s="26"/>
      <c r="B119" s="138"/>
      <c r="C119" s="139" t="s">
        <v>77</v>
      </c>
      <c r="D119" s="139" t="s">
        <v>116</v>
      </c>
      <c r="E119" s="140" t="s">
        <v>1284</v>
      </c>
      <c r="F119" s="141" t="s">
        <v>1285</v>
      </c>
      <c r="G119" s="141"/>
      <c r="H119" s="142" t="s">
        <v>421</v>
      </c>
      <c r="I119" s="143">
        <v>1</v>
      </c>
      <c r="J119" s="144"/>
      <c r="K119" s="144">
        <f>ROUND(J119*I119,2)</f>
        <v>0</v>
      </c>
      <c r="L119" s="145"/>
      <c r="M119" s="27"/>
      <c r="N119" s="162" t="s">
        <v>1</v>
      </c>
      <c r="O119" s="163" t="s">
        <v>35</v>
      </c>
      <c r="P119" s="164">
        <v>0.59299999999999997</v>
      </c>
      <c r="Q119" s="164">
        <f>P119*I119</f>
        <v>0.59299999999999997</v>
      </c>
      <c r="R119" s="164">
        <v>0.112</v>
      </c>
      <c r="S119" s="164">
        <f>R119*I119</f>
        <v>0.112</v>
      </c>
      <c r="T119" s="164">
        <v>0</v>
      </c>
      <c r="U119" s="165">
        <f>T119*I119</f>
        <v>0</v>
      </c>
      <c r="V119" s="26"/>
      <c r="W119" s="26"/>
      <c r="X119" s="26"/>
      <c r="Y119" s="26"/>
      <c r="Z119" s="26"/>
      <c r="AA119" s="26"/>
      <c r="AB119" s="26"/>
      <c r="AC119" s="26"/>
      <c r="AD119" s="26"/>
      <c r="AE119" s="26"/>
      <c r="AF119" s="26"/>
      <c r="AS119" s="150" t="s">
        <v>120</v>
      </c>
      <c r="AU119" s="150" t="s">
        <v>116</v>
      </c>
      <c r="AV119" s="150" t="s">
        <v>77</v>
      </c>
      <c r="AZ119" s="14" t="s">
        <v>113</v>
      </c>
      <c r="BF119" s="151">
        <f>IF(O119="základná",K119,0)</f>
        <v>0</v>
      </c>
      <c r="BG119" s="151">
        <f>IF(O119="znížená",K119,0)</f>
        <v>0</v>
      </c>
      <c r="BH119" s="151">
        <f>IF(O119="zákl. prenesená",K119,0)</f>
        <v>0</v>
      </c>
      <c r="BI119" s="151">
        <f>IF(O119="zníž. prenesená",K119,0)</f>
        <v>0</v>
      </c>
      <c r="BJ119" s="151">
        <f>IF(O119="nulová",K119,0)</f>
        <v>0</v>
      </c>
      <c r="BK119" s="14" t="s">
        <v>121</v>
      </c>
      <c r="BL119" s="151">
        <f>ROUND(J119*I119,2)</f>
        <v>0</v>
      </c>
      <c r="BM119" s="14" t="s">
        <v>120</v>
      </c>
      <c r="BN119" s="150" t="s">
        <v>1286</v>
      </c>
    </row>
    <row r="120" spans="1:66" s="2" customFormat="1" ht="7" customHeight="1">
      <c r="A120" s="26"/>
      <c r="B120" s="41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27"/>
      <c r="N120" s="26"/>
      <c r="P120" s="26"/>
      <c r="Q120" s="26"/>
      <c r="R120" s="26"/>
      <c r="S120" s="26"/>
      <c r="T120" s="26"/>
      <c r="U120" s="26"/>
      <c r="V120" s="26"/>
      <c r="W120" s="26"/>
      <c r="X120" s="26"/>
      <c r="Y120" s="26"/>
      <c r="Z120" s="26"/>
      <c r="AA120" s="26"/>
      <c r="AB120" s="26"/>
      <c r="AC120" s="26"/>
      <c r="AD120" s="26"/>
      <c r="AE120" s="26"/>
      <c r="AF120" s="26"/>
    </row>
  </sheetData>
  <autoFilter ref="C116:L119" xr:uid="{00000000-0009-0000-0000-000003000000}"/>
  <mergeCells count="9">
    <mergeCell ref="E87:I87"/>
    <mergeCell ref="E107:I107"/>
    <mergeCell ref="E109:I109"/>
    <mergeCell ref="M2:W2"/>
    <mergeCell ref="E7:I7"/>
    <mergeCell ref="E9:I9"/>
    <mergeCell ref="E18:I18"/>
    <mergeCell ref="E27:I27"/>
    <mergeCell ref="E85:I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8</vt:i4>
      </vt:variant>
    </vt:vector>
  </HeadingPairs>
  <TitlesOfParts>
    <vt:vector size="12" baseType="lpstr">
      <vt:lpstr>Rekapitulácia stavby</vt:lpstr>
      <vt:lpstr>1. - Opatrenie</vt:lpstr>
      <vt:lpstr>2. - Opatrenie</vt:lpstr>
      <vt:lpstr>3. - Opatrenie</vt:lpstr>
      <vt:lpstr>'1. - Opatrenie'!Názvy_tlače</vt:lpstr>
      <vt:lpstr>'2. - Opatrenie'!Názvy_tlače</vt:lpstr>
      <vt:lpstr>'3. - Opatrenie'!Názvy_tlače</vt:lpstr>
      <vt:lpstr>'Rekapitulácia stavby'!Názvy_tlače</vt:lpstr>
      <vt:lpstr>'1. - Opatrenie'!Oblasť_tlače</vt:lpstr>
      <vt:lpstr>'2. - Opatrenie'!Oblasť_tlače</vt:lpstr>
      <vt:lpstr>'3. - Opatrenie'!Oblasť_tlače</vt:lpstr>
      <vt:lpstr>'Rekapitulácia stavby'!Oblasť_tlače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 Office User</cp:lastModifiedBy>
  <dcterms:created xsi:type="dcterms:W3CDTF">2020-12-22T16:48:43Z</dcterms:created>
  <dcterms:modified xsi:type="dcterms:W3CDTF">2021-01-15T07:54:17Z</dcterms:modified>
  <cp:category/>
</cp:coreProperties>
</file>