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Work\2020\17 Gajary\rozpocet\"/>
    </mc:Choice>
  </mc:AlternateContent>
  <xr:revisionPtr revIDLastSave="0" documentId="13_ncr:1_{A59BACE1-25B0-464F-89F8-790C99F1FDEC}" xr6:coauthVersionLast="46" xr6:coauthVersionMax="46" xr10:uidLastSave="{00000000-0000-0000-0000-000000000000}"/>
  <bookViews>
    <workbookView xWindow="-120" yWindow="-120" windowWidth="29040" windowHeight="15840" tabRatio="893" xr2:uid="{574F8150-4590-46B0-BE2C-149B6D45C00C}"/>
  </bookViews>
  <sheets>
    <sheet name="celkový krycí list" sheetId="12" r:id="rId1"/>
    <sheet name="Rekapitulácia" sheetId="1" r:id="rId2"/>
    <sheet name="Krycí list stavby" sheetId="2" state="veryHidden" r:id="rId3"/>
    <sheet name="Kryci_list 21055" sheetId="3" state="veryHidden" r:id="rId4"/>
    <sheet name="Rekap 21055" sheetId="4" state="veryHidden" r:id="rId5"/>
    <sheet name="Kryci_list 21065" sheetId="6" state="veryHidden" r:id="rId6"/>
    <sheet name="Rekap 21065" sheetId="7" state="veryHidden" r:id="rId7"/>
    <sheet name="ŠK.jedáleň" sheetId="8" r:id="rId8"/>
    <sheet name="Kryci_list 21066" sheetId="9" state="veryHidden" r:id="rId9"/>
    <sheet name="Rekap 21066" sheetId="10" state="veryHidden" r:id="rId10"/>
    <sheet name="G - Vododvodná prípojka" sheetId="24" r:id="rId11"/>
    <sheet name="B - Zdravotechnika" sheetId="20" r:id="rId12"/>
    <sheet name="C - Vykurovanie" sheetId="21" r:id="rId13"/>
    <sheet name="F - STL pripojovací plynovod" sheetId="23" r:id="rId14"/>
    <sheet name="E - Plynoinštalácia" sheetId="22" r:id="rId15"/>
    <sheet name="NN pripojka kryci list" sheetId="27" r:id="rId16"/>
    <sheet name="ELI - NN propojka" sheetId="25" r:id="rId17"/>
    <sheet name="ELI silnorud Kryci list" sheetId="28" r:id="rId18"/>
    <sheet name="ELI-silnoprudova elektroinstala" sheetId="17" r:id="rId19"/>
    <sheet name="Bleskozvod kryci list" sheetId="29" r:id="rId20"/>
    <sheet name="ELI-bleskozvod" sheetId="18" r:id="rId21"/>
    <sheet name="VZT kuchyna kryci list" sheetId="30" r:id="rId22"/>
    <sheet name="VZT - kuchyna" sheetId="15" r:id="rId23"/>
    <sheet name="VZT zazemie kryci list" sheetId="31" r:id="rId24"/>
    <sheet name="VZT - zazemie" sheetId="14" r:id="rId25"/>
  </sheets>
  <externalReferences>
    <externalReference r:id="rId26"/>
  </externalReferences>
  <definedNames>
    <definedName name="_xlnm._FilterDatabase" localSheetId="11" hidden="1">'B - Zdravotechnika'!$C$132:$K$435</definedName>
    <definedName name="_xlnm._FilterDatabase" localSheetId="12" hidden="1">'C - Vykurovanie'!$C$124:$K$226</definedName>
    <definedName name="_xlnm._FilterDatabase" localSheetId="14" hidden="1">'E - Plynoinštalácia'!$C$125:$K$186</definedName>
    <definedName name="_xlnm._FilterDatabase" localSheetId="13" hidden="1">'F - STL pripojovací plynovod'!$C$132:$K$266</definedName>
    <definedName name="_xlnm._FilterDatabase" localSheetId="10" hidden="1">'G - Vododvodná prípojka'!$C$126:$K$259</definedName>
    <definedName name="_xlnm.Print_Titles" localSheetId="11">'B - Zdravotechnika'!$132:$132</definedName>
    <definedName name="_xlnm.Print_Titles" localSheetId="19">'Bleskozvod kryci list'!$1:$3</definedName>
    <definedName name="_xlnm.Print_Titles" localSheetId="12">'C - Vykurovanie'!$124:$124</definedName>
    <definedName name="_xlnm.Print_Titles" localSheetId="0">'celkový krycí list'!$1:$3</definedName>
    <definedName name="_xlnm.Print_Titles" localSheetId="14">'E - Plynoinštalácia'!$125:$125</definedName>
    <definedName name="_xlnm.Print_Titles" localSheetId="16">'ELI - NN propojka'!$9:$11</definedName>
    <definedName name="_xlnm.Print_Titles" localSheetId="17">'ELI silnorud Kryci list'!$1:$3</definedName>
    <definedName name="_xlnm.Print_Titles" localSheetId="20">'ELI-bleskozvod'!$9:$11</definedName>
    <definedName name="_xlnm.Print_Titles" localSheetId="18">'ELI-silnoprudova elektroinstala'!$9:$11</definedName>
    <definedName name="_xlnm.Print_Titles" localSheetId="13">'F - STL pripojovací plynovod'!$132:$132</definedName>
    <definedName name="_xlnm.Print_Titles" localSheetId="10">'G - Vododvodná prípojka'!$126:$126</definedName>
    <definedName name="_xlnm.Print_Titles" localSheetId="15">'NN pripojka kryci list'!$1:$3</definedName>
    <definedName name="_xlnm.Print_Titles" localSheetId="4">'Rekap 21055'!$9:$9</definedName>
    <definedName name="_xlnm.Print_Titles" localSheetId="6">'Rekap 21065'!$9:$9</definedName>
    <definedName name="_xlnm.Print_Titles" localSheetId="9">'Rekap 21066'!$9:$9</definedName>
    <definedName name="_xlnm.Print_Titles" localSheetId="7">ŠK.jedáleň!$8:$8</definedName>
    <definedName name="_xlnm.Print_Titles" localSheetId="21">'VZT kuchyna kryci list'!$1:$3</definedName>
    <definedName name="_xlnm.Print_Titles" localSheetId="23">'VZT zazemie kryci list'!$1:$3</definedName>
    <definedName name="_xlnm.Print_Area" localSheetId="11">'B - Zdravotechnika'!$B$3:$J$437</definedName>
    <definedName name="_xlnm.Print_Area" localSheetId="12">'C - Vykurovanie'!$C$4:$J$76,'C - Vykurovanie'!$C$112:$J$226</definedName>
    <definedName name="_xlnm.Print_Area" localSheetId="14">'E - Plynoinštalácia'!$C$4:$J$76,'E - Plynoinštalácia'!$C$113:$J$186</definedName>
    <definedName name="_xlnm.Print_Area" localSheetId="13">'F - STL pripojovací plynovod'!$B$3:$J$269</definedName>
    <definedName name="_xlnm.Print_Area" localSheetId="10">'G - Vododvodná prípojka'!$B$3:$J$262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8" l="1"/>
  <c r="G12" i="18"/>
  <c r="G13" i="18"/>
  <c r="G59" i="18"/>
  <c r="G55" i="18"/>
  <c r="G54" i="18"/>
  <c r="G52" i="18"/>
  <c r="G51" i="18"/>
  <c r="G50" i="18"/>
  <c r="G48" i="18"/>
  <c r="G46" i="18"/>
  <c r="G44" i="18"/>
  <c r="G42" i="18"/>
  <c r="G40" i="18"/>
  <c r="G38" i="18"/>
  <c r="G36" i="18"/>
  <c r="G34" i="18"/>
  <c r="G32" i="18"/>
  <c r="G30" i="18"/>
  <c r="G28" i="18"/>
  <c r="G27" i="18"/>
  <c r="G25" i="18"/>
  <c r="G23" i="18"/>
  <c r="G21" i="18"/>
  <c r="G19" i="18"/>
  <c r="G17" i="18"/>
  <c r="G15" i="18"/>
  <c r="G14" i="18"/>
  <c r="G16" i="18"/>
  <c r="G18" i="18"/>
  <c r="G20" i="18"/>
  <c r="G22" i="18"/>
  <c r="G24" i="18"/>
  <c r="G26" i="18"/>
  <c r="G29" i="18"/>
  <c r="G31" i="18"/>
  <c r="G33" i="18"/>
  <c r="G35" i="18"/>
  <c r="G37" i="18"/>
  <c r="G39" i="18"/>
  <c r="G41" i="18"/>
  <c r="G43" i="18"/>
  <c r="G45" i="18"/>
  <c r="G47" i="18"/>
  <c r="G49" i="18"/>
  <c r="G53" i="18"/>
  <c r="G58" i="18"/>
  <c r="G57" i="18"/>
  <c r="G56" i="18"/>
  <c r="G60" i="18"/>
  <c r="G61" i="18"/>
  <c r="G63" i="18"/>
  <c r="G115" i="17"/>
  <c r="G18" i="17"/>
  <c r="G12" i="17"/>
  <c r="G13" i="17"/>
  <c r="G114" i="17"/>
  <c r="G113" i="17"/>
  <c r="G112" i="17"/>
  <c r="G111" i="17"/>
  <c r="G110" i="17" s="1"/>
  <c r="G82" i="17"/>
  <c r="G19" i="17" s="1"/>
  <c r="G80" i="17"/>
  <c r="G79" i="17"/>
  <c r="G85" i="17"/>
  <c r="G84" i="17"/>
  <c r="G21" i="17"/>
  <c r="G22" i="17"/>
  <c r="G24" i="17"/>
  <c r="G25" i="17"/>
  <c r="G27" i="17"/>
  <c r="G29" i="17"/>
  <c r="G30" i="17"/>
  <c r="G31" i="17"/>
  <c r="G33" i="17"/>
  <c r="G37" i="17"/>
  <c r="G39" i="17"/>
  <c r="G40" i="17"/>
  <c r="G42" i="17"/>
  <c r="G43" i="17"/>
  <c r="G45" i="17"/>
  <c r="G46" i="17"/>
  <c r="G48" i="17"/>
  <c r="G49" i="17"/>
  <c r="G51" i="17"/>
  <c r="G53" i="17"/>
  <c r="G55" i="17"/>
  <c r="G57" i="17"/>
  <c r="G58" i="17"/>
  <c r="G61" i="17"/>
  <c r="G60" i="17"/>
  <c r="G63" i="17"/>
  <c r="G68" i="17"/>
  <c r="G67" i="17"/>
  <c r="G66" i="17"/>
  <c r="G65" i="17"/>
  <c r="G77" i="17"/>
  <c r="G76" i="17"/>
  <c r="G75" i="17"/>
  <c r="G74" i="17"/>
  <c r="G73" i="17"/>
  <c r="G72" i="17"/>
  <c r="G71" i="17"/>
  <c r="G70" i="17"/>
  <c r="G83" i="17"/>
  <c r="G86" i="17"/>
  <c r="G88" i="17"/>
  <c r="G90" i="17"/>
  <c r="G92" i="17"/>
  <c r="G94" i="17"/>
  <c r="G96" i="17"/>
  <c r="G98" i="17"/>
  <c r="G100" i="17"/>
  <c r="G102" i="17"/>
  <c r="G104" i="17"/>
  <c r="G106" i="17"/>
  <c r="G109" i="17"/>
  <c r="G108" i="17"/>
  <c r="G107" i="17"/>
  <c r="G105" i="17"/>
  <c r="G103" i="17"/>
  <c r="G101" i="17"/>
  <c r="G99" i="17"/>
  <c r="G97" i="17"/>
  <c r="G95" i="17"/>
  <c r="G93" i="17"/>
  <c r="G91" i="17"/>
  <c r="G89" i="17"/>
  <c r="G87" i="17"/>
  <c r="G81" i="17"/>
  <c r="G78" i="17"/>
  <c r="G69" i="17"/>
  <c r="G64" i="17"/>
  <c r="G62" i="17"/>
  <c r="G59" i="17"/>
  <c r="G56" i="17"/>
  <c r="G54" i="17"/>
  <c r="G52" i="17"/>
  <c r="G50" i="17"/>
  <c r="G47" i="17"/>
  <c r="G44" i="17"/>
  <c r="G41" i="17"/>
  <c r="G38" i="17"/>
  <c r="G36" i="17"/>
  <c r="G35" i="17"/>
  <c r="G34" i="17"/>
  <c r="G32" i="17"/>
  <c r="G28" i="17"/>
  <c r="G26" i="17"/>
  <c r="G23" i="17"/>
  <c r="G20" i="17"/>
  <c r="G17" i="17"/>
  <c r="G16" i="17"/>
  <c r="G15" i="17"/>
  <c r="G14" i="17"/>
  <c r="G53" i="25"/>
  <c r="G12" i="25"/>
  <c r="G13" i="25"/>
  <c r="G35" i="25"/>
  <c r="G49" i="25"/>
  <c r="G52" i="25"/>
  <c r="G51" i="25"/>
  <c r="G50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I135" i="8"/>
  <c r="J136" i="23"/>
  <c r="J405" i="20"/>
  <c r="BD405" i="20"/>
  <c r="BE405" i="20"/>
  <c r="BF405" i="20"/>
  <c r="BG405" i="20"/>
  <c r="BH405" i="20"/>
  <c r="BJ405" i="20"/>
  <c r="J404" i="20"/>
  <c r="BD404" i="20"/>
  <c r="BE404" i="20"/>
  <c r="BF404" i="20"/>
  <c r="BG404" i="20"/>
  <c r="BH404" i="20"/>
  <c r="BJ404" i="20"/>
  <c r="J423" i="20"/>
  <c r="BD423" i="20"/>
  <c r="BE423" i="20"/>
  <c r="BF423" i="20"/>
  <c r="BG423" i="20"/>
  <c r="BH423" i="20"/>
  <c r="BJ423" i="20"/>
  <c r="J424" i="20"/>
  <c r="BD424" i="20"/>
  <c r="BE424" i="20"/>
  <c r="BF424" i="20"/>
  <c r="BG424" i="20"/>
  <c r="BH424" i="20"/>
  <c r="BJ424" i="20"/>
  <c r="J154" i="23" l="1"/>
  <c r="J166" i="20"/>
  <c r="J162" i="24"/>
  <c r="I20" i="8"/>
  <c r="G62" i="18" l="1"/>
  <c r="R30" i="29"/>
  <c r="R34" i="29" s="1"/>
  <c r="R32" i="29" s="1"/>
  <c r="R30" i="28"/>
  <c r="R34" i="28" s="1"/>
  <c r="R32" i="28" s="1"/>
  <c r="R30" i="27"/>
  <c r="R34" i="27" s="1"/>
  <c r="R32" i="27" s="1"/>
  <c r="B15" i="1" l="1"/>
  <c r="G15" i="1" s="1"/>
  <c r="B14" i="1"/>
  <c r="G14" i="1" s="1"/>
  <c r="B13" i="1"/>
  <c r="G13" i="1" s="1"/>
  <c r="BJ259" i="24"/>
  <c r="BJ258" i="24" s="1"/>
  <c r="J258" i="24" s="1"/>
  <c r="BH259" i="24"/>
  <c r="BG259" i="24"/>
  <c r="BF259" i="24"/>
  <c r="BD259" i="24"/>
  <c r="S259" i="24"/>
  <c r="Q259" i="24"/>
  <c r="Q258" i="24" s="1"/>
  <c r="O259" i="24"/>
  <c r="J259" i="24"/>
  <c r="BE259" i="24" s="1"/>
  <c r="S258" i="24"/>
  <c r="O258" i="24"/>
  <c r="BJ257" i="24"/>
  <c r="BH257" i="24"/>
  <c r="BG257" i="24"/>
  <c r="BF257" i="24"/>
  <c r="BE257" i="24"/>
  <c r="BD257" i="24"/>
  <c r="S257" i="24"/>
  <c r="Q257" i="24"/>
  <c r="O257" i="24"/>
  <c r="J257" i="24"/>
  <c r="BJ255" i="24"/>
  <c r="BH255" i="24"/>
  <c r="BG255" i="24"/>
  <c r="BF255" i="24"/>
  <c r="BD255" i="24"/>
  <c r="S255" i="24"/>
  <c r="Q255" i="24"/>
  <c r="O255" i="24"/>
  <c r="J255" i="24"/>
  <c r="BE255" i="24" s="1"/>
  <c r="BJ254" i="24"/>
  <c r="BH254" i="24"/>
  <c r="BG254" i="24"/>
  <c r="BF254" i="24"/>
  <c r="BD254" i="24"/>
  <c r="S254" i="24"/>
  <c r="Q254" i="24"/>
  <c r="O254" i="24"/>
  <c r="J254" i="24"/>
  <c r="BE254" i="24" s="1"/>
  <c r="BJ253" i="24"/>
  <c r="BH253" i="24"/>
  <c r="BG253" i="24"/>
  <c r="BF253" i="24"/>
  <c r="BD253" i="24"/>
  <c r="S253" i="24"/>
  <c r="Q253" i="24"/>
  <c r="O253" i="24"/>
  <c r="J253" i="24"/>
  <c r="BE253" i="24" s="1"/>
  <c r="BJ252" i="24"/>
  <c r="BH252" i="24"/>
  <c r="BG252" i="24"/>
  <c r="BF252" i="24"/>
  <c r="BE252" i="24"/>
  <c r="BD252" i="24"/>
  <c r="S252" i="24"/>
  <c r="Q252" i="24"/>
  <c r="O252" i="24"/>
  <c r="J252" i="24"/>
  <c r="BJ251" i="24"/>
  <c r="BH251" i="24"/>
  <c r="BG251" i="24"/>
  <c r="BF251" i="24"/>
  <c r="BD251" i="24"/>
  <c r="S251" i="24"/>
  <c r="Q251" i="24"/>
  <c r="O251" i="24"/>
  <c r="J251" i="24"/>
  <c r="BE251" i="24" s="1"/>
  <c r="BJ249" i="24"/>
  <c r="BH249" i="24"/>
  <c r="BG249" i="24"/>
  <c r="BF249" i="24"/>
  <c r="BE249" i="24"/>
  <c r="BD249" i="24"/>
  <c r="S249" i="24"/>
  <c r="Q249" i="24"/>
  <c r="O249" i="24"/>
  <c r="J249" i="24"/>
  <c r="BJ247" i="24"/>
  <c r="BH247" i="24"/>
  <c r="BG247" i="24"/>
  <c r="BF247" i="24"/>
  <c r="BD247" i="24"/>
  <c r="S247" i="24"/>
  <c r="Q247" i="24"/>
  <c r="O247" i="24"/>
  <c r="J247" i="24"/>
  <c r="BE247" i="24" s="1"/>
  <c r="BJ246" i="24"/>
  <c r="BH246" i="24"/>
  <c r="BG246" i="24"/>
  <c r="BF246" i="24"/>
  <c r="BD246" i="24"/>
  <c r="S246" i="24"/>
  <c r="Q246" i="24"/>
  <c r="O246" i="24"/>
  <c r="J246" i="24"/>
  <c r="BE246" i="24" s="1"/>
  <c r="BJ245" i="24"/>
  <c r="BH245" i="24"/>
  <c r="BG245" i="24"/>
  <c r="BF245" i="24"/>
  <c r="BD245" i="24"/>
  <c r="S245" i="24"/>
  <c r="Q245" i="24"/>
  <c r="O245" i="24"/>
  <c r="J245" i="24"/>
  <c r="BE245" i="24" s="1"/>
  <c r="BJ244" i="24"/>
  <c r="BH244" i="24"/>
  <c r="BG244" i="24"/>
  <c r="BF244" i="24"/>
  <c r="BE244" i="24"/>
  <c r="BD244" i="24"/>
  <c r="S244" i="24"/>
  <c r="Q244" i="24"/>
  <c r="O244" i="24"/>
  <c r="J244" i="24"/>
  <c r="BJ241" i="24"/>
  <c r="BJ240" i="24" s="1"/>
  <c r="J240" i="24" s="1"/>
  <c r="J104" i="24" s="1"/>
  <c r="BH241" i="24"/>
  <c r="BG241" i="24"/>
  <c r="BF241" i="24"/>
  <c r="BD241" i="24"/>
  <c r="S241" i="24"/>
  <c r="S240" i="24" s="1"/>
  <c r="Q241" i="24"/>
  <c r="Q240" i="24" s="1"/>
  <c r="O241" i="24"/>
  <c r="O240" i="24" s="1"/>
  <c r="J241" i="24"/>
  <c r="BE241" i="24" s="1"/>
  <c r="BJ239" i="24"/>
  <c r="BH239" i="24"/>
  <c r="BG239" i="24"/>
  <c r="BF239" i="24"/>
  <c r="BD239" i="24"/>
  <c r="S239" i="24"/>
  <c r="Q239" i="24"/>
  <c r="O239" i="24"/>
  <c r="J239" i="24"/>
  <c r="BE239" i="24" s="1"/>
  <c r="BJ238" i="24"/>
  <c r="BH238" i="24"/>
  <c r="BG238" i="24"/>
  <c r="BF238" i="24"/>
  <c r="BD238" i="24"/>
  <c r="S238" i="24"/>
  <c r="Q238" i="24"/>
  <c r="O238" i="24"/>
  <c r="J238" i="24"/>
  <c r="BE238" i="24" s="1"/>
  <c r="BJ237" i="24"/>
  <c r="BH237" i="24"/>
  <c r="BG237" i="24"/>
  <c r="BF237" i="24"/>
  <c r="BD237" i="24"/>
  <c r="S237" i="24"/>
  <c r="Q237" i="24"/>
  <c r="O237" i="24"/>
  <c r="J237" i="24"/>
  <c r="BE237" i="24" s="1"/>
  <c r="BJ236" i="24"/>
  <c r="BH236" i="24"/>
  <c r="BG236" i="24"/>
  <c r="BF236" i="24"/>
  <c r="BD236" i="24"/>
  <c r="S236" i="24"/>
  <c r="Q236" i="24"/>
  <c r="O236" i="24"/>
  <c r="J236" i="24"/>
  <c r="BE236" i="24" s="1"/>
  <c r="BJ235" i="24"/>
  <c r="BH235" i="24"/>
  <c r="BG235" i="24"/>
  <c r="BF235" i="24"/>
  <c r="BD235" i="24"/>
  <c r="S235" i="24"/>
  <c r="Q235" i="24"/>
  <c r="O235" i="24"/>
  <c r="J235" i="24"/>
  <c r="BE235" i="24" s="1"/>
  <c r="BJ234" i="24"/>
  <c r="BH234" i="24"/>
  <c r="BG234" i="24"/>
  <c r="BF234" i="24"/>
  <c r="BD234" i="24"/>
  <c r="S234" i="24"/>
  <c r="Q234" i="24"/>
  <c r="O234" i="24"/>
  <c r="J234" i="24"/>
  <c r="BE234" i="24" s="1"/>
  <c r="BJ233" i="24"/>
  <c r="BH233" i="24"/>
  <c r="BG233" i="24"/>
  <c r="BF233" i="24"/>
  <c r="BD233" i="24"/>
  <c r="S233" i="24"/>
  <c r="Q233" i="24"/>
  <c r="O233" i="24"/>
  <c r="J233" i="24"/>
  <c r="BE233" i="24" s="1"/>
  <c r="BJ231" i="24"/>
  <c r="BH231" i="24"/>
  <c r="BG231" i="24"/>
  <c r="BF231" i="24"/>
  <c r="BD231" i="24"/>
  <c r="S231" i="24"/>
  <c r="Q231" i="24"/>
  <c r="O231" i="24"/>
  <c r="J231" i="24"/>
  <c r="BE231" i="24" s="1"/>
  <c r="BJ230" i="24"/>
  <c r="BH230" i="24"/>
  <c r="BG230" i="24"/>
  <c r="BF230" i="24"/>
  <c r="BD230" i="24"/>
  <c r="S230" i="24"/>
  <c r="Q230" i="24"/>
  <c r="O230" i="24"/>
  <c r="J230" i="24"/>
  <c r="BE230" i="24" s="1"/>
  <c r="BJ229" i="24"/>
  <c r="BH229" i="24"/>
  <c r="BG229" i="24"/>
  <c r="BF229" i="24"/>
  <c r="BD229" i="24"/>
  <c r="S229" i="24"/>
  <c r="Q229" i="24"/>
  <c r="O229" i="24"/>
  <c r="J229" i="24"/>
  <c r="BE229" i="24" s="1"/>
  <c r="BJ228" i="24"/>
  <c r="BH228" i="24"/>
  <c r="BG228" i="24"/>
  <c r="BF228" i="24"/>
  <c r="BD228" i="24"/>
  <c r="S228" i="24"/>
  <c r="Q228" i="24"/>
  <c r="O228" i="24"/>
  <c r="J228" i="24"/>
  <c r="BE228" i="24" s="1"/>
  <c r="BJ227" i="24"/>
  <c r="BH227" i="24"/>
  <c r="BG227" i="24"/>
  <c r="BF227" i="24"/>
  <c r="BD227" i="24"/>
  <c r="S227" i="24"/>
  <c r="Q227" i="24"/>
  <c r="O227" i="24"/>
  <c r="J227" i="24"/>
  <c r="BE227" i="24" s="1"/>
  <c r="BJ226" i="24"/>
  <c r="BH226" i="24"/>
  <c r="BG226" i="24"/>
  <c r="BF226" i="24"/>
  <c r="BE226" i="24"/>
  <c r="BD226" i="24"/>
  <c r="S226" i="24"/>
  <c r="Q226" i="24"/>
  <c r="O226" i="24"/>
  <c r="J226" i="24"/>
  <c r="BJ225" i="24"/>
  <c r="BH225" i="24"/>
  <c r="BG225" i="24"/>
  <c r="BF225" i="24"/>
  <c r="BD225" i="24"/>
  <c r="S225" i="24"/>
  <c r="Q225" i="24"/>
  <c r="O225" i="24"/>
  <c r="J225" i="24"/>
  <c r="BE225" i="24" s="1"/>
  <c r="BJ224" i="24"/>
  <c r="BH224" i="24"/>
  <c r="BG224" i="24"/>
  <c r="BF224" i="24"/>
  <c r="BE224" i="24"/>
  <c r="BD224" i="24"/>
  <c r="S224" i="24"/>
  <c r="Q224" i="24"/>
  <c r="O224" i="24"/>
  <c r="J224" i="24"/>
  <c r="BJ223" i="24"/>
  <c r="BH223" i="24"/>
  <c r="BG223" i="24"/>
  <c r="BF223" i="24"/>
  <c r="BD223" i="24"/>
  <c r="S223" i="24"/>
  <c r="Q223" i="24"/>
  <c r="O223" i="24"/>
  <c r="J223" i="24"/>
  <c r="BE223" i="24" s="1"/>
  <c r="BJ222" i="24"/>
  <c r="BH222" i="24"/>
  <c r="BG222" i="24"/>
  <c r="BF222" i="24"/>
  <c r="BD222" i="24"/>
  <c r="S222" i="24"/>
  <c r="Q222" i="24"/>
  <c r="O222" i="24"/>
  <c r="J222" i="24"/>
  <c r="BE222" i="24" s="1"/>
  <c r="BJ221" i="24"/>
  <c r="BH221" i="24"/>
  <c r="BG221" i="24"/>
  <c r="BF221" i="24"/>
  <c r="BD221" i="24"/>
  <c r="S221" i="24"/>
  <c r="Q221" i="24"/>
  <c r="O221" i="24"/>
  <c r="J221" i="24"/>
  <c r="BE221" i="24" s="1"/>
  <c r="BJ220" i="24"/>
  <c r="BH220" i="24"/>
  <c r="BG220" i="24"/>
  <c r="BF220" i="24"/>
  <c r="BD220" i="24"/>
  <c r="S220" i="24"/>
  <c r="Q220" i="24"/>
  <c r="O220" i="24"/>
  <c r="J220" i="24"/>
  <c r="BE220" i="24" s="1"/>
  <c r="BJ219" i="24"/>
  <c r="BH219" i="24"/>
  <c r="BG219" i="24"/>
  <c r="BF219" i="24"/>
  <c r="BD219" i="24"/>
  <c r="S219" i="24"/>
  <c r="Q219" i="24"/>
  <c r="O219" i="24"/>
  <c r="J219" i="24"/>
  <c r="BE219" i="24" s="1"/>
  <c r="BJ218" i="24"/>
  <c r="BH218" i="24"/>
  <c r="BG218" i="24"/>
  <c r="BF218" i="24"/>
  <c r="BD218" i="24"/>
  <c r="S218" i="24"/>
  <c r="Q218" i="24"/>
  <c r="O218" i="24"/>
  <c r="J218" i="24"/>
  <c r="BE218" i="24" s="1"/>
  <c r="BJ217" i="24"/>
  <c r="BH217" i="24"/>
  <c r="BG217" i="24"/>
  <c r="BF217" i="24"/>
  <c r="BD217" i="24"/>
  <c r="S217" i="24"/>
  <c r="Q217" i="24"/>
  <c r="O217" i="24"/>
  <c r="J217" i="24"/>
  <c r="BE217" i="24" s="1"/>
  <c r="BJ215" i="24"/>
  <c r="BH215" i="24"/>
  <c r="BG215" i="24"/>
  <c r="BF215" i="24"/>
  <c r="BE215" i="24"/>
  <c r="BD215" i="24"/>
  <c r="S215" i="24"/>
  <c r="Q215" i="24"/>
  <c r="O215" i="24"/>
  <c r="J215" i="24"/>
  <c r="BJ214" i="24"/>
  <c r="BH214" i="24"/>
  <c r="BG214" i="24"/>
  <c r="BF214" i="24"/>
  <c r="BD214" i="24"/>
  <c r="S214" i="24"/>
  <c r="Q214" i="24"/>
  <c r="O214" i="24"/>
  <c r="J214" i="24"/>
  <c r="BE214" i="24" s="1"/>
  <c r="BJ212" i="24"/>
  <c r="BH212" i="24"/>
  <c r="BG212" i="24"/>
  <c r="BF212" i="24"/>
  <c r="BE212" i="24"/>
  <c r="BD212" i="24"/>
  <c r="S212" i="24"/>
  <c r="Q212" i="24"/>
  <c r="O212" i="24"/>
  <c r="J212" i="24"/>
  <c r="BJ211" i="24"/>
  <c r="BH211" i="24"/>
  <c r="BG211" i="24"/>
  <c r="BF211" i="24"/>
  <c r="BD211" i="24"/>
  <c r="S211" i="24"/>
  <c r="Q211" i="24"/>
  <c r="O211" i="24"/>
  <c r="J211" i="24"/>
  <c r="BE211" i="24" s="1"/>
  <c r="BJ210" i="24"/>
  <c r="BH210" i="24"/>
  <c r="BG210" i="24"/>
  <c r="BF210" i="24"/>
  <c r="BE210" i="24"/>
  <c r="BD210" i="24"/>
  <c r="S210" i="24"/>
  <c r="Q210" i="24"/>
  <c r="O210" i="24"/>
  <c r="J210" i="24"/>
  <c r="BJ209" i="24"/>
  <c r="BH209" i="24"/>
  <c r="BG209" i="24"/>
  <c r="BF209" i="24"/>
  <c r="BD209" i="24"/>
  <c r="S209" i="24"/>
  <c r="Q209" i="24"/>
  <c r="O209" i="24"/>
  <c r="J209" i="24"/>
  <c r="BE209" i="24" s="1"/>
  <c r="BJ208" i="24"/>
  <c r="BH208" i="24"/>
  <c r="BG208" i="24"/>
  <c r="BF208" i="24"/>
  <c r="BE208" i="24"/>
  <c r="BD208" i="24"/>
  <c r="S208" i="24"/>
  <c r="Q208" i="24"/>
  <c r="O208" i="24"/>
  <c r="J208" i="24"/>
  <c r="BJ207" i="24"/>
  <c r="BH207" i="24"/>
  <c r="BG207" i="24"/>
  <c r="BF207" i="24"/>
  <c r="BD207" i="24"/>
  <c r="S207" i="24"/>
  <c r="Q207" i="24"/>
  <c r="O207" i="24"/>
  <c r="J207" i="24"/>
  <c r="BE207" i="24" s="1"/>
  <c r="BJ206" i="24"/>
  <c r="BH206" i="24"/>
  <c r="BG206" i="24"/>
  <c r="BF206" i="24"/>
  <c r="BE206" i="24"/>
  <c r="BD206" i="24"/>
  <c r="S206" i="24"/>
  <c r="Q206" i="24"/>
  <c r="O206" i="24"/>
  <c r="J206" i="24"/>
  <c r="BJ205" i="24"/>
  <c r="BH205" i="24"/>
  <c r="BG205" i="24"/>
  <c r="BF205" i="24"/>
  <c r="BD205" i="24"/>
  <c r="S205" i="24"/>
  <c r="Q205" i="24"/>
  <c r="O205" i="24"/>
  <c r="J205" i="24"/>
  <c r="BE205" i="24" s="1"/>
  <c r="BJ204" i="24"/>
  <c r="BH204" i="24"/>
  <c r="BG204" i="24"/>
  <c r="BF204" i="24"/>
  <c r="BE204" i="24"/>
  <c r="BD204" i="24"/>
  <c r="S204" i="24"/>
  <c r="Q204" i="24"/>
  <c r="O204" i="24"/>
  <c r="J204" i="24"/>
  <c r="BJ203" i="24"/>
  <c r="BH203" i="24"/>
  <c r="BG203" i="24"/>
  <c r="BF203" i="24"/>
  <c r="BD203" i="24"/>
  <c r="S203" i="24"/>
  <c r="Q203" i="24"/>
  <c r="O203" i="24"/>
  <c r="J203" i="24"/>
  <c r="BE203" i="24" s="1"/>
  <c r="BJ202" i="24"/>
  <c r="BH202" i="24"/>
  <c r="BG202" i="24"/>
  <c r="BF202" i="24"/>
  <c r="BE202" i="24"/>
  <c r="BD202" i="24"/>
  <c r="S202" i="24"/>
  <c r="Q202" i="24"/>
  <c r="O202" i="24"/>
  <c r="J202" i="24"/>
  <c r="BJ201" i="24"/>
  <c r="BH201" i="24"/>
  <c r="BG201" i="24"/>
  <c r="BF201" i="24"/>
  <c r="BD201" i="24"/>
  <c r="S201" i="24"/>
  <c r="Q201" i="24"/>
  <c r="O201" i="24"/>
  <c r="J201" i="24"/>
  <c r="BE201" i="24" s="1"/>
  <c r="BJ200" i="24"/>
  <c r="BH200" i="24"/>
  <c r="BG200" i="24"/>
  <c r="BF200" i="24"/>
  <c r="BE200" i="24"/>
  <c r="BD200" i="24"/>
  <c r="S200" i="24"/>
  <c r="Q200" i="24"/>
  <c r="O200" i="24"/>
  <c r="O199" i="24" s="1"/>
  <c r="J200" i="24"/>
  <c r="BJ198" i="24"/>
  <c r="BH198" i="24"/>
  <c r="BG198" i="24"/>
  <c r="BF198" i="24"/>
  <c r="BD198" i="24"/>
  <c r="S198" i="24"/>
  <c r="Q198" i="24"/>
  <c r="O198" i="24"/>
  <c r="J198" i="24"/>
  <c r="BE198" i="24" s="1"/>
  <c r="BJ197" i="24"/>
  <c r="BH197" i="24"/>
  <c r="BG197" i="24"/>
  <c r="BF197" i="24"/>
  <c r="BD197" i="24"/>
  <c r="S197" i="24"/>
  <c r="Q197" i="24"/>
  <c r="O197" i="24"/>
  <c r="J197" i="24"/>
  <c r="BE197" i="24" s="1"/>
  <c r="BJ196" i="24"/>
  <c r="BH196" i="24"/>
  <c r="BG196" i="24"/>
  <c r="BF196" i="24"/>
  <c r="BD196" i="24"/>
  <c r="S196" i="24"/>
  <c r="Q196" i="24"/>
  <c r="O196" i="24"/>
  <c r="J196" i="24"/>
  <c r="BE196" i="24" s="1"/>
  <c r="BJ195" i="24"/>
  <c r="BH195" i="24"/>
  <c r="BG195" i="24"/>
  <c r="BF195" i="24"/>
  <c r="BD195" i="24"/>
  <c r="S195" i="24"/>
  <c r="Q195" i="24"/>
  <c r="O195" i="24"/>
  <c r="J195" i="24"/>
  <c r="BE195" i="24" s="1"/>
  <c r="BJ192" i="24"/>
  <c r="BH192" i="24"/>
  <c r="BG192" i="24"/>
  <c r="BF192" i="24"/>
  <c r="BD192" i="24"/>
  <c r="S192" i="24"/>
  <c r="Q192" i="24"/>
  <c r="O192" i="24"/>
  <c r="J192" i="24"/>
  <c r="BE192" i="24" s="1"/>
  <c r="BJ191" i="24"/>
  <c r="BH191" i="24"/>
  <c r="BG191" i="24"/>
  <c r="BF191" i="24"/>
  <c r="BD191" i="24"/>
  <c r="S191" i="24"/>
  <c r="Q191" i="24"/>
  <c r="O191" i="24"/>
  <c r="J191" i="24"/>
  <c r="BE191" i="24" s="1"/>
  <c r="BJ189" i="24"/>
  <c r="BH189" i="24"/>
  <c r="BG189" i="24"/>
  <c r="BF189" i="24"/>
  <c r="BD189" i="24"/>
  <c r="S189" i="24"/>
  <c r="Q189" i="24"/>
  <c r="O189" i="24"/>
  <c r="J189" i="24"/>
  <c r="BE189" i="24" s="1"/>
  <c r="BJ188" i="24"/>
  <c r="BH188" i="24"/>
  <c r="BG188" i="24"/>
  <c r="BF188" i="24"/>
  <c r="BD188" i="24"/>
  <c r="S188" i="24"/>
  <c r="Q188" i="24"/>
  <c r="O188" i="24"/>
  <c r="J188" i="24"/>
  <c r="BE188" i="24" s="1"/>
  <c r="BJ187" i="24"/>
  <c r="BH187" i="24"/>
  <c r="BG187" i="24"/>
  <c r="BF187" i="24"/>
  <c r="BD187" i="24"/>
  <c r="S187" i="24"/>
  <c r="Q187" i="24"/>
  <c r="O187" i="24"/>
  <c r="J187" i="24"/>
  <c r="BE187" i="24" s="1"/>
  <c r="BJ185" i="24"/>
  <c r="BH185" i="24"/>
  <c r="BG185" i="24"/>
  <c r="BF185" i="24"/>
  <c r="BD185" i="24"/>
  <c r="S185" i="24"/>
  <c r="Q185" i="24"/>
  <c r="O185" i="24"/>
  <c r="J185" i="24"/>
  <c r="BE185" i="24" s="1"/>
  <c r="BJ183" i="24"/>
  <c r="BH183" i="24"/>
  <c r="BG183" i="24"/>
  <c r="BF183" i="24"/>
  <c r="BD183" i="24"/>
  <c r="S183" i="24"/>
  <c r="Q183" i="24"/>
  <c r="O183" i="24"/>
  <c r="J183" i="24"/>
  <c r="BE183" i="24" s="1"/>
  <c r="BJ181" i="24"/>
  <c r="BJ180" i="24" s="1"/>
  <c r="J180" i="24" s="1"/>
  <c r="J99" i="24" s="1"/>
  <c r="BH181" i="24"/>
  <c r="BG181" i="24"/>
  <c r="BF181" i="24"/>
  <c r="BD181" i="24"/>
  <c r="S181" i="24"/>
  <c r="Q181" i="24"/>
  <c r="Q180" i="24" s="1"/>
  <c r="O181" i="24"/>
  <c r="O180" i="24" s="1"/>
  <c r="J181" i="24"/>
  <c r="BE181" i="24" s="1"/>
  <c r="S180" i="24"/>
  <c r="BJ178" i="24"/>
  <c r="BH178" i="24"/>
  <c r="BG178" i="24"/>
  <c r="BF178" i="24"/>
  <c r="BD178" i="24"/>
  <c r="S178" i="24"/>
  <c r="Q178" i="24"/>
  <c r="O178" i="24"/>
  <c r="J178" i="24"/>
  <c r="BE178" i="24" s="1"/>
  <c r="BJ176" i="24"/>
  <c r="BH176" i="24"/>
  <c r="BG176" i="24"/>
  <c r="BF176" i="24"/>
  <c r="BD176" i="24"/>
  <c r="S176" i="24"/>
  <c r="Q176" i="24"/>
  <c r="O176" i="24"/>
  <c r="J176" i="24"/>
  <c r="BE176" i="24" s="1"/>
  <c r="BJ172" i="24"/>
  <c r="BH172" i="24"/>
  <c r="BG172" i="24"/>
  <c r="BF172" i="24"/>
  <c r="BD172" i="24"/>
  <c r="S172" i="24"/>
  <c r="Q172" i="24"/>
  <c r="O172" i="24"/>
  <c r="J172" i="24"/>
  <c r="BE172" i="24" s="1"/>
  <c r="BJ163" i="24"/>
  <c r="BH163" i="24"/>
  <c r="BG163" i="24"/>
  <c r="BF163" i="24"/>
  <c r="BE163" i="24"/>
  <c r="BD163" i="24"/>
  <c r="S163" i="24"/>
  <c r="Q163" i="24"/>
  <c r="O163" i="24"/>
  <c r="J163" i="24"/>
  <c r="BJ161" i="24"/>
  <c r="BH161" i="24"/>
  <c r="BG161" i="24"/>
  <c r="BF161" i="24"/>
  <c r="BD161" i="24"/>
  <c r="S161" i="24"/>
  <c r="Q161" i="24"/>
  <c r="O161" i="24"/>
  <c r="J161" i="24"/>
  <c r="BE161" i="24" s="1"/>
  <c r="BJ160" i="24"/>
  <c r="BH160" i="24"/>
  <c r="BG160" i="24"/>
  <c r="BF160" i="24"/>
  <c r="BE160" i="24"/>
  <c r="BD160" i="24"/>
  <c r="S160" i="24"/>
  <c r="Q160" i="24"/>
  <c r="O160" i="24"/>
  <c r="J160" i="24"/>
  <c r="BJ159" i="24"/>
  <c r="BH159" i="24"/>
  <c r="BG159" i="24"/>
  <c r="BF159" i="24"/>
  <c r="BD159" i="24"/>
  <c r="S159" i="24"/>
  <c r="Q159" i="24"/>
  <c r="O159" i="24"/>
  <c r="J159" i="24"/>
  <c r="BE159" i="24" s="1"/>
  <c r="BJ157" i="24"/>
  <c r="BH157" i="24"/>
  <c r="BG157" i="24"/>
  <c r="BF157" i="24"/>
  <c r="BE157" i="24"/>
  <c r="BD157" i="24"/>
  <c r="S157" i="24"/>
  <c r="Q157" i="24"/>
  <c r="O157" i="24"/>
  <c r="J157" i="24"/>
  <c r="BJ150" i="24"/>
  <c r="BH150" i="24"/>
  <c r="BG150" i="24"/>
  <c r="BF150" i="24"/>
  <c r="BD150" i="24"/>
  <c r="S150" i="24"/>
  <c r="Q150" i="24"/>
  <c r="O150" i="24"/>
  <c r="J150" i="24"/>
  <c r="BE150" i="24" s="1"/>
  <c r="BJ149" i="24"/>
  <c r="BH149" i="24"/>
  <c r="BG149" i="24"/>
  <c r="BF149" i="24"/>
  <c r="BE149" i="24"/>
  <c r="BD149" i="24"/>
  <c r="S149" i="24"/>
  <c r="Q149" i="24"/>
  <c r="O149" i="24"/>
  <c r="J149" i="24"/>
  <c r="BJ147" i="24"/>
  <c r="BH147" i="24"/>
  <c r="BG147" i="24"/>
  <c r="BF147" i="24"/>
  <c r="BD147" i="24"/>
  <c r="S147" i="24"/>
  <c r="Q147" i="24"/>
  <c r="O147" i="24"/>
  <c r="J147" i="24"/>
  <c r="BE147" i="24" s="1"/>
  <c r="BJ146" i="24"/>
  <c r="BH146" i="24"/>
  <c r="BG146" i="24"/>
  <c r="BF146" i="24"/>
  <c r="BE146" i="24"/>
  <c r="BD146" i="24"/>
  <c r="S146" i="24"/>
  <c r="Q146" i="24"/>
  <c r="O146" i="24"/>
  <c r="J146" i="24"/>
  <c r="BJ141" i="24"/>
  <c r="BH141" i="24"/>
  <c r="BG141" i="24"/>
  <c r="BF141" i="24"/>
  <c r="BD141" i="24"/>
  <c r="S141" i="24"/>
  <c r="Q141" i="24"/>
  <c r="O141" i="24"/>
  <c r="J141" i="24"/>
  <c r="BE141" i="24" s="1"/>
  <c r="BJ140" i="24"/>
  <c r="BH140" i="24"/>
  <c r="BG140" i="24"/>
  <c r="BF140" i="24"/>
  <c r="BE140" i="24"/>
  <c r="BD140" i="24"/>
  <c r="S140" i="24"/>
  <c r="Q140" i="24"/>
  <c r="O140" i="24"/>
  <c r="J140" i="24"/>
  <c r="BJ138" i="24"/>
  <c r="BH138" i="24"/>
  <c r="BG138" i="24"/>
  <c r="BF138" i="24"/>
  <c r="BD138" i="24"/>
  <c r="S138" i="24"/>
  <c r="Q138" i="24"/>
  <c r="O138" i="24"/>
  <c r="J138" i="24"/>
  <c r="BE138" i="24" s="1"/>
  <c r="BJ136" i="24"/>
  <c r="BH136" i="24"/>
  <c r="BG136" i="24"/>
  <c r="BF136" i="24"/>
  <c r="BE136" i="24"/>
  <c r="BD136" i="24"/>
  <c r="S136" i="24"/>
  <c r="Q136" i="24"/>
  <c r="O136" i="24"/>
  <c r="J136" i="24"/>
  <c r="BJ134" i="24"/>
  <c r="BH134" i="24"/>
  <c r="BG134" i="24"/>
  <c r="BF134" i="24"/>
  <c r="BD134" i="24"/>
  <c r="S134" i="24"/>
  <c r="Q134" i="24"/>
  <c r="O134" i="24"/>
  <c r="J134" i="24"/>
  <c r="BE134" i="24" s="1"/>
  <c r="BJ132" i="24"/>
  <c r="BH132" i="24"/>
  <c r="BG132" i="24"/>
  <c r="BF132" i="24"/>
  <c r="BE132" i="24"/>
  <c r="BD132" i="24"/>
  <c r="S132" i="24"/>
  <c r="Q132" i="24"/>
  <c r="O132" i="24"/>
  <c r="J132" i="24"/>
  <c r="BJ130" i="24"/>
  <c r="BH130" i="24"/>
  <c r="BG130" i="24"/>
  <c r="F36" i="24" s="1"/>
  <c r="BF130" i="24"/>
  <c r="BD130" i="24"/>
  <c r="S130" i="24"/>
  <c r="Q130" i="24"/>
  <c r="Q129" i="24" s="1"/>
  <c r="O130" i="24"/>
  <c r="J130" i="24"/>
  <c r="J124" i="24"/>
  <c r="J123" i="24"/>
  <c r="F123" i="24"/>
  <c r="F121" i="24"/>
  <c r="E119" i="24"/>
  <c r="J92" i="24"/>
  <c r="J91" i="24"/>
  <c r="F91" i="24"/>
  <c r="F89" i="24"/>
  <c r="E87" i="24"/>
  <c r="J37" i="24"/>
  <c r="J36" i="24"/>
  <c r="J35" i="24"/>
  <c r="J18" i="24"/>
  <c r="E18" i="24"/>
  <c r="F124" i="24" s="1"/>
  <c r="J17" i="24"/>
  <c r="E117" i="24"/>
  <c r="BJ266" i="23"/>
  <c r="BH266" i="23"/>
  <c r="BG266" i="23"/>
  <c r="BF266" i="23"/>
  <c r="BD266" i="23"/>
  <c r="S266" i="23"/>
  <c r="S265" i="23" s="1"/>
  <c r="Q266" i="23"/>
  <c r="Q265" i="23" s="1"/>
  <c r="O266" i="23"/>
  <c r="O265" i="23" s="1"/>
  <c r="J266" i="23"/>
  <c r="BE266" i="23" s="1"/>
  <c r="BJ265" i="23"/>
  <c r="J265" i="23" s="1"/>
  <c r="J113" i="23" s="1"/>
  <c r="BJ264" i="23"/>
  <c r="BH264" i="23"/>
  <c r="BG264" i="23"/>
  <c r="BF264" i="23"/>
  <c r="BD264" i="23"/>
  <c r="S264" i="23"/>
  <c r="Q264" i="23"/>
  <c r="O264" i="23"/>
  <c r="J264" i="23"/>
  <c r="BE264" i="23" s="1"/>
  <c r="BJ263" i="23"/>
  <c r="BH263" i="23"/>
  <c r="BG263" i="23"/>
  <c r="BF263" i="23"/>
  <c r="BD263" i="23"/>
  <c r="S263" i="23"/>
  <c r="S262" i="23" s="1"/>
  <c r="Q263" i="23"/>
  <c r="O263" i="23"/>
  <c r="J263" i="23"/>
  <c r="BE263" i="23" s="1"/>
  <c r="BJ261" i="23"/>
  <c r="BH261" i="23"/>
  <c r="BG261" i="23"/>
  <c r="BF261" i="23"/>
  <c r="BD261" i="23"/>
  <c r="S261" i="23"/>
  <c r="Q261" i="23"/>
  <c r="O261" i="23"/>
  <c r="J261" i="23"/>
  <c r="BE261" i="23" s="1"/>
  <c r="BJ260" i="23"/>
  <c r="BH260" i="23"/>
  <c r="BG260" i="23"/>
  <c r="BF260" i="23"/>
  <c r="BD260" i="23"/>
  <c r="S260" i="23"/>
  <c r="Q260" i="23"/>
  <c r="O260" i="23"/>
  <c r="J260" i="23"/>
  <c r="BE260" i="23" s="1"/>
  <c r="BJ259" i="23"/>
  <c r="BH259" i="23"/>
  <c r="BG259" i="23"/>
  <c r="BF259" i="23"/>
  <c r="BD259" i="23"/>
  <c r="S259" i="23"/>
  <c r="Q259" i="23"/>
  <c r="O259" i="23"/>
  <c r="J259" i="23"/>
  <c r="BE259" i="23" s="1"/>
  <c r="BJ258" i="23"/>
  <c r="BH258" i="23"/>
  <c r="BG258" i="23"/>
  <c r="BF258" i="23"/>
  <c r="BD258" i="23"/>
  <c r="S258" i="23"/>
  <c r="Q258" i="23"/>
  <c r="O258" i="23"/>
  <c r="J258" i="23"/>
  <c r="BE258" i="23" s="1"/>
  <c r="BJ257" i="23"/>
  <c r="BH257" i="23"/>
  <c r="BG257" i="23"/>
  <c r="BF257" i="23"/>
  <c r="BD257" i="23"/>
  <c r="S257" i="23"/>
  <c r="Q257" i="23"/>
  <c r="O257" i="23"/>
  <c r="J257" i="23"/>
  <c r="BE257" i="23" s="1"/>
  <c r="BJ256" i="23"/>
  <c r="BH256" i="23"/>
  <c r="BG256" i="23"/>
  <c r="BF256" i="23"/>
  <c r="BD256" i="23"/>
  <c r="S256" i="23"/>
  <c r="Q256" i="23"/>
  <c r="O256" i="23"/>
  <c r="J256" i="23"/>
  <c r="BE256" i="23" s="1"/>
  <c r="BJ255" i="23"/>
  <c r="BH255" i="23"/>
  <c r="BG255" i="23"/>
  <c r="BF255" i="23"/>
  <c r="BD255" i="23"/>
  <c r="S255" i="23"/>
  <c r="Q255" i="23"/>
  <c r="O255" i="23"/>
  <c r="J255" i="23"/>
  <c r="BE255" i="23" s="1"/>
  <c r="BJ254" i="23"/>
  <c r="BH254" i="23"/>
  <c r="BG254" i="23"/>
  <c r="BF254" i="23"/>
  <c r="BD254" i="23"/>
  <c r="S254" i="23"/>
  <c r="Q254" i="23"/>
  <c r="O254" i="23"/>
  <c r="J254" i="23"/>
  <c r="BE254" i="23" s="1"/>
  <c r="BJ253" i="23"/>
  <c r="BH253" i="23"/>
  <c r="BG253" i="23"/>
  <c r="BF253" i="23"/>
  <c r="BD253" i="23"/>
  <c r="S253" i="23"/>
  <c r="Q253" i="23"/>
  <c r="O253" i="23"/>
  <c r="J253" i="23"/>
  <c r="BE253" i="23" s="1"/>
  <c r="BJ252" i="23"/>
  <c r="BH252" i="23"/>
  <c r="BG252" i="23"/>
  <c r="BF252" i="23"/>
  <c r="BD252" i="23"/>
  <c r="S252" i="23"/>
  <c r="Q252" i="23"/>
  <c r="O252" i="23"/>
  <c r="J252" i="23"/>
  <c r="BE252" i="23" s="1"/>
  <c r="BJ251" i="23"/>
  <c r="BH251" i="23"/>
  <c r="BG251" i="23"/>
  <c r="BF251" i="23"/>
  <c r="BD251" i="23"/>
  <c r="S251" i="23"/>
  <c r="Q251" i="23"/>
  <c r="O251" i="23"/>
  <c r="J251" i="23"/>
  <c r="BE251" i="23" s="1"/>
  <c r="BJ250" i="23"/>
  <c r="BH250" i="23"/>
  <c r="BG250" i="23"/>
  <c r="BF250" i="23"/>
  <c r="BD250" i="23"/>
  <c r="S250" i="23"/>
  <c r="Q250" i="23"/>
  <c r="O250" i="23"/>
  <c r="J250" i="23"/>
  <c r="BE250" i="23" s="1"/>
  <c r="BJ249" i="23"/>
  <c r="BH249" i="23"/>
  <c r="BG249" i="23"/>
  <c r="BF249" i="23"/>
  <c r="BD249" i="23"/>
  <c r="S249" i="23"/>
  <c r="Q249" i="23"/>
  <c r="O249" i="23"/>
  <c r="J249" i="23"/>
  <c r="BE249" i="23" s="1"/>
  <c r="BJ248" i="23"/>
  <c r="BH248" i="23"/>
  <c r="BG248" i="23"/>
  <c r="BF248" i="23"/>
  <c r="BD248" i="23"/>
  <c r="S248" i="23"/>
  <c r="Q248" i="23"/>
  <c r="O248" i="23"/>
  <c r="J248" i="23"/>
  <c r="BE248" i="23" s="1"/>
  <c r="BJ247" i="23"/>
  <c r="BH247" i="23"/>
  <c r="BG247" i="23"/>
  <c r="BF247" i="23"/>
  <c r="BD247" i="23"/>
  <c r="S247" i="23"/>
  <c r="Q247" i="23"/>
  <c r="O247" i="23"/>
  <c r="J247" i="23"/>
  <c r="BE247" i="23" s="1"/>
  <c r="BJ246" i="23"/>
  <c r="BH246" i="23"/>
  <c r="BG246" i="23"/>
  <c r="BF246" i="23"/>
  <c r="BD246" i="23"/>
  <c r="S246" i="23"/>
  <c r="Q246" i="23"/>
  <c r="O246" i="23"/>
  <c r="J246" i="23"/>
  <c r="BE246" i="23" s="1"/>
  <c r="BJ245" i="23"/>
  <c r="BH245" i="23"/>
  <c r="BG245" i="23"/>
  <c r="BF245" i="23"/>
  <c r="BD245" i="23"/>
  <c r="S245" i="23"/>
  <c r="S242" i="23" s="1"/>
  <c r="Q245" i="23"/>
  <c r="O245" i="23"/>
  <c r="J245" i="23"/>
  <c r="BE245" i="23" s="1"/>
  <c r="BJ244" i="23"/>
  <c r="BH244" i="23"/>
  <c r="BG244" i="23"/>
  <c r="BF244" i="23"/>
  <c r="BD244" i="23"/>
  <c r="S244" i="23"/>
  <c r="Q244" i="23"/>
  <c r="O244" i="23"/>
  <c r="J244" i="23"/>
  <c r="BE244" i="23" s="1"/>
  <c r="BJ243" i="23"/>
  <c r="BH243" i="23"/>
  <c r="BG243" i="23"/>
  <c r="BF243" i="23"/>
  <c r="BD243" i="23"/>
  <c r="S243" i="23"/>
  <c r="Q243" i="23"/>
  <c r="O243" i="23"/>
  <c r="O242" i="23" s="1"/>
  <c r="J243" i="23"/>
  <c r="BE243" i="23" s="1"/>
  <c r="BJ241" i="23"/>
  <c r="BH241" i="23"/>
  <c r="BG241" i="23"/>
  <c r="BF241" i="23"/>
  <c r="BE241" i="23"/>
  <c r="BD241" i="23"/>
  <c r="S241" i="23"/>
  <c r="Q241" i="23"/>
  <c r="O241" i="23"/>
  <c r="J241" i="23"/>
  <c r="BJ240" i="23"/>
  <c r="BH240" i="23"/>
  <c r="BG240" i="23"/>
  <c r="BF240" i="23"/>
  <c r="BD240" i="23"/>
  <c r="S240" i="23"/>
  <c r="Q240" i="23"/>
  <c r="O240" i="23"/>
  <c r="J240" i="23"/>
  <c r="BE240" i="23" s="1"/>
  <c r="BJ239" i="23"/>
  <c r="BH239" i="23"/>
  <c r="BG239" i="23"/>
  <c r="BF239" i="23"/>
  <c r="BD239" i="23"/>
  <c r="S239" i="23"/>
  <c r="Q239" i="23"/>
  <c r="O239" i="23"/>
  <c r="J239" i="23"/>
  <c r="BE239" i="23" s="1"/>
  <c r="BJ236" i="23"/>
  <c r="BJ235" i="23" s="1"/>
  <c r="J235" i="23" s="1"/>
  <c r="J108" i="23" s="1"/>
  <c r="BH236" i="23"/>
  <c r="BG236" i="23"/>
  <c r="BF236" i="23"/>
  <c r="BE236" i="23"/>
  <c r="BD236" i="23"/>
  <c r="S236" i="23"/>
  <c r="Q236" i="23"/>
  <c r="O236" i="23"/>
  <c r="O235" i="23" s="1"/>
  <c r="J236" i="23"/>
  <c r="S235" i="23"/>
  <c r="Q235" i="23"/>
  <c r="BJ234" i="23"/>
  <c r="BH234" i="23"/>
  <c r="BG234" i="23"/>
  <c r="BF234" i="23"/>
  <c r="BD234" i="23"/>
  <c r="S234" i="23"/>
  <c r="Q234" i="23"/>
  <c r="O234" i="23"/>
  <c r="J234" i="23"/>
  <c r="BE234" i="23" s="1"/>
  <c r="BJ233" i="23"/>
  <c r="BH233" i="23"/>
  <c r="BG233" i="23"/>
  <c r="BF233" i="23"/>
  <c r="BE233" i="23"/>
  <c r="BD233" i="23"/>
  <c r="S233" i="23"/>
  <c r="Q233" i="23"/>
  <c r="O233" i="23"/>
  <c r="J233" i="23"/>
  <c r="BJ232" i="23"/>
  <c r="BH232" i="23"/>
  <c r="BG232" i="23"/>
  <c r="BF232" i="23"/>
  <c r="BD232" i="23"/>
  <c r="S232" i="23"/>
  <c r="Q232" i="23"/>
  <c r="O232" i="23"/>
  <c r="J232" i="23"/>
  <c r="BE232" i="23" s="1"/>
  <c r="BJ231" i="23"/>
  <c r="BH231" i="23"/>
  <c r="BG231" i="23"/>
  <c r="BF231" i="23"/>
  <c r="BE231" i="23"/>
  <c r="BD231" i="23"/>
  <c r="S231" i="23"/>
  <c r="Q231" i="23"/>
  <c r="O231" i="23"/>
  <c r="J231" i="23"/>
  <c r="BJ230" i="23"/>
  <c r="BH230" i="23"/>
  <c r="BG230" i="23"/>
  <c r="BF230" i="23"/>
  <c r="BD230" i="23"/>
  <c r="S230" i="23"/>
  <c r="Q230" i="23"/>
  <c r="O230" i="23"/>
  <c r="J230" i="23"/>
  <c r="BE230" i="23" s="1"/>
  <c r="BJ229" i="23"/>
  <c r="BH229" i="23"/>
  <c r="BG229" i="23"/>
  <c r="BF229" i="23"/>
  <c r="BD229" i="23"/>
  <c r="S229" i="23"/>
  <c r="Q229" i="23"/>
  <c r="O229" i="23"/>
  <c r="J229" i="23"/>
  <c r="BE229" i="23" s="1"/>
  <c r="BJ228" i="23"/>
  <c r="BH228" i="23"/>
  <c r="BG228" i="23"/>
  <c r="BF228" i="23"/>
  <c r="BD228" i="23"/>
  <c r="S228" i="23"/>
  <c r="Q228" i="23"/>
  <c r="O228" i="23"/>
  <c r="J228" i="23"/>
  <c r="BE228" i="23" s="1"/>
  <c r="BJ227" i="23"/>
  <c r="BH227" i="23"/>
  <c r="BG227" i="23"/>
  <c r="BF227" i="23"/>
  <c r="BD227" i="23"/>
  <c r="S227" i="23"/>
  <c r="Q227" i="23"/>
  <c r="O227" i="23"/>
  <c r="J227" i="23"/>
  <c r="BE227" i="23" s="1"/>
  <c r="BJ226" i="23"/>
  <c r="BH226" i="23"/>
  <c r="BG226" i="23"/>
  <c r="BF226" i="23"/>
  <c r="BD226" i="23"/>
  <c r="S226" i="23"/>
  <c r="Q226" i="23"/>
  <c r="O226" i="23"/>
  <c r="J226" i="23"/>
  <c r="BE226" i="23" s="1"/>
  <c r="BJ225" i="23"/>
  <c r="BH225" i="23"/>
  <c r="BG225" i="23"/>
  <c r="BF225" i="23"/>
  <c r="BD225" i="23"/>
  <c r="S225" i="23"/>
  <c r="Q225" i="23"/>
  <c r="O225" i="23"/>
  <c r="J225" i="23"/>
  <c r="BE225" i="23" s="1"/>
  <c r="BJ223" i="23"/>
  <c r="BH223" i="23"/>
  <c r="BG223" i="23"/>
  <c r="BF223" i="23"/>
  <c r="BD223" i="23"/>
  <c r="S223" i="23"/>
  <c r="Q223" i="23"/>
  <c r="O223" i="23"/>
  <c r="J223" i="23"/>
  <c r="BE223" i="23" s="1"/>
  <c r="BJ222" i="23"/>
  <c r="BH222" i="23"/>
  <c r="BG222" i="23"/>
  <c r="BF222" i="23"/>
  <c r="BD222" i="23"/>
  <c r="S222" i="23"/>
  <c r="Q222" i="23"/>
  <c r="O222" i="23"/>
  <c r="J222" i="23"/>
  <c r="BE222" i="23" s="1"/>
  <c r="BJ221" i="23"/>
  <c r="BH221" i="23"/>
  <c r="BG221" i="23"/>
  <c r="BF221" i="23"/>
  <c r="BD221" i="23"/>
  <c r="S221" i="23"/>
  <c r="Q221" i="23"/>
  <c r="O221" i="23"/>
  <c r="J221" i="23"/>
  <c r="BE221" i="23" s="1"/>
  <c r="BJ220" i="23"/>
  <c r="BH220" i="23"/>
  <c r="BG220" i="23"/>
  <c r="BF220" i="23"/>
  <c r="BD220" i="23"/>
  <c r="S220" i="23"/>
  <c r="Q220" i="23"/>
  <c r="O220" i="23"/>
  <c r="J220" i="23"/>
  <c r="BE220" i="23" s="1"/>
  <c r="BJ219" i="23"/>
  <c r="BH219" i="23"/>
  <c r="BG219" i="23"/>
  <c r="BF219" i="23"/>
  <c r="BE219" i="23"/>
  <c r="BD219" i="23"/>
  <c r="S219" i="23"/>
  <c r="Q219" i="23"/>
  <c r="O219" i="23"/>
  <c r="J219" i="23"/>
  <c r="BJ218" i="23"/>
  <c r="BH218" i="23"/>
  <c r="BG218" i="23"/>
  <c r="BF218" i="23"/>
  <c r="BD218" i="23"/>
  <c r="S218" i="23"/>
  <c r="Q218" i="23"/>
  <c r="O218" i="23"/>
  <c r="J218" i="23"/>
  <c r="BE218" i="23" s="1"/>
  <c r="BJ217" i="23"/>
  <c r="BH217" i="23"/>
  <c r="BG217" i="23"/>
  <c r="BF217" i="23"/>
  <c r="BD217" i="23"/>
  <c r="S217" i="23"/>
  <c r="Q217" i="23"/>
  <c r="O217" i="23"/>
  <c r="J217" i="23"/>
  <c r="BE217" i="23" s="1"/>
  <c r="BJ216" i="23"/>
  <c r="BH216" i="23"/>
  <c r="BG216" i="23"/>
  <c r="BF216" i="23"/>
  <c r="BD216" i="23"/>
  <c r="S216" i="23"/>
  <c r="Q216" i="23"/>
  <c r="O216" i="23"/>
  <c r="J216" i="23"/>
  <c r="BE216" i="23" s="1"/>
  <c r="BJ215" i="23"/>
  <c r="BH215" i="23"/>
  <c r="BG215" i="23"/>
  <c r="BF215" i="23"/>
  <c r="BD215" i="23"/>
  <c r="S215" i="23"/>
  <c r="Q215" i="23"/>
  <c r="O215" i="23"/>
  <c r="J215" i="23"/>
  <c r="BE215" i="23" s="1"/>
  <c r="BJ214" i="23"/>
  <c r="BH214" i="23"/>
  <c r="BG214" i="23"/>
  <c r="BF214" i="23"/>
  <c r="BD214" i="23"/>
  <c r="S214" i="23"/>
  <c r="Q214" i="23"/>
  <c r="O214" i="23"/>
  <c r="J214" i="23"/>
  <c r="BE214" i="23" s="1"/>
  <c r="BJ213" i="23"/>
  <c r="BH213" i="23"/>
  <c r="BG213" i="23"/>
  <c r="BF213" i="23"/>
  <c r="BD213" i="23"/>
  <c r="S213" i="23"/>
  <c r="Q213" i="23"/>
  <c r="O213" i="23"/>
  <c r="J213" i="23"/>
  <c r="BE213" i="23" s="1"/>
  <c r="BJ212" i="23"/>
  <c r="BH212" i="23"/>
  <c r="BG212" i="23"/>
  <c r="BF212" i="23"/>
  <c r="BD212" i="23"/>
  <c r="S212" i="23"/>
  <c r="Q212" i="23"/>
  <c r="O212" i="23"/>
  <c r="J212" i="23"/>
  <c r="BE212" i="23" s="1"/>
  <c r="BJ211" i="23"/>
  <c r="BH211" i="23"/>
  <c r="BG211" i="23"/>
  <c r="BF211" i="23"/>
  <c r="BD211" i="23"/>
  <c r="S211" i="23"/>
  <c r="Q211" i="23"/>
  <c r="O211" i="23"/>
  <c r="J211" i="23"/>
  <c r="BE211" i="23" s="1"/>
  <c r="BJ210" i="23"/>
  <c r="BH210" i="23"/>
  <c r="BG210" i="23"/>
  <c r="BF210" i="23"/>
  <c r="BD210" i="23"/>
  <c r="S210" i="23"/>
  <c r="Q210" i="23"/>
  <c r="O210" i="23"/>
  <c r="J210" i="23"/>
  <c r="BE210" i="23" s="1"/>
  <c r="BJ209" i="23"/>
  <c r="BH209" i="23"/>
  <c r="BG209" i="23"/>
  <c r="BF209" i="23"/>
  <c r="BD209" i="23"/>
  <c r="S209" i="23"/>
  <c r="Q209" i="23"/>
  <c r="O209" i="23"/>
  <c r="J209" i="23"/>
  <c r="BE209" i="23" s="1"/>
  <c r="BJ208" i="23"/>
  <c r="BH208" i="23"/>
  <c r="BG208" i="23"/>
  <c r="BF208" i="23"/>
  <c r="BD208" i="23"/>
  <c r="S208" i="23"/>
  <c r="Q208" i="23"/>
  <c r="O208" i="23"/>
  <c r="J208" i="23"/>
  <c r="BE208" i="23" s="1"/>
  <c r="BJ207" i="23"/>
  <c r="BH207" i="23"/>
  <c r="BG207" i="23"/>
  <c r="BF207" i="23"/>
  <c r="BD207" i="23"/>
  <c r="S207" i="23"/>
  <c r="Q207" i="23"/>
  <c r="O207" i="23"/>
  <c r="J207" i="23"/>
  <c r="BE207" i="23" s="1"/>
  <c r="BJ206" i="23"/>
  <c r="BH206" i="23"/>
  <c r="BG206" i="23"/>
  <c r="BF206" i="23"/>
  <c r="BD206" i="23"/>
  <c r="S206" i="23"/>
  <c r="Q206" i="23"/>
  <c r="O206" i="23"/>
  <c r="J206" i="23"/>
  <c r="BE206" i="23" s="1"/>
  <c r="BJ205" i="23"/>
  <c r="BH205" i="23"/>
  <c r="BG205" i="23"/>
  <c r="BF205" i="23"/>
  <c r="BD205" i="23"/>
  <c r="S205" i="23"/>
  <c r="Q205" i="23"/>
  <c r="O205" i="23"/>
  <c r="J205" i="23"/>
  <c r="BE205" i="23" s="1"/>
  <c r="BJ204" i="23"/>
  <c r="BH204" i="23"/>
  <c r="BG204" i="23"/>
  <c r="BF204" i="23"/>
  <c r="BD204" i="23"/>
  <c r="S204" i="23"/>
  <c r="Q204" i="23"/>
  <c r="O204" i="23"/>
  <c r="J204" i="23"/>
  <c r="BE204" i="23" s="1"/>
  <c r="BJ203" i="23"/>
  <c r="BH203" i="23"/>
  <c r="BG203" i="23"/>
  <c r="BF203" i="23"/>
  <c r="BD203" i="23"/>
  <c r="S203" i="23"/>
  <c r="Q203" i="23"/>
  <c r="O203" i="23"/>
  <c r="J203" i="23"/>
  <c r="BE203" i="23" s="1"/>
  <c r="BJ202" i="23"/>
  <c r="BH202" i="23"/>
  <c r="BG202" i="23"/>
  <c r="BF202" i="23"/>
  <c r="BD202" i="23"/>
  <c r="S202" i="23"/>
  <c r="Q202" i="23"/>
  <c r="O202" i="23"/>
  <c r="J202" i="23"/>
  <c r="BE202" i="23" s="1"/>
  <c r="BJ201" i="23"/>
  <c r="BH201" i="23"/>
  <c r="BG201" i="23"/>
  <c r="BF201" i="23"/>
  <c r="BD201" i="23"/>
  <c r="S201" i="23"/>
  <c r="Q201" i="23"/>
  <c r="O201" i="23"/>
  <c r="J201" i="23"/>
  <c r="BE201" i="23" s="1"/>
  <c r="BJ200" i="23"/>
  <c r="BH200" i="23"/>
  <c r="BG200" i="23"/>
  <c r="BF200" i="23"/>
  <c r="BD200" i="23"/>
  <c r="S200" i="23"/>
  <c r="Q200" i="23"/>
  <c r="O200" i="23"/>
  <c r="J200" i="23"/>
  <c r="BE200" i="23" s="1"/>
  <c r="BJ199" i="23"/>
  <c r="BH199" i="23"/>
  <c r="BG199" i="23"/>
  <c r="BF199" i="23"/>
  <c r="BD199" i="23"/>
  <c r="S199" i="23"/>
  <c r="Q199" i="23"/>
  <c r="O199" i="23"/>
  <c r="J199" i="23"/>
  <c r="BE199" i="23" s="1"/>
  <c r="BJ198" i="23"/>
  <c r="BH198" i="23"/>
  <c r="BG198" i="23"/>
  <c r="BF198" i="23"/>
  <c r="BD198" i="23"/>
  <c r="S198" i="23"/>
  <c r="Q198" i="23"/>
  <c r="O198" i="23"/>
  <c r="J198" i="23"/>
  <c r="BE198" i="23" s="1"/>
  <c r="BJ197" i="23"/>
  <c r="BH197" i="23"/>
  <c r="BG197" i="23"/>
  <c r="BF197" i="23"/>
  <c r="BD197" i="23"/>
  <c r="S197" i="23"/>
  <c r="Q197" i="23"/>
  <c r="O197" i="23"/>
  <c r="J197" i="23"/>
  <c r="BE197" i="23" s="1"/>
  <c r="BJ196" i="23"/>
  <c r="BH196" i="23"/>
  <c r="BG196" i="23"/>
  <c r="BF196" i="23"/>
  <c r="BD196" i="23"/>
  <c r="S196" i="23"/>
  <c r="Q196" i="23"/>
  <c r="O196" i="23"/>
  <c r="J196" i="23"/>
  <c r="BE196" i="23" s="1"/>
  <c r="BJ195" i="23"/>
  <c r="BH195" i="23"/>
  <c r="BG195" i="23"/>
  <c r="BF195" i="23"/>
  <c r="BD195" i="23"/>
  <c r="S195" i="23"/>
  <c r="Q195" i="23"/>
  <c r="O195" i="23"/>
  <c r="J195" i="23"/>
  <c r="BE195" i="23" s="1"/>
  <c r="BJ192" i="23"/>
  <c r="BJ191" i="23" s="1"/>
  <c r="J191" i="23" s="1"/>
  <c r="J104" i="23" s="1"/>
  <c r="BH192" i="23"/>
  <c r="BG192" i="23"/>
  <c r="BF192" i="23"/>
  <c r="BD192" i="23"/>
  <c r="S192" i="23"/>
  <c r="Q192" i="23"/>
  <c r="O192" i="23"/>
  <c r="O191" i="23" s="1"/>
  <c r="J192" i="23"/>
  <c r="BE192" i="23" s="1"/>
  <c r="S191" i="23"/>
  <c r="Q191" i="23"/>
  <c r="BJ190" i="23"/>
  <c r="BH190" i="23"/>
  <c r="BG190" i="23"/>
  <c r="BF190" i="23"/>
  <c r="BD190" i="23"/>
  <c r="S190" i="23"/>
  <c r="Q190" i="23"/>
  <c r="O190" i="23"/>
  <c r="J190" i="23"/>
  <c r="BE190" i="23" s="1"/>
  <c r="BJ189" i="23"/>
  <c r="BH189" i="23"/>
  <c r="BG189" i="23"/>
  <c r="BF189" i="23"/>
  <c r="BD189" i="23"/>
  <c r="S189" i="23"/>
  <c r="Q189" i="23"/>
  <c r="O189" i="23"/>
  <c r="J189" i="23"/>
  <c r="BE189" i="23" s="1"/>
  <c r="BJ188" i="23"/>
  <c r="BH188" i="23"/>
  <c r="BG188" i="23"/>
  <c r="BF188" i="23"/>
  <c r="BD188" i="23"/>
  <c r="S188" i="23"/>
  <c r="Q188" i="23"/>
  <c r="O188" i="23"/>
  <c r="J188" i="23"/>
  <c r="BE188" i="23" s="1"/>
  <c r="BJ187" i="23"/>
  <c r="BH187" i="23"/>
  <c r="BG187" i="23"/>
  <c r="BF187" i="23"/>
  <c r="BD187" i="23"/>
  <c r="S187" i="23"/>
  <c r="Q187" i="23"/>
  <c r="O187" i="23"/>
  <c r="J187" i="23"/>
  <c r="BE187" i="23" s="1"/>
  <c r="BJ186" i="23"/>
  <c r="BH186" i="23"/>
  <c r="BG186" i="23"/>
  <c r="BF186" i="23"/>
  <c r="BD186" i="23"/>
  <c r="S186" i="23"/>
  <c r="Q186" i="23"/>
  <c r="O186" i="23"/>
  <c r="J186" i="23"/>
  <c r="BE186" i="23" s="1"/>
  <c r="BJ185" i="23"/>
  <c r="BH185" i="23"/>
  <c r="BG185" i="23"/>
  <c r="BF185" i="23"/>
  <c r="BD185" i="23"/>
  <c r="S185" i="23"/>
  <c r="Q185" i="23"/>
  <c r="O185" i="23"/>
  <c r="J185" i="23"/>
  <c r="BE185" i="23" s="1"/>
  <c r="BJ184" i="23"/>
  <c r="BH184" i="23"/>
  <c r="BG184" i="23"/>
  <c r="BF184" i="23"/>
  <c r="BD184" i="23"/>
  <c r="S184" i="23"/>
  <c r="Q184" i="23"/>
  <c r="O184" i="23"/>
  <c r="J184" i="23"/>
  <c r="BJ182" i="23"/>
  <c r="BH182" i="23"/>
  <c r="BG182" i="23"/>
  <c r="BF182" i="23"/>
  <c r="BD182" i="23"/>
  <c r="S182" i="23"/>
  <c r="Q182" i="23"/>
  <c r="O182" i="23"/>
  <c r="J182" i="23"/>
  <c r="BE182" i="23" s="1"/>
  <c r="BJ181" i="23"/>
  <c r="BH181" i="23"/>
  <c r="BG181" i="23"/>
  <c r="BF181" i="23"/>
  <c r="BD181" i="23"/>
  <c r="S181" i="23"/>
  <c r="Q181" i="23"/>
  <c r="O181" i="23"/>
  <c r="J181" i="23"/>
  <c r="BE181" i="23" s="1"/>
  <c r="BJ180" i="23"/>
  <c r="BH180" i="23"/>
  <c r="BG180" i="23"/>
  <c r="BF180" i="23"/>
  <c r="BD180" i="23"/>
  <c r="S180" i="23"/>
  <c r="Q180" i="23"/>
  <c r="O180" i="23"/>
  <c r="J180" i="23"/>
  <c r="BE180" i="23" s="1"/>
  <c r="BJ179" i="23"/>
  <c r="BH179" i="23"/>
  <c r="BG179" i="23"/>
  <c r="BF179" i="23"/>
  <c r="BD179" i="23"/>
  <c r="S179" i="23"/>
  <c r="Q179" i="23"/>
  <c r="O179" i="23"/>
  <c r="J179" i="23"/>
  <c r="BE179" i="23" s="1"/>
  <c r="BJ178" i="23"/>
  <c r="BH178" i="23"/>
  <c r="BG178" i="23"/>
  <c r="BF178" i="23"/>
  <c r="BD178" i="23"/>
  <c r="S178" i="23"/>
  <c r="Q178" i="23"/>
  <c r="O178" i="23"/>
  <c r="J178" i="23"/>
  <c r="BE178" i="23" s="1"/>
  <c r="BJ177" i="23"/>
  <c r="BH177" i="23"/>
  <c r="BG177" i="23"/>
  <c r="BF177" i="23"/>
  <c r="BD177" i="23"/>
  <c r="S177" i="23"/>
  <c r="Q177" i="23"/>
  <c r="O177" i="23"/>
  <c r="J177" i="23"/>
  <c r="BE177" i="23" s="1"/>
  <c r="BJ176" i="23"/>
  <c r="BH176" i="23"/>
  <c r="BG176" i="23"/>
  <c r="BF176" i="23"/>
  <c r="BD176" i="23"/>
  <c r="S176" i="23"/>
  <c r="Q176" i="23"/>
  <c r="O176" i="23"/>
  <c r="J176" i="23"/>
  <c r="BE176" i="23" s="1"/>
  <c r="BJ174" i="23"/>
  <c r="BH174" i="23"/>
  <c r="BG174" i="23"/>
  <c r="BF174" i="23"/>
  <c r="BD174" i="23"/>
  <c r="S174" i="23"/>
  <c r="Q174" i="23"/>
  <c r="O174" i="23"/>
  <c r="J174" i="23"/>
  <c r="BE174" i="23" s="1"/>
  <c r="BJ173" i="23"/>
  <c r="BH173" i="23"/>
  <c r="BG173" i="23"/>
  <c r="BF173" i="23"/>
  <c r="BD173" i="23"/>
  <c r="S173" i="23"/>
  <c r="Q173" i="23"/>
  <c r="O173" i="23"/>
  <c r="J173" i="23"/>
  <c r="BE173" i="23" s="1"/>
  <c r="BJ172" i="23"/>
  <c r="BH172" i="23"/>
  <c r="BG172" i="23"/>
  <c r="BF172" i="23"/>
  <c r="BD172" i="23"/>
  <c r="S172" i="23"/>
  <c r="Q172" i="23"/>
  <c r="O172" i="23"/>
  <c r="J172" i="23"/>
  <c r="BE172" i="23" s="1"/>
  <c r="BJ171" i="23"/>
  <c r="BH171" i="23"/>
  <c r="BG171" i="23"/>
  <c r="BF171" i="23"/>
  <c r="BD171" i="23"/>
  <c r="S171" i="23"/>
  <c r="Q171" i="23"/>
  <c r="O171" i="23"/>
  <c r="J171" i="23"/>
  <c r="BE171" i="23" s="1"/>
  <c r="BJ168" i="23"/>
  <c r="BH168" i="23"/>
  <c r="BG168" i="23"/>
  <c r="BF168" i="23"/>
  <c r="BD168" i="23"/>
  <c r="S168" i="23"/>
  <c r="S167" i="23" s="1"/>
  <c r="Q168" i="23"/>
  <c r="O168" i="23"/>
  <c r="J168" i="23"/>
  <c r="BE168" i="23" s="1"/>
  <c r="BJ167" i="23"/>
  <c r="J167" i="23" s="1"/>
  <c r="J100" i="23" s="1"/>
  <c r="Q167" i="23"/>
  <c r="O167" i="23"/>
  <c r="BJ166" i="23"/>
  <c r="BJ165" i="23" s="1"/>
  <c r="J165" i="23" s="1"/>
  <c r="J99" i="23" s="1"/>
  <c r="BH166" i="23"/>
  <c r="BG166" i="23"/>
  <c r="BF166" i="23"/>
  <c r="BD166" i="23"/>
  <c r="S166" i="23"/>
  <c r="S165" i="23" s="1"/>
  <c r="Q166" i="23"/>
  <c r="Q165" i="23" s="1"/>
  <c r="O166" i="23"/>
  <c r="O165" i="23" s="1"/>
  <c r="J166" i="23"/>
  <c r="BE166" i="23" s="1"/>
  <c r="BJ163" i="23"/>
  <c r="BH163" i="23"/>
  <c r="BG163" i="23"/>
  <c r="BF163" i="23"/>
  <c r="BE163" i="23"/>
  <c r="BD163" i="23"/>
  <c r="S163" i="23"/>
  <c r="Q163" i="23"/>
  <c r="O163" i="23"/>
  <c r="J163" i="23"/>
  <c r="BJ161" i="23"/>
  <c r="BH161" i="23"/>
  <c r="BG161" i="23"/>
  <c r="BF161" i="23"/>
  <c r="BD161" i="23"/>
  <c r="S161" i="23"/>
  <c r="Q161" i="23"/>
  <c r="O161" i="23"/>
  <c r="J161" i="23"/>
  <c r="BE161" i="23" s="1"/>
  <c r="BJ159" i="23"/>
  <c r="BH159" i="23"/>
  <c r="BG159" i="23"/>
  <c r="BF159" i="23"/>
  <c r="BD159" i="23"/>
  <c r="S159" i="23"/>
  <c r="Q159" i="23"/>
  <c r="O159" i="23"/>
  <c r="J159" i="23"/>
  <c r="BE159" i="23" s="1"/>
  <c r="BJ155" i="23"/>
  <c r="BH155" i="23"/>
  <c r="BG155" i="23"/>
  <c r="BF155" i="23"/>
  <c r="BD155" i="23"/>
  <c r="S155" i="23"/>
  <c r="Q155" i="23"/>
  <c r="O155" i="23"/>
  <c r="J155" i="23"/>
  <c r="BE155" i="23" s="1"/>
  <c r="BJ153" i="23"/>
  <c r="BH153" i="23"/>
  <c r="BG153" i="23"/>
  <c r="BF153" i="23"/>
  <c r="BD153" i="23"/>
  <c r="S153" i="23"/>
  <c r="Q153" i="23"/>
  <c r="O153" i="23"/>
  <c r="J153" i="23"/>
  <c r="BE153" i="23" s="1"/>
  <c r="BJ152" i="23"/>
  <c r="BH152" i="23"/>
  <c r="BG152" i="23"/>
  <c r="BF152" i="23"/>
  <c r="BE152" i="23"/>
  <c r="BD152" i="23"/>
  <c r="S152" i="23"/>
  <c r="Q152" i="23"/>
  <c r="O152" i="23"/>
  <c r="J152" i="23"/>
  <c r="BJ151" i="23"/>
  <c r="BH151" i="23"/>
  <c r="BG151" i="23"/>
  <c r="BF151" i="23"/>
  <c r="BD151" i="23"/>
  <c r="S151" i="23"/>
  <c r="Q151" i="23"/>
  <c r="O151" i="23"/>
  <c r="J151" i="23"/>
  <c r="BE151" i="23" s="1"/>
  <c r="BJ149" i="23"/>
  <c r="BH149" i="23"/>
  <c r="BG149" i="23"/>
  <c r="BF149" i="23"/>
  <c r="BD149" i="23"/>
  <c r="S149" i="23"/>
  <c r="Q149" i="23"/>
  <c r="O149" i="23"/>
  <c r="J149" i="23"/>
  <c r="BE149" i="23" s="1"/>
  <c r="BJ148" i="23"/>
  <c r="BH148" i="23"/>
  <c r="BG148" i="23"/>
  <c r="BF148" i="23"/>
  <c r="BD148" i="23"/>
  <c r="S148" i="23"/>
  <c r="Q148" i="23"/>
  <c r="O148" i="23"/>
  <c r="J148" i="23"/>
  <c r="BE148" i="23" s="1"/>
  <c r="BJ147" i="23"/>
  <c r="BH147" i="23"/>
  <c r="BG147" i="23"/>
  <c r="BF147" i="23"/>
  <c r="BD147" i="23"/>
  <c r="S147" i="23"/>
  <c r="Q147" i="23"/>
  <c r="O147" i="23"/>
  <c r="J147" i="23"/>
  <c r="BE147" i="23" s="1"/>
  <c r="BJ145" i="23"/>
  <c r="BH145" i="23"/>
  <c r="BG145" i="23"/>
  <c r="BF145" i="23"/>
  <c r="BD145" i="23"/>
  <c r="S145" i="23"/>
  <c r="Q145" i="23"/>
  <c r="O145" i="23"/>
  <c r="J145" i="23"/>
  <c r="BE145" i="23" s="1"/>
  <c r="BJ141" i="23"/>
  <c r="BH141" i="23"/>
  <c r="BG141" i="23"/>
  <c r="BF141" i="23"/>
  <c r="BD141" i="23"/>
  <c r="S141" i="23"/>
  <c r="Q141" i="23"/>
  <c r="O141" i="23"/>
  <c r="J141" i="23"/>
  <c r="BE141" i="23" s="1"/>
  <c r="BJ140" i="23"/>
  <c r="BH140" i="23"/>
  <c r="BG140" i="23"/>
  <c r="BF140" i="23"/>
  <c r="BD140" i="23"/>
  <c r="S140" i="23"/>
  <c r="Q140" i="23"/>
  <c r="O140" i="23"/>
  <c r="J140" i="23"/>
  <c r="BE140" i="23" s="1"/>
  <c r="BJ139" i="23"/>
  <c r="BH139" i="23"/>
  <c r="BG139" i="23"/>
  <c r="BF139" i="23"/>
  <c r="BE139" i="23"/>
  <c r="BD139" i="23"/>
  <c r="S139" i="23"/>
  <c r="Q139" i="23"/>
  <c r="O139" i="23"/>
  <c r="J139" i="23"/>
  <c r="BJ138" i="23"/>
  <c r="BH138" i="23"/>
  <c r="BG138" i="23"/>
  <c r="BF138" i="23"/>
  <c r="BD138" i="23"/>
  <c r="S138" i="23"/>
  <c r="Q138" i="23"/>
  <c r="O138" i="23"/>
  <c r="J138" i="23"/>
  <c r="BJ136" i="23"/>
  <c r="BH136" i="23"/>
  <c r="BG136" i="23"/>
  <c r="BF136" i="23"/>
  <c r="F35" i="23" s="1"/>
  <c r="BD136" i="23"/>
  <c r="S136" i="23"/>
  <c r="Q136" i="23"/>
  <c r="O136" i="23"/>
  <c r="BE136" i="23"/>
  <c r="J130" i="23"/>
  <c r="J129" i="23"/>
  <c r="F129" i="23"/>
  <c r="F127" i="23"/>
  <c r="E125" i="23"/>
  <c r="J92" i="23"/>
  <c r="J91" i="23"/>
  <c r="F91" i="23"/>
  <c r="F89" i="23"/>
  <c r="E87" i="23"/>
  <c r="J37" i="23"/>
  <c r="J36" i="23"/>
  <c r="J35" i="23"/>
  <c r="J18" i="23"/>
  <c r="E18" i="23"/>
  <c r="F130" i="23" s="1"/>
  <c r="J17" i="23"/>
  <c r="J127" i="23"/>
  <c r="E85" i="23"/>
  <c r="BJ186" i="22"/>
  <c r="BH186" i="22"/>
  <c r="BG186" i="22"/>
  <c r="BF186" i="22"/>
  <c r="BD186" i="22"/>
  <c r="S186" i="22"/>
  <c r="Q186" i="22"/>
  <c r="O186" i="22"/>
  <c r="J186" i="22"/>
  <c r="BE186" i="22" s="1"/>
  <c r="BJ185" i="22"/>
  <c r="BJ184" i="22" s="1"/>
  <c r="J184" i="22" s="1"/>
  <c r="J106" i="22" s="1"/>
  <c r="BH185" i="22"/>
  <c r="BG185" i="22"/>
  <c r="BF185" i="22"/>
  <c r="BD185" i="22"/>
  <c r="S185" i="22"/>
  <c r="S184" i="22" s="1"/>
  <c r="Q185" i="22"/>
  <c r="Q184" i="22" s="1"/>
  <c r="O185" i="22"/>
  <c r="J185" i="22"/>
  <c r="BE185" i="22" s="1"/>
  <c r="O184" i="22"/>
  <c r="BJ183" i="22"/>
  <c r="BH183" i="22"/>
  <c r="BG183" i="22"/>
  <c r="BF183" i="22"/>
  <c r="BE183" i="22"/>
  <c r="BD183" i="22"/>
  <c r="S183" i="22"/>
  <c r="Q183" i="22"/>
  <c r="O183" i="22"/>
  <c r="J183" i="22"/>
  <c r="BJ182" i="22"/>
  <c r="BH182" i="22"/>
  <c r="BG182" i="22"/>
  <c r="BF182" i="22"/>
  <c r="BE182" i="22"/>
  <c r="BD182" i="22"/>
  <c r="S182" i="22"/>
  <c r="Q182" i="22"/>
  <c r="O182" i="22"/>
  <c r="J182" i="22"/>
  <c r="BJ181" i="22"/>
  <c r="BH181" i="22"/>
  <c r="BG181" i="22"/>
  <c r="BF181" i="22"/>
  <c r="BE181" i="22"/>
  <c r="BD181" i="22"/>
  <c r="S181" i="22"/>
  <c r="Q181" i="22"/>
  <c r="O181" i="22"/>
  <c r="J181" i="22"/>
  <c r="BJ180" i="22"/>
  <c r="BH180" i="22"/>
  <c r="BG180" i="22"/>
  <c r="BF180" i="22"/>
  <c r="BE180" i="22"/>
  <c r="BD180" i="22"/>
  <c r="S180" i="22"/>
  <c r="Q180" i="22"/>
  <c r="O180" i="22"/>
  <c r="J180" i="22"/>
  <c r="BJ179" i="22"/>
  <c r="BH179" i="22"/>
  <c r="BG179" i="22"/>
  <c r="BF179" i="22"/>
  <c r="BE179" i="22"/>
  <c r="BD179" i="22"/>
  <c r="S179" i="22"/>
  <c r="Q179" i="22"/>
  <c r="O179" i="22"/>
  <c r="J179" i="22"/>
  <c r="BJ178" i="22"/>
  <c r="BH178" i="22"/>
  <c r="BG178" i="22"/>
  <c r="BF178" i="22"/>
  <c r="BE178" i="22"/>
  <c r="BD178" i="22"/>
  <c r="S178" i="22"/>
  <c r="Q178" i="22"/>
  <c r="O178" i="22"/>
  <c r="J178" i="22"/>
  <c r="BJ177" i="22"/>
  <c r="BH177" i="22"/>
  <c r="BG177" i="22"/>
  <c r="BF177" i="22"/>
  <c r="BE177" i="22"/>
  <c r="BD177" i="22"/>
  <c r="S177" i="22"/>
  <c r="Q177" i="22"/>
  <c r="O177" i="22"/>
  <c r="J177" i="22"/>
  <c r="BJ176" i="22"/>
  <c r="BH176" i="22"/>
  <c r="BG176" i="22"/>
  <c r="BF176" i="22"/>
  <c r="BE176" i="22"/>
  <c r="BD176" i="22"/>
  <c r="S176" i="22"/>
  <c r="Q176" i="22"/>
  <c r="O176" i="22"/>
  <c r="O175" i="22" s="1"/>
  <c r="O174" i="22" s="1"/>
  <c r="J176" i="22"/>
  <c r="Q175" i="22"/>
  <c r="Q174" i="22" s="1"/>
  <c r="BJ173" i="22"/>
  <c r="BJ172" i="22" s="1"/>
  <c r="J172" i="22" s="1"/>
  <c r="J103" i="22" s="1"/>
  <c r="BH173" i="22"/>
  <c r="BG173" i="22"/>
  <c r="BF173" i="22"/>
  <c r="BE173" i="22"/>
  <c r="BD173" i="22"/>
  <c r="S173" i="22"/>
  <c r="S172" i="22" s="1"/>
  <c r="Q173" i="22"/>
  <c r="Q172" i="22" s="1"/>
  <c r="O173" i="22"/>
  <c r="O172" i="22" s="1"/>
  <c r="J173" i="22"/>
  <c r="BJ171" i="22"/>
  <c r="BH171" i="22"/>
  <c r="BG171" i="22"/>
  <c r="BF171" i="22"/>
  <c r="BD171" i="22"/>
  <c r="S171" i="22"/>
  <c r="Q171" i="22"/>
  <c r="O171" i="22"/>
  <c r="J171" i="22"/>
  <c r="BE171" i="22" s="1"/>
  <c r="BJ170" i="22"/>
  <c r="BH170" i="22"/>
  <c r="BG170" i="22"/>
  <c r="BF170" i="22"/>
  <c r="BE170" i="22"/>
  <c r="BD170" i="22"/>
  <c r="S170" i="22"/>
  <c r="Q170" i="22"/>
  <c r="O170" i="22"/>
  <c r="J170" i="22"/>
  <c r="BJ169" i="22"/>
  <c r="BH169" i="22"/>
  <c r="BG169" i="22"/>
  <c r="BF169" i="22"/>
  <c r="BD169" i="22"/>
  <c r="S169" i="22"/>
  <c r="Q169" i="22"/>
  <c r="O169" i="22"/>
  <c r="J169" i="22"/>
  <c r="BE169" i="22" s="1"/>
  <c r="BJ168" i="22"/>
  <c r="BH168" i="22"/>
  <c r="BG168" i="22"/>
  <c r="BF168" i="22"/>
  <c r="BE168" i="22"/>
  <c r="BD168" i="22"/>
  <c r="S168" i="22"/>
  <c r="Q168" i="22"/>
  <c r="O168" i="22"/>
  <c r="J168" i="22"/>
  <c r="S167" i="22"/>
  <c r="BJ166" i="22"/>
  <c r="BH166" i="22"/>
  <c r="BG166" i="22"/>
  <c r="BF166" i="22"/>
  <c r="BE166" i="22"/>
  <c r="BD166" i="22"/>
  <c r="S166" i="22"/>
  <c r="Q166" i="22"/>
  <c r="O166" i="22"/>
  <c r="J166" i="22"/>
  <c r="BJ165" i="22"/>
  <c r="BH165" i="22"/>
  <c r="BG165" i="22"/>
  <c r="BF165" i="22"/>
  <c r="BE165" i="22"/>
  <c r="BD165" i="22"/>
  <c r="S165" i="22"/>
  <c r="Q165" i="22"/>
  <c r="O165" i="22"/>
  <c r="J165" i="22"/>
  <c r="BJ164" i="22"/>
  <c r="BH164" i="22"/>
  <c r="BG164" i="22"/>
  <c r="BF164" i="22"/>
  <c r="BE164" i="22"/>
  <c r="BD164" i="22"/>
  <c r="S164" i="22"/>
  <c r="Q164" i="22"/>
  <c r="O164" i="22"/>
  <c r="J164" i="22"/>
  <c r="BJ163" i="22"/>
  <c r="BH163" i="22"/>
  <c r="BG163" i="22"/>
  <c r="BF163" i="22"/>
  <c r="BE163" i="22"/>
  <c r="BD163" i="22"/>
  <c r="S163" i="22"/>
  <c r="Q163" i="22"/>
  <c r="O163" i="22"/>
  <c r="J163" i="22"/>
  <c r="BJ162" i="22"/>
  <c r="BH162" i="22"/>
  <c r="BG162" i="22"/>
  <c r="BF162" i="22"/>
  <c r="BE162" i="22"/>
  <c r="BD162" i="22"/>
  <c r="S162" i="22"/>
  <c r="Q162" i="22"/>
  <c r="O162" i="22"/>
  <c r="J162" i="22"/>
  <c r="BJ160" i="22"/>
  <c r="BH160" i="22"/>
  <c r="BG160" i="22"/>
  <c r="BF160" i="22"/>
  <c r="BE160" i="22"/>
  <c r="BD160" i="22"/>
  <c r="S160" i="22"/>
  <c r="Q160" i="22"/>
  <c r="O160" i="22"/>
  <c r="J160" i="22"/>
  <c r="BJ159" i="22"/>
  <c r="BH159" i="22"/>
  <c r="BG159" i="22"/>
  <c r="BF159" i="22"/>
  <c r="BE159" i="22"/>
  <c r="BD159" i="22"/>
  <c r="S159" i="22"/>
  <c r="Q159" i="22"/>
  <c r="O159" i="22"/>
  <c r="J159" i="22"/>
  <c r="BJ158" i="22"/>
  <c r="BH158" i="22"/>
  <c r="BG158" i="22"/>
  <c r="BF158" i="22"/>
  <c r="BE158" i="22"/>
  <c r="BD158" i="22"/>
  <c r="S158" i="22"/>
  <c r="Q158" i="22"/>
  <c r="O158" i="22"/>
  <c r="J158" i="22"/>
  <c r="BJ157" i="22"/>
  <c r="BH157" i="22"/>
  <c r="BG157" i="22"/>
  <c r="BF157" i="22"/>
  <c r="BE157" i="22"/>
  <c r="BD157" i="22"/>
  <c r="S157" i="22"/>
  <c r="Q157" i="22"/>
  <c r="O157" i="22"/>
  <c r="J157" i="22"/>
  <c r="BJ156" i="22"/>
  <c r="BH156" i="22"/>
  <c r="BG156" i="22"/>
  <c r="BF156" i="22"/>
  <c r="BE156" i="22"/>
  <c r="BD156" i="22"/>
  <c r="S156" i="22"/>
  <c r="Q156" i="22"/>
  <c r="O156" i="22"/>
  <c r="J156" i="22"/>
  <c r="BJ155" i="22"/>
  <c r="BH155" i="22"/>
  <c r="BG155" i="22"/>
  <c r="BF155" i="22"/>
  <c r="BE155" i="22"/>
  <c r="BD155" i="22"/>
  <c r="S155" i="22"/>
  <c r="Q155" i="22"/>
  <c r="O155" i="22"/>
  <c r="J155" i="22"/>
  <c r="BJ151" i="22"/>
  <c r="BH151" i="22"/>
  <c r="BG151" i="22"/>
  <c r="BF151" i="22"/>
  <c r="BE151" i="22"/>
  <c r="BD151" i="22"/>
  <c r="S151" i="22"/>
  <c r="Q151" i="22"/>
  <c r="O151" i="22"/>
  <c r="J151" i="22"/>
  <c r="BJ147" i="22"/>
  <c r="BH147" i="22"/>
  <c r="BG147" i="22"/>
  <c r="BF147" i="22"/>
  <c r="BE147" i="22"/>
  <c r="BD147" i="22"/>
  <c r="S147" i="22"/>
  <c r="Q147" i="22"/>
  <c r="O147" i="22"/>
  <c r="J147" i="22"/>
  <c r="BJ143" i="22"/>
  <c r="BH143" i="22"/>
  <c r="BG143" i="22"/>
  <c r="BF143" i="22"/>
  <c r="BE143" i="22"/>
  <c r="BD143" i="22"/>
  <c r="S143" i="22"/>
  <c r="Q143" i="22"/>
  <c r="O143" i="22"/>
  <c r="J143" i="22"/>
  <c r="BJ142" i="22"/>
  <c r="BH142" i="22"/>
  <c r="BG142" i="22"/>
  <c r="BF142" i="22"/>
  <c r="BE142" i="22"/>
  <c r="BD142" i="22"/>
  <c r="S142" i="22"/>
  <c r="S141" i="22" s="1"/>
  <c r="Q142" i="22"/>
  <c r="Q141" i="22" s="1"/>
  <c r="O142" i="22"/>
  <c r="O141" i="22" s="1"/>
  <c r="J142" i="22"/>
  <c r="BJ139" i="22"/>
  <c r="BH139" i="22"/>
  <c r="BG139" i="22"/>
  <c r="BF139" i="22"/>
  <c r="BE139" i="22"/>
  <c r="BD139" i="22"/>
  <c r="S139" i="22"/>
  <c r="Q139" i="22"/>
  <c r="O139" i="22"/>
  <c r="J139" i="22"/>
  <c r="BJ138" i="22"/>
  <c r="BH138" i="22"/>
  <c r="BG138" i="22"/>
  <c r="BF138" i="22"/>
  <c r="BE138" i="22"/>
  <c r="BD138" i="22"/>
  <c r="S138" i="22"/>
  <c r="Q138" i="22"/>
  <c r="O138" i="22"/>
  <c r="J138" i="22"/>
  <c r="BJ137" i="22"/>
  <c r="BH137" i="22"/>
  <c r="BG137" i="22"/>
  <c r="BF137" i="22"/>
  <c r="BE137" i="22"/>
  <c r="BD137" i="22"/>
  <c r="S137" i="22"/>
  <c r="Q137" i="22"/>
  <c r="O137" i="22"/>
  <c r="J137" i="22"/>
  <c r="BJ136" i="22"/>
  <c r="BH136" i="22"/>
  <c r="BG136" i="22"/>
  <c r="BF136" i="22"/>
  <c r="BE136" i="22"/>
  <c r="BD136" i="22"/>
  <c r="S136" i="22"/>
  <c r="Q136" i="22"/>
  <c r="O136" i="22"/>
  <c r="J136" i="22"/>
  <c r="BJ135" i="22"/>
  <c r="BH135" i="22"/>
  <c r="BG135" i="22"/>
  <c r="BF135" i="22"/>
  <c r="BE135" i="22"/>
  <c r="BD135" i="22"/>
  <c r="S135" i="22"/>
  <c r="Q135" i="22"/>
  <c r="O135" i="22"/>
  <c r="J135" i="22"/>
  <c r="BJ134" i="22"/>
  <c r="BH134" i="22"/>
  <c r="BG134" i="22"/>
  <c r="BF134" i="22"/>
  <c r="BE134" i="22"/>
  <c r="BD134" i="22"/>
  <c r="S134" i="22"/>
  <c r="Q134" i="22"/>
  <c r="O134" i="22"/>
  <c r="J134" i="22"/>
  <c r="BJ133" i="22"/>
  <c r="BH133" i="22"/>
  <c r="BG133" i="22"/>
  <c r="BF133" i="22"/>
  <c r="BE133" i="22"/>
  <c r="BD133" i="22"/>
  <c r="S133" i="22"/>
  <c r="Q133" i="22"/>
  <c r="O133" i="22"/>
  <c r="J133" i="22"/>
  <c r="BJ132" i="22"/>
  <c r="BH132" i="22"/>
  <c r="BG132" i="22"/>
  <c r="BF132" i="22"/>
  <c r="BE132" i="22"/>
  <c r="BD132" i="22"/>
  <c r="S132" i="22"/>
  <c r="S131" i="22" s="1"/>
  <c r="Q132" i="22"/>
  <c r="Q131" i="22" s="1"/>
  <c r="O132" i="22"/>
  <c r="J132" i="22"/>
  <c r="BJ130" i="22"/>
  <c r="BH130" i="22"/>
  <c r="BG130" i="22"/>
  <c r="BF130" i="22"/>
  <c r="F35" i="22" s="1"/>
  <c r="BE130" i="22"/>
  <c r="BD130" i="22"/>
  <c r="S130" i="22"/>
  <c r="Q130" i="22"/>
  <c r="O130" i="22"/>
  <c r="J130" i="22"/>
  <c r="BJ129" i="22"/>
  <c r="BH129" i="22"/>
  <c r="F37" i="22" s="1"/>
  <c r="BG129" i="22"/>
  <c r="F36" i="22" s="1"/>
  <c r="BF129" i="22"/>
  <c r="BD129" i="22"/>
  <c r="S129" i="22"/>
  <c r="S128" i="22" s="1"/>
  <c r="S127" i="22" s="1"/>
  <c r="Q129" i="22"/>
  <c r="O129" i="22"/>
  <c r="J129" i="22"/>
  <c r="BE129" i="22" s="1"/>
  <c r="BJ128" i="22"/>
  <c r="O128" i="22"/>
  <c r="J123" i="22"/>
  <c r="J122" i="22"/>
  <c r="F122" i="22"/>
  <c r="F120" i="22"/>
  <c r="E118" i="22"/>
  <c r="J92" i="22"/>
  <c r="J91" i="22"/>
  <c r="F91" i="22"/>
  <c r="F89" i="22"/>
  <c r="E87" i="22"/>
  <c r="J37" i="22"/>
  <c r="J36" i="22"/>
  <c r="J35" i="22"/>
  <c r="J18" i="22"/>
  <c r="E18" i="22"/>
  <c r="F123" i="22" s="1"/>
  <c r="J17" i="22"/>
  <c r="J89" i="22"/>
  <c r="E116" i="22"/>
  <c r="BJ226" i="21"/>
  <c r="BH226" i="21"/>
  <c r="BG226" i="21"/>
  <c r="BF226" i="21"/>
  <c r="BD226" i="21"/>
  <c r="S226" i="21"/>
  <c r="Q226" i="21"/>
  <c r="O226" i="21"/>
  <c r="J226" i="21"/>
  <c r="BE226" i="21" s="1"/>
  <c r="BJ225" i="21"/>
  <c r="BH225" i="21"/>
  <c r="BG225" i="21"/>
  <c r="BF225" i="21"/>
  <c r="BD225" i="21"/>
  <c r="S225" i="21"/>
  <c r="Q225" i="21"/>
  <c r="O225" i="21"/>
  <c r="J225" i="21"/>
  <c r="BE225" i="21" s="1"/>
  <c r="BJ224" i="21"/>
  <c r="BH224" i="21"/>
  <c r="BG224" i="21"/>
  <c r="BF224" i="21"/>
  <c r="BD224" i="21"/>
  <c r="S224" i="21"/>
  <c r="Q224" i="21"/>
  <c r="O224" i="21"/>
  <c r="J224" i="21"/>
  <c r="BE224" i="21" s="1"/>
  <c r="BJ222" i="21"/>
  <c r="BH222" i="21"/>
  <c r="BG222" i="21"/>
  <c r="BF222" i="21"/>
  <c r="BE222" i="21"/>
  <c r="BD222" i="21"/>
  <c r="S222" i="21"/>
  <c r="Q222" i="21"/>
  <c r="O222" i="21"/>
  <c r="J222" i="21"/>
  <c r="BJ221" i="21"/>
  <c r="BH221" i="21"/>
  <c r="BG221" i="21"/>
  <c r="BF221" i="21"/>
  <c r="BE221" i="21"/>
  <c r="BD221" i="21"/>
  <c r="S221" i="21"/>
  <c r="Q221" i="21"/>
  <c r="O221" i="21"/>
  <c r="J221" i="21"/>
  <c r="BJ220" i="21"/>
  <c r="BH220" i="21"/>
  <c r="BG220" i="21"/>
  <c r="BF220" i="21"/>
  <c r="BE220" i="21"/>
  <c r="BD220" i="21"/>
  <c r="S220" i="21"/>
  <c r="Q220" i="21"/>
  <c r="O220" i="21"/>
  <c r="J220" i="21"/>
  <c r="BJ218" i="21"/>
  <c r="BH218" i="21"/>
  <c r="BG218" i="21"/>
  <c r="BF218" i="21"/>
  <c r="BD218" i="21"/>
  <c r="S218" i="21"/>
  <c r="Q218" i="21"/>
  <c r="O218" i="21"/>
  <c r="J218" i="21"/>
  <c r="BE218" i="21" s="1"/>
  <c r="BJ217" i="21"/>
  <c r="BH217" i="21"/>
  <c r="BG217" i="21"/>
  <c r="BF217" i="21"/>
  <c r="BD217" i="21"/>
  <c r="S217" i="21"/>
  <c r="Q217" i="21"/>
  <c r="O217" i="21"/>
  <c r="J217" i="21"/>
  <c r="BE217" i="21" s="1"/>
  <c r="BJ216" i="21"/>
  <c r="BH216" i="21"/>
  <c r="BG216" i="21"/>
  <c r="BF216" i="21"/>
  <c r="BD216" i="21"/>
  <c r="S216" i="21"/>
  <c r="Q216" i="21"/>
  <c r="O216" i="21"/>
  <c r="J216" i="21"/>
  <c r="BE216" i="21" s="1"/>
  <c r="BJ215" i="21"/>
  <c r="BH215" i="21"/>
  <c r="BG215" i="21"/>
  <c r="BF215" i="21"/>
  <c r="BD215" i="21"/>
  <c r="S215" i="21"/>
  <c r="Q215" i="21"/>
  <c r="O215" i="21"/>
  <c r="J215" i="21"/>
  <c r="BE215" i="21" s="1"/>
  <c r="BJ214" i="21"/>
  <c r="BH214" i="21"/>
  <c r="BG214" i="21"/>
  <c r="BF214" i="21"/>
  <c r="BD214" i="21"/>
  <c r="S214" i="21"/>
  <c r="Q214" i="21"/>
  <c r="O214" i="21"/>
  <c r="J214" i="21"/>
  <c r="BE214" i="21" s="1"/>
  <c r="BJ213" i="21"/>
  <c r="BH213" i="21"/>
  <c r="BG213" i="21"/>
  <c r="BF213" i="21"/>
  <c r="BD213" i="21"/>
  <c r="S213" i="21"/>
  <c r="Q213" i="21"/>
  <c r="O213" i="21"/>
  <c r="J213" i="21"/>
  <c r="BE213" i="21" s="1"/>
  <c r="BJ212" i="21"/>
  <c r="BH212" i="21"/>
  <c r="BG212" i="21"/>
  <c r="BF212" i="21"/>
  <c r="BD212" i="21"/>
  <c r="S212" i="21"/>
  <c r="Q212" i="21"/>
  <c r="O212" i="21"/>
  <c r="J212" i="21"/>
  <c r="BE212" i="21" s="1"/>
  <c r="BJ211" i="21"/>
  <c r="BH211" i="21"/>
  <c r="BG211" i="21"/>
  <c r="BF211" i="21"/>
  <c r="BD211" i="21"/>
  <c r="S211" i="21"/>
  <c r="Q211" i="21"/>
  <c r="O211" i="21"/>
  <c r="J211" i="21"/>
  <c r="BE211" i="21" s="1"/>
  <c r="BJ210" i="21"/>
  <c r="BH210" i="21"/>
  <c r="BG210" i="21"/>
  <c r="BF210" i="21"/>
  <c r="BD210" i="21"/>
  <c r="S210" i="21"/>
  <c r="Q210" i="21"/>
  <c r="O210" i="21"/>
  <c r="J210" i="21"/>
  <c r="BE210" i="21" s="1"/>
  <c r="BJ209" i="21"/>
  <c r="BH209" i="21"/>
  <c r="BG209" i="21"/>
  <c r="BF209" i="21"/>
  <c r="BD209" i="21"/>
  <c r="S209" i="21"/>
  <c r="Q209" i="21"/>
  <c r="O209" i="21"/>
  <c r="J209" i="21"/>
  <c r="BE209" i="21" s="1"/>
  <c r="BJ208" i="21"/>
  <c r="BH208" i="21"/>
  <c r="BG208" i="21"/>
  <c r="BF208" i="21"/>
  <c r="BD208" i="21"/>
  <c r="S208" i="21"/>
  <c r="Q208" i="21"/>
  <c r="O208" i="21"/>
  <c r="J208" i="21"/>
  <c r="BE208" i="21" s="1"/>
  <c r="BJ207" i="21"/>
  <c r="BH207" i="21"/>
  <c r="BG207" i="21"/>
  <c r="BF207" i="21"/>
  <c r="BD207" i="21"/>
  <c r="S207" i="21"/>
  <c r="Q207" i="21"/>
  <c r="O207" i="21"/>
  <c r="J207" i="21"/>
  <c r="BE207" i="21" s="1"/>
  <c r="BJ206" i="21"/>
  <c r="BH206" i="21"/>
  <c r="BG206" i="21"/>
  <c r="BF206" i="21"/>
  <c r="BD206" i="21"/>
  <c r="S206" i="21"/>
  <c r="Q206" i="21"/>
  <c r="O206" i="21"/>
  <c r="J206" i="21"/>
  <c r="BE206" i="21" s="1"/>
  <c r="BJ205" i="21"/>
  <c r="BH205" i="21"/>
  <c r="BG205" i="21"/>
  <c r="BF205" i="21"/>
  <c r="BD205" i="21"/>
  <c r="S205" i="21"/>
  <c r="Q205" i="21"/>
  <c r="O205" i="21"/>
  <c r="J205" i="21"/>
  <c r="BE205" i="21" s="1"/>
  <c r="BJ204" i="21"/>
  <c r="BH204" i="21"/>
  <c r="BG204" i="21"/>
  <c r="BF204" i="21"/>
  <c r="BD204" i="21"/>
  <c r="S204" i="21"/>
  <c r="Q204" i="21"/>
  <c r="O204" i="21"/>
  <c r="J204" i="21"/>
  <c r="BE204" i="21" s="1"/>
  <c r="BJ203" i="21"/>
  <c r="BH203" i="21"/>
  <c r="BG203" i="21"/>
  <c r="BF203" i="21"/>
  <c r="BD203" i="21"/>
  <c r="S203" i="21"/>
  <c r="Q203" i="21"/>
  <c r="O203" i="21"/>
  <c r="J203" i="21"/>
  <c r="BE203" i="21" s="1"/>
  <c r="BJ202" i="21"/>
  <c r="BH202" i="21"/>
  <c r="BG202" i="21"/>
  <c r="BF202" i="21"/>
  <c r="BD202" i="21"/>
  <c r="S202" i="21"/>
  <c r="Q202" i="21"/>
  <c r="O202" i="21"/>
  <c r="J202" i="21"/>
  <c r="BE202" i="21" s="1"/>
  <c r="BJ201" i="21"/>
  <c r="BH201" i="21"/>
  <c r="BG201" i="21"/>
  <c r="BF201" i="21"/>
  <c r="BD201" i="21"/>
  <c r="S201" i="21"/>
  <c r="Q201" i="21"/>
  <c r="O201" i="21"/>
  <c r="J201" i="21"/>
  <c r="BE201" i="21" s="1"/>
  <c r="BJ199" i="21"/>
  <c r="BH199" i="21"/>
  <c r="BG199" i="21"/>
  <c r="BF199" i="21"/>
  <c r="BE199" i="21"/>
  <c r="BD199" i="21"/>
  <c r="S199" i="21"/>
  <c r="Q199" i="21"/>
  <c r="O199" i="21"/>
  <c r="J199" i="21"/>
  <c r="BJ198" i="21"/>
  <c r="BH198" i="21"/>
  <c r="BG198" i="21"/>
  <c r="BF198" i="21"/>
  <c r="BE198" i="21"/>
  <c r="BD198" i="21"/>
  <c r="S198" i="21"/>
  <c r="Q198" i="21"/>
  <c r="O198" i="21"/>
  <c r="J198" i="21"/>
  <c r="BJ197" i="21"/>
  <c r="BH197" i="21"/>
  <c r="BG197" i="21"/>
  <c r="BF197" i="21"/>
  <c r="BE197" i="21"/>
  <c r="BD197" i="21"/>
  <c r="S197" i="21"/>
  <c r="Q197" i="21"/>
  <c r="O197" i="21"/>
  <c r="J197" i="21"/>
  <c r="BJ195" i="21"/>
  <c r="BH195" i="21"/>
  <c r="BG195" i="21"/>
  <c r="BF195" i="21"/>
  <c r="BD195" i="21"/>
  <c r="S195" i="21"/>
  <c r="Q195" i="21"/>
  <c r="O195" i="21"/>
  <c r="J195" i="21"/>
  <c r="BE195" i="21" s="1"/>
  <c r="BJ194" i="21"/>
  <c r="BH194" i="21"/>
  <c r="BG194" i="21"/>
  <c r="BF194" i="21"/>
  <c r="BD194" i="21"/>
  <c r="S194" i="21"/>
  <c r="Q194" i="21"/>
  <c r="O194" i="21"/>
  <c r="J194" i="21"/>
  <c r="BE194" i="21" s="1"/>
  <c r="BJ193" i="21"/>
  <c r="BH193" i="21"/>
  <c r="BG193" i="21"/>
  <c r="BF193" i="21"/>
  <c r="BD193" i="21"/>
  <c r="S193" i="21"/>
  <c r="Q193" i="21"/>
  <c r="O193" i="21"/>
  <c r="J193" i="21"/>
  <c r="BE193" i="21" s="1"/>
  <c r="BJ192" i="21"/>
  <c r="BH192" i="21"/>
  <c r="BG192" i="21"/>
  <c r="BF192" i="21"/>
  <c r="BD192" i="21"/>
  <c r="S192" i="21"/>
  <c r="Q192" i="21"/>
  <c r="O192" i="21"/>
  <c r="J192" i="21"/>
  <c r="BE192" i="21" s="1"/>
  <c r="BJ191" i="21"/>
  <c r="BH191" i="21"/>
  <c r="BG191" i="21"/>
  <c r="BF191" i="21"/>
  <c r="BD191" i="21"/>
  <c r="S191" i="21"/>
  <c r="Q191" i="21"/>
  <c r="O191" i="21"/>
  <c r="J191" i="21"/>
  <c r="BE191" i="21" s="1"/>
  <c r="BJ190" i="21"/>
  <c r="BH190" i="21"/>
  <c r="BG190" i="21"/>
  <c r="BF190" i="21"/>
  <c r="BD190" i="21"/>
  <c r="S190" i="21"/>
  <c r="Q190" i="21"/>
  <c r="O190" i="21"/>
  <c r="J190" i="21"/>
  <c r="BE190" i="21" s="1"/>
  <c r="BJ189" i="21"/>
  <c r="BH189" i="21"/>
  <c r="BG189" i="21"/>
  <c r="BF189" i="21"/>
  <c r="BD189" i="21"/>
  <c r="S189" i="21"/>
  <c r="Q189" i="21"/>
  <c r="O189" i="21"/>
  <c r="J189" i="21"/>
  <c r="BE189" i="21" s="1"/>
  <c r="BJ188" i="21"/>
  <c r="BH188" i="21"/>
  <c r="BG188" i="21"/>
  <c r="BF188" i="21"/>
  <c r="BD188" i="21"/>
  <c r="S188" i="21"/>
  <c r="Q188" i="21"/>
  <c r="O188" i="21"/>
  <c r="J188" i="21"/>
  <c r="BE188" i="21" s="1"/>
  <c r="BJ187" i="21"/>
  <c r="BH187" i="21"/>
  <c r="BG187" i="21"/>
  <c r="BF187" i="21"/>
  <c r="BD187" i="21"/>
  <c r="S187" i="21"/>
  <c r="Q187" i="21"/>
  <c r="O187" i="21"/>
  <c r="J187" i="21"/>
  <c r="BE187" i="21" s="1"/>
  <c r="BJ186" i="21"/>
  <c r="BH186" i="21"/>
  <c r="BG186" i="21"/>
  <c r="BF186" i="21"/>
  <c r="BE186" i="21"/>
  <c r="BD186" i="21"/>
  <c r="S186" i="21"/>
  <c r="Q186" i="21"/>
  <c r="O186" i="21"/>
  <c r="J186" i="21"/>
  <c r="BJ185" i="21"/>
  <c r="BH185" i="21"/>
  <c r="BG185" i="21"/>
  <c r="BF185" i="21"/>
  <c r="BD185" i="21"/>
  <c r="S185" i="21"/>
  <c r="Q185" i="21"/>
  <c r="O185" i="21"/>
  <c r="J185" i="21"/>
  <c r="BE185" i="21" s="1"/>
  <c r="BJ184" i="21"/>
  <c r="BH184" i="21"/>
  <c r="BG184" i="21"/>
  <c r="BF184" i="21"/>
  <c r="BE184" i="21"/>
  <c r="BD184" i="21"/>
  <c r="S184" i="21"/>
  <c r="Q184" i="21"/>
  <c r="O184" i="21"/>
  <c r="J184" i="21"/>
  <c r="BJ183" i="21"/>
  <c r="BH183" i="21"/>
  <c r="BG183" i="21"/>
  <c r="BF183" i="21"/>
  <c r="BD183" i="21"/>
  <c r="S183" i="21"/>
  <c r="Q183" i="21"/>
  <c r="O183" i="21"/>
  <c r="J183" i="21"/>
  <c r="BE183" i="21" s="1"/>
  <c r="BJ182" i="21"/>
  <c r="BH182" i="21"/>
  <c r="BG182" i="21"/>
  <c r="BF182" i="21"/>
  <c r="BE182" i="21"/>
  <c r="BD182" i="21"/>
  <c r="S182" i="21"/>
  <c r="Q182" i="21"/>
  <c r="O182" i="21"/>
  <c r="J182" i="21"/>
  <c r="BJ181" i="21"/>
  <c r="BH181" i="21"/>
  <c r="BG181" i="21"/>
  <c r="BF181" i="21"/>
  <c r="BD181" i="21"/>
  <c r="S181" i="21"/>
  <c r="Q181" i="21"/>
  <c r="O181" i="21"/>
  <c r="J181" i="21"/>
  <c r="BE181" i="21" s="1"/>
  <c r="BJ180" i="21"/>
  <c r="BH180" i="21"/>
  <c r="BG180" i="21"/>
  <c r="BF180" i="21"/>
  <c r="BE180" i="21"/>
  <c r="BD180" i="21"/>
  <c r="S180" i="21"/>
  <c r="Q180" i="21"/>
  <c r="O180" i="21"/>
  <c r="J180" i="21"/>
  <c r="BJ179" i="21"/>
  <c r="BH179" i="21"/>
  <c r="BG179" i="21"/>
  <c r="BF179" i="21"/>
  <c r="BD179" i="21"/>
  <c r="S179" i="21"/>
  <c r="Q179" i="21"/>
  <c r="O179" i="21"/>
  <c r="J179" i="21"/>
  <c r="BE179" i="21" s="1"/>
  <c r="BJ177" i="21"/>
  <c r="BH177" i="21"/>
  <c r="BG177" i="21"/>
  <c r="BF177" i="21"/>
  <c r="BD177" i="21"/>
  <c r="S177" i="21"/>
  <c r="Q177" i="21"/>
  <c r="O177" i="21"/>
  <c r="J177" i="21"/>
  <c r="BE177" i="21" s="1"/>
  <c r="BJ176" i="21"/>
  <c r="BH176" i="21"/>
  <c r="BG176" i="21"/>
  <c r="BF176" i="21"/>
  <c r="BE176" i="21"/>
  <c r="BD176" i="21"/>
  <c r="S176" i="21"/>
  <c r="Q176" i="21"/>
  <c r="O176" i="21"/>
  <c r="J176" i="21"/>
  <c r="BJ175" i="21"/>
  <c r="BH175" i="21"/>
  <c r="BG175" i="21"/>
  <c r="BF175" i="21"/>
  <c r="BD175" i="21"/>
  <c r="S175" i="21"/>
  <c r="Q175" i="21"/>
  <c r="O175" i="21"/>
  <c r="J175" i="21"/>
  <c r="BE175" i="21" s="1"/>
  <c r="BJ174" i="21"/>
  <c r="BH174" i="21"/>
  <c r="BG174" i="21"/>
  <c r="BF174" i="21"/>
  <c r="BE174" i="21"/>
  <c r="BD174" i="21"/>
  <c r="S174" i="21"/>
  <c r="Q174" i="21"/>
  <c r="O174" i="21"/>
  <c r="J174" i="21"/>
  <c r="BJ173" i="21"/>
  <c r="BH173" i="21"/>
  <c r="BG173" i="21"/>
  <c r="BF173" i="21"/>
  <c r="BD173" i="21"/>
  <c r="S173" i="21"/>
  <c r="Q173" i="21"/>
  <c r="O173" i="21"/>
  <c r="J173" i="21"/>
  <c r="BE173" i="21" s="1"/>
  <c r="BJ172" i="21"/>
  <c r="BH172" i="21"/>
  <c r="BG172" i="21"/>
  <c r="BF172" i="21"/>
  <c r="BE172" i="21"/>
  <c r="BD172" i="21"/>
  <c r="S172" i="21"/>
  <c r="Q172" i="21"/>
  <c r="O172" i="21"/>
  <c r="J172" i="21"/>
  <c r="BJ171" i="21"/>
  <c r="BH171" i="21"/>
  <c r="BG171" i="21"/>
  <c r="BF171" i="21"/>
  <c r="BD171" i="21"/>
  <c r="S171" i="21"/>
  <c r="Q171" i="21"/>
  <c r="O171" i="21"/>
  <c r="J171" i="21"/>
  <c r="BE171" i="21" s="1"/>
  <c r="BJ170" i="21"/>
  <c r="BH170" i="21"/>
  <c r="BG170" i="21"/>
  <c r="BF170" i="21"/>
  <c r="BE170" i="21"/>
  <c r="BD170" i="21"/>
  <c r="S170" i="21"/>
  <c r="Q170" i="21"/>
  <c r="O170" i="21"/>
  <c r="J170" i="21"/>
  <c r="BJ169" i="21"/>
  <c r="BH169" i="21"/>
  <c r="BG169" i="21"/>
  <c r="BF169" i="21"/>
  <c r="BD169" i="21"/>
  <c r="S169" i="21"/>
  <c r="Q169" i="21"/>
  <c r="O169" i="21"/>
  <c r="J169" i="21"/>
  <c r="BE169" i="21" s="1"/>
  <c r="BJ168" i="21"/>
  <c r="BH168" i="21"/>
  <c r="BG168" i="21"/>
  <c r="BF168" i="21"/>
  <c r="BE168" i="21"/>
  <c r="BD168" i="21"/>
  <c r="S168" i="21"/>
  <c r="Q168" i="21"/>
  <c r="O168" i="21"/>
  <c r="J168" i="21"/>
  <c r="BJ167" i="21"/>
  <c r="BH167" i="21"/>
  <c r="BG167" i="21"/>
  <c r="BF167" i="21"/>
  <c r="BD167" i="21"/>
  <c r="S167" i="21"/>
  <c r="Q167" i="21"/>
  <c r="O167" i="21"/>
  <c r="J167" i="21"/>
  <c r="BE167" i="21" s="1"/>
  <c r="BJ166" i="21"/>
  <c r="BH166" i="21"/>
  <c r="BG166" i="21"/>
  <c r="BF166" i="21"/>
  <c r="BE166" i="21"/>
  <c r="BD166" i="21"/>
  <c r="S166" i="21"/>
  <c r="Q166" i="21"/>
  <c r="O166" i="21"/>
  <c r="J166" i="21"/>
  <c r="BJ165" i="21"/>
  <c r="BH165" i="21"/>
  <c r="BG165" i="21"/>
  <c r="BF165" i="21"/>
  <c r="BD165" i="21"/>
  <c r="S165" i="21"/>
  <c r="Q165" i="21"/>
  <c r="O165" i="21"/>
  <c r="J165" i="21"/>
  <c r="BE165" i="21" s="1"/>
  <c r="BJ164" i="21"/>
  <c r="BH164" i="21"/>
  <c r="BG164" i="21"/>
  <c r="BF164" i="21"/>
  <c r="BD164" i="21"/>
  <c r="S164" i="21"/>
  <c r="Q164" i="21"/>
  <c r="O164" i="21"/>
  <c r="J164" i="21"/>
  <c r="BE164" i="21" s="1"/>
  <c r="BJ163" i="21"/>
  <c r="BH163" i="21"/>
  <c r="BG163" i="21"/>
  <c r="BF163" i="21"/>
  <c r="BE163" i="21"/>
  <c r="BD163" i="21"/>
  <c r="S163" i="21"/>
  <c r="Q163" i="21"/>
  <c r="O163" i="21"/>
  <c r="J163" i="21"/>
  <c r="BJ162" i="21"/>
  <c r="BH162" i="21"/>
  <c r="BG162" i="21"/>
  <c r="BF162" i="21"/>
  <c r="BD162" i="21"/>
  <c r="S162" i="21"/>
  <c r="Q162" i="21"/>
  <c r="O162" i="21"/>
  <c r="J162" i="21"/>
  <c r="BE162" i="21" s="1"/>
  <c r="BJ161" i="21"/>
  <c r="BH161" i="21"/>
  <c r="BG161" i="21"/>
  <c r="BF161" i="21"/>
  <c r="BE161" i="21"/>
  <c r="BD161" i="21"/>
  <c r="S161" i="21"/>
  <c r="Q161" i="21"/>
  <c r="O161" i="21"/>
  <c r="J161" i="21"/>
  <c r="BJ160" i="21"/>
  <c r="BH160" i="21"/>
  <c r="BG160" i="21"/>
  <c r="BF160" i="21"/>
  <c r="BD160" i="21"/>
  <c r="S160" i="21"/>
  <c r="Q160" i="21"/>
  <c r="O160" i="21"/>
  <c r="J160" i="21"/>
  <c r="BE160" i="21" s="1"/>
  <c r="BJ159" i="21"/>
  <c r="BH159" i="21"/>
  <c r="BG159" i="21"/>
  <c r="BF159" i="21"/>
  <c r="BE159" i="21"/>
  <c r="BD159" i="21"/>
  <c r="S159" i="21"/>
  <c r="Q159" i="21"/>
  <c r="O159" i="21"/>
  <c r="J159" i="21"/>
  <c r="BJ158" i="21"/>
  <c r="BH158" i="21"/>
  <c r="BG158" i="21"/>
  <c r="BF158" i="21"/>
  <c r="BD158" i="21"/>
  <c r="S158" i="21"/>
  <c r="Q158" i="21"/>
  <c r="O158" i="21"/>
  <c r="J158" i="21"/>
  <c r="BE158" i="21" s="1"/>
  <c r="BJ157" i="21"/>
  <c r="BH157" i="21"/>
  <c r="BG157" i="21"/>
  <c r="BF157" i="21"/>
  <c r="BE157" i="21"/>
  <c r="BD157" i="21"/>
  <c r="S157" i="21"/>
  <c r="Q157" i="21"/>
  <c r="O157" i="21"/>
  <c r="J157" i="21"/>
  <c r="BJ156" i="21"/>
  <c r="BH156" i="21"/>
  <c r="BG156" i="21"/>
  <c r="BF156" i="21"/>
  <c r="BD156" i="21"/>
  <c r="S156" i="21"/>
  <c r="Q156" i="21"/>
  <c r="O156" i="21"/>
  <c r="J156" i="21"/>
  <c r="BE156" i="21" s="1"/>
  <c r="BJ154" i="21"/>
  <c r="BH154" i="21"/>
  <c r="BG154" i="21"/>
  <c r="BF154" i="21"/>
  <c r="BE154" i="21"/>
  <c r="BD154" i="21"/>
  <c r="S154" i="21"/>
  <c r="Q154" i="21"/>
  <c r="O154" i="21"/>
  <c r="J154" i="21"/>
  <c r="BJ153" i="21"/>
  <c r="BH153" i="21"/>
  <c r="BG153" i="21"/>
  <c r="BF153" i="21"/>
  <c r="BD153" i="21"/>
  <c r="S153" i="21"/>
  <c r="Q153" i="21"/>
  <c r="O153" i="21"/>
  <c r="J153" i="21"/>
  <c r="BE153" i="21" s="1"/>
  <c r="BJ149" i="21"/>
  <c r="BH149" i="21"/>
  <c r="BG149" i="21"/>
  <c r="BF149" i="21"/>
  <c r="BE149" i="21"/>
  <c r="BD149" i="21"/>
  <c r="S149" i="21"/>
  <c r="Q149" i="21"/>
  <c r="O149" i="21"/>
  <c r="J149" i="21"/>
  <c r="BJ148" i="21"/>
  <c r="BH148" i="21"/>
  <c r="BG148" i="21"/>
  <c r="BF148" i="21"/>
  <c r="BD148" i="21"/>
  <c r="S148" i="21"/>
  <c r="Q148" i="21"/>
  <c r="O148" i="21"/>
  <c r="J148" i="21"/>
  <c r="BE148" i="21" s="1"/>
  <c r="BJ144" i="21"/>
  <c r="BH144" i="21"/>
  <c r="BG144" i="21"/>
  <c r="BF144" i="21"/>
  <c r="BE144" i="21"/>
  <c r="BD144" i="21"/>
  <c r="S144" i="21"/>
  <c r="Q144" i="21"/>
  <c r="O144" i="21"/>
  <c r="J144" i="21"/>
  <c r="BJ143" i="21"/>
  <c r="BH143" i="21"/>
  <c r="BG143" i="21"/>
  <c r="BF143" i="21"/>
  <c r="BD143" i="21"/>
  <c r="S143" i="21"/>
  <c r="Q143" i="21"/>
  <c r="O143" i="21"/>
  <c r="J143" i="21"/>
  <c r="BE143" i="21" s="1"/>
  <c r="BJ142" i="21"/>
  <c r="BH142" i="21"/>
  <c r="BG142" i="21"/>
  <c r="BF142" i="21"/>
  <c r="BE142" i="21"/>
  <c r="BD142" i="21"/>
  <c r="S142" i="21"/>
  <c r="Q142" i="21"/>
  <c r="O142" i="21"/>
  <c r="J142" i="21"/>
  <c r="BJ141" i="21"/>
  <c r="BH141" i="21"/>
  <c r="BG141" i="21"/>
  <c r="BF141" i="21"/>
  <c r="BD141" i="21"/>
  <c r="S141" i="21"/>
  <c r="Q141" i="21"/>
  <c r="O141" i="21"/>
  <c r="J141" i="21"/>
  <c r="BE141" i="21" s="1"/>
  <c r="BJ137" i="21"/>
  <c r="BH137" i="21"/>
  <c r="BG137" i="21"/>
  <c r="BF137" i="21"/>
  <c r="BE137" i="21"/>
  <c r="BD137" i="21"/>
  <c r="S137" i="21"/>
  <c r="S134" i="21" s="1"/>
  <c r="Q137" i="21"/>
  <c r="O137" i="21"/>
  <c r="J137" i="21"/>
  <c r="BJ136" i="21"/>
  <c r="BH136" i="21"/>
  <c r="BG136" i="21"/>
  <c r="BF136" i="21"/>
  <c r="BD136" i="21"/>
  <c r="S136" i="21"/>
  <c r="Q136" i="21"/>
  <c r="O136" i="21"/>
  <c r="J136" i="21"/>
  <c r="BE136" i="21" s="1"/>
  <c r="BJ135" i="21"/>
  <c r="BH135" i="21"/>
  <c r="BG135" i="21"/>
  <c r="BF135" i="21"/>
  <c r="BE135" i="21"/>
  <c r="BD135" i="21"/>
  <c r="S135" i="21"/>
  <c r="Q135" i="21"/>
  <c r="O135" i="21"/>
  <c r="J135" i="21"/>
  <c r="BJ133" i="21"/>
  <c r="BH133" i="21"/>
  <c r="BG133" i="21"/>
  <c r="BF133" i="21"/>
  <c r="BE133" i="21"/>
  <c r="BD133" i="21"/>
  <c r="S133" i="21"/>
  <c r="Q133" i="21"/>
  <c r="O133" i="21"/>
  <c r="J133" i="21"/>
  <c r="BJ132" i="21"/>
  <c r="BH132" i="21"/>
  <c r="BG132" i="21"/>
  <c r="BF132" i="21"/>
  <c r="BD132" i="21"/>
  <c r="S132" i="21"/>
  <c r="Q132" i="21"/>
  <c r="O132" i="21"/>
  <c r="J132" i="21"/>
  <c r="BE132" i="21" s="1"/>
  <c r="BJ131" i="21"/>
  <c r="BH131" i="21"/>
  <c r="BG131" i="21"/>
  <c r="BF131" i="21"/>
  <c r="BE131" i="21"/>
  <c r="BD131" i="21"/>
  <c r="S131" i="21"/>
  <c r="Q131" i="21"/>
  <c r="O131" i="21"/>
  <c r="J131" i="21"/>
  <c r="BJ130" i="21"/>
  <c r="BH130" i="21"/>
  <c r="BG130" i="21"/>
  <c r="BF130" i="21"/>
  <c r="BD130" i="21"/>
  <c r="S130" i="21"/>
  <c r="Q130" i="21"/>
  <c r="O130" i="21"/>
  <c r="J130" i="21"/>
  <c r="BE130" i="21" s="1"/>
  <c r="BJ129" i="21"/>
  <c r="BH129" i="21"/>
  <c r="BG129" i="21"/>
  <c r="BF129" i="21"/>
  <c r="BE129" i="21"/>
  <c r="BD129" i="21"/>
  <c r="S129" i="21"/>
  <c r="Q129" i="21"/>
  <c r="O129" i="21"/>
  <c r="J129" i="21"/>
  <c r="BJ128" i="21"/>
  <c r="BH128" i="21"/>
  <c r="BG128" i="21"/>
  <c r="F36" i="21" s="1"/>
  <c r="BF128" i="21"/>
  <c r="BD128" i="21"/>
  <c r="S128" i="21"/>
  <c r="Q128" i="21"/>
  <c r="O128" i="21"/>
  <c r="J128" i="21"/>
  <c r="BE128" i="21" s="1"/>
  <c r="J122" i="21"/>
  <c r="J121" i="21"/>
  <c r="F121" i="21"/>
  <c r="F119" i="21"/>
  <c r="E117" i="21"/>
  <c r="J92" i="21"/>
  <c r="J91" i="21"/>
  <c r="F91" i="21"/>
  <c r="F89" i="21"/>
  <c r="E87" i="21"/>
  <c r="J37" i="21"/>
  <c r="J36" i="21"/>
  <c r="J35" i="21"/>
  <c r="J18" i="21"/>
  <c r="E18" i="21"/>
  <c r="F92" i="21" s="1"/>
  <c r="J17" i="21"/>
  <c r="J89" i="21"/>
  <c r="E115" i="21"/>
  <c r="BJ435" i="20"/>
  <c r="BH435" i="20"/>
  <c r="BG435" i="20"/>
  <c r="BF435" i="20"/>
  <c r="BD435" i="20"/>
  <c r="S435" i="20"/>
  <c r="Q435" i="20"/>
  <c r="O435" i="20"/>
  <c r="J435" i="20"/>
  <c r="BE435" i="20" s="1"/>
  <c r="BJ434" i="20"/>
  <c r="BH434" i="20"/>
  <c r="BG434" i="20"/>
  <c r="BF434" i="20"/>
  <c r="BD434" i="20"/>
  <c r="S434" i="20"/>
  <c r="Q434" i="20"/>
  <c r="O434" i="20"/>
  <c r="J434" i="20"/>
  <c r="BE434" i="20" s="1"/>
  <c r="BJ433" i="20"/>
  <c r="BH433" i="20"/>
  <c r="BG433" i="20"/>
  <c r="BF433" i="20"/>
  <c r="BD433" i="20"/>
  <c r="S433" i="20"/>
  <c r="Q433" i="20"/>
  <c r="O433" i="20"/>
  <c r="J433" i="20"/>
  <c r="BE433" i="20" s="1"/>
  <c r="BJ432" i="20"/>
  <c r="BH432" i="20"/>
  <c r="BG432" i="20"/>
  <c r="BF432" i="20"/>
  <c r="BD432" i="20"/>
  <c r="S432" i="20"/>
  <c r="Q432" i="20"/>
  <c r="O432" i="20"/>
  <c r="J432" i="20"/>
  <c r="BE432" i="20" s="1"/>
  <c r="BJ431" i="20"/>
  <c r="BH431" i="20"/>
  <c r="BG431" i="20"/>
  <c r="BF431" i="20"/>
  <c r="BD431" i="20"/>
  <c r="S431" i="20"/>
  <c r="Q431" i="20"/>
  <c r="O431" i="20"/>
  <c r="J431" i="20"/>
  <c r="BE431" i="20" s="1"/>
  <c r="BJ430" i="20"/>
  <c r="BH430" i="20"/>
  <c r="BG430" i="20"/>
  <c r="BF430" i="20"/>
  <c r="BD430" i="20"/>
  <c r="S430" i="20"/>
  <c r="Q430" i="20"/>
  <c r="O430" i="20"/>
  <c r="J430" i="20"/>
  <c r="BE430" i="20" s="1"/>
  <c r="BJ429" i="20"/>
  <c r="BH429" i="20"/>
  <c r="BG429" i="20"/>
  <c r="BF429" i="20"/>
  <c r="BD429" i="20"/>
  <c r="S429" i="20"/>
  <c r="Q429" i="20"/>
  <c r="O429" i="20"/>
  <c r="J429" i="20"/>
  <c r="BE429" i="20" s="1"/>
  <c r="BJ428" i="20"/>
  <c r="BH428" i="20"/>
  <c r="BG428" i="20"/>
  <c r="BF428" i="20"/>
  <c r="BD428" i="20"/>
  <c r="S428" i="20"/>
  <c r="Q428" i="20"/>
  <c r="O428" i="20"/>
  <c r="J428" i="20"/>
  <c r="BE428" i="20" s="1"/>
  <c r="BJ427" i="20"/>
  <c r="BH427" i="20"/>
  <c r="BG427" i="20"/>
  <c r="BF427" i="20"/>
  <c r="BD427" i="20"/>
  <c r="S427" i="20"/>
  <c r="Q427" i="20"/>
  <c r="O427" i="20"/>
  <c r="J427" i="20"/>
  <c r="BE427" i="20" s="1"/>
  <c r="BJ425" i="20"/>
  <c r="BH425" i="20"/>
  <c r="BG425" i="20"/>
  <c r="BF425" i="20"/>
  <c r="BD425" i="20"/>
  <c r="S425" i="20"/>
  <c r="Q425" i="20"/>
  <c r="O425" i="20"/>
  <c r="J425" i="20"/>
  <c r="BE425" i="20" s="1"/>
  <c r="BJ422" i="20"/>
  <c r="BH422" i="20"/>
  <c r="BG422" i="20"/>
  <c r="BF422" i="20"/>
  <c r="BD422" i="20"/>
  <c r="S422" i="20"/>
  <c r="Q422" i="20"/>
  <c r="O422" i="20"/>
  <c r="J422" i="20"/>
  <c r="BE422" i="20" s="1"/>
  <c r="BJ421" i="20"/>
  <c r="BH421" i="20"/>
  <c r="BG421" i="20"/>
  <c r="BF421" i="20"/>
  <c r="BD421" i="20"/>
  <c r="S421" i="20"/>
  <c r="Q421" i="20"/>
  <c r="O421" i="20"/>
  <c r="J421" i="20"/>
  <c r="BE421" i="20" s="1"/>
  <c r="BJ420" i="20"/>
  <c r="BH420" i="20"/>
  <c r="BG420" i="20"/>
  <c r="BF420" i="20"/>
  <c r="BD420" i="20"/>
  <c r="S420" i="20"/>
  <c r="Q420" i="20"/>
  <c r="O420" i="20"/>
  <c r="J420" i="20"/>
  <c r="BE420" i="20" s="1"/>
  <c r="BJ419" i="20"/>
  <c r="BH419" i="20"/>
  <c r="BG419" i="20"/>
  <c r="BF419" i="20"/>
  <c r="BD419" i="20"/>
  <c r="S419" i="20"/>
  <c r="Q419" i="20"/>
  <c r="O419" i="20"/>
  <c r="J419" i="20"/>
  <c r="BE419" i="20" s="1"/>
  <c r="BJ418" i="20"/>
  <c r="BH418" i="20"/>
  <c r="BG418" i="20"/>
  <c r="BF418" i="20"/>
  <c r="BD418" i="20"/>
  <c r="S418" i="20"/>
  <c r="Q418" i="20"/>
  <c r="O418" i="20"/>
  <c r="J418" i="20"/>
  <c r="BE418" i="20" s="1"/>
  <c r="BJ417" i="20"/>
  <c r="BH417" i="20"/>
  <c r="BG417" i="20"/>
  <c r="BF417" i="20"/>
  <c r="BD417" i="20"/>
  <c r="S417" i="20"/>
  <c r="Q417" i="20"/>
  <c r="O417" i="20"/>
  <c r="J417" i="20"/>
  <c r="BE417" i="20" s="1"/>
  <c r="BJ416" i="20"/>
  <c r="BH416" i="20"/>
  <c r="BG416" i="20"/>
  <c r="BF416" i="20"/>
  <c r="BD416" i="20"/>
  <c r="S416" i="20"/>
  <c r="Q416" i="20"/>
  <c r="O416" i="20"/>
  <c r="J416" i="20"/>
  <c r="BE416" i="20" s="1"/>
  <c r="BJ415" i="20"/>
  <c r="BH415" i="20"/>
  <c r="BG415" i="20"/>
  <c r="BF415" i="20"/>
  <c r="BD415" i="20"/>
  <c r="S415" i="20"/>
  <c r="Q415" i="20"/>
  <c r="O415" i="20"/>
  <c r="J415" i="20"/>
  <c r="BE415" i="20" s="1"/>
  <c r="BJ414" i="20"/>
  <c r="BH414" i="20"/>
  <c r="BG414" i="20"/>
  <c r="BF414" i="20"/>
  <c r="BD414" i="20"/>
  <c r="S414" i="20"/>
  <c r="Q414" i="20"/>
  <c r="O414" i="20"/>
  <c r="J414" i="20"/>
  <c r="BE414" i="20" s="1"/>
  <c r="BJ413" i="20"/>
  <c r="BH413" i="20"/>
  <c r="BG413" i="20"/>
  <c r="BF413" i="20"/>
  <c r="BD413" i="20"/>
  <c r="S413" i="20"/>
  <c r="Q413" i="20"/>
  <c r="O413" i="20"/>
  <c r="J413" i="20"/>
  <c r="BE413" i="20" s="1"/>
  <c r="BJ412" i="20"/>
  <c r="BH412" i="20"/>
  <c r="BG412" i="20"/>
  <c r="BF412" i="20"/>
  <c r="BD412" i="20"/>
  <c r="S412" i="20"/>
  <c r="Q412" i="20"/>
  <c r="O412" i="20"/>
  <c r="J412" i="20"/>
  <c r="BE412" i="20" s="1"/>
  <c r="BJ411" i="20"/>
  <c r="BH411" i="20"/>
  <c r="BG411" i="20"/>
  <c r="BF411" i="20"/>
  <c r="BD411" i="20"/>
  <c r="S411" i="20"/>
  <c r="Q411" i="20"/>
  <c r="O411" i="20"/>
  <c r="J411" i="20"/>
  <c r="BE411" i="20" s="1"/>
  <c r="BJ410" i="20"/>
  <c r="BH410" i="20"/>
  <c r="BG410" i="20"/>
  <c r="BF410" i="20"/>
  <c r="BD410" i="20"/>
  <c r="S410" i="20"/>
  <c r="Q410" i="20"/>
  <c r="O410" i="20"/>
  <c r="J410" i="20"/>
  <c r="BE410" i="20" s="1"/>
  <c r="BJ409" i="20"/>
  <c r="BH409" i="20"/>
  <c r="BG409" i="20"/>
  <c r="BF409" i="20"/>
  <c r="BD409" i="20"/>
  <c r="S409" i="20"/>
  <c r="Q409" i="20"/>
  <c r="O409" i="20"/>
  <c r="J409" i="20"/>
  <c r="BE409" i="20" s="1"/>
  <c r="BJ408" i="20"/>
  <c r="BH408" i="20"/>
  <c r="BG408" i="20"/>
  <c r="BF408" i="20"/>
  <c r="BD408" i="20"/>
  <c r="S408" i="20"/>
  <c r="Q408" i="20"/>
  <c r="O408" i="20"/>
  <c r="J408" i="20"/>
  <c r="BE408" i="20" s="1"/>
  <c r="BJ407" i="20"/>
  <c r="BH407" i="20"/>
  <c r="BG407" i="20"/>
  <c r="BF407" i="20"/>
  <c r="BE407" i="20"/>
  <c r="BD407" i="20"/>
  <c r="S407" i="20"/>
  <c r="Q407" i="20"/>
  <c r="O407" i="20"/>
  <c r="J407" i="20"/>
  <c r="BJ406" i="20"/>
  <c r="BH406" i="20"/>
  <c r="BG406" i="20"/>
  <c r="BF406" i="20"/>
  <c r="BD406" i="20"/>
  <c r="S406" i="20"/>
  <c r="Q406" i="20"/>
  <c r="O406" i="20"/>
  <c r="J406" i="20"/>
  <c r="BE406" i="20" s="1"/>
  <c r="BJ403" i="20"/>
  <c r="BH403" i="20"/>
  <c r="BG403" i="20"/>
  <c r="BF403" i="20"/>
  <c r="BE403" i="20"/>
  <c r="BD403" i="20"/>
  <c r="S403" i="20"/>
  <c r="Q403" i="20"/>
  <c r="O403" i="20"/>
  <c r="J403" i="20"/>
  <c r="BJ402" i="20"/>
  <c r="BH402" i="20"/>
  <c r="BG402" i="20"/>
  <c r="BF402" i="20"/>
  <c r="BD402" i="20"/>
  <c r="S402" i="20"/>
  <c r="Q402" i="20"/>
  <c r="O402" i="20"/>
  <c r="J402" i="20"/>
  <c r="BE402" i="20" s="1"/>
  <c r="BJ401" i="20"/>
  <c r="BH401" i="20"/>
  <c r="BG401" i="20"/>
  <c r="BF401" i="20"/>
  <c r="BD401" i="20"/>
  <c r="S401" i="20"/>
  <c r="Q401" i="20"/>
  <c r="O401" i="20"/>
  <c r="J401" i="20"/>
  <c r="BE401" i="20" s="1"/>
  <c r="BJ400" i="20"/>
  <c r="BH400" i="20"/>
  <c r="BG400" i="20"/>
  <c r="BF400" i="20"/>
  <c r="BD400" i="20"/>
  <c r="S400" i="20"/>
  <c r="Q400" i="20"/>
  <c r="O400" i="20"/>
  <c r="J400" i="20"/>
  <c r="BE400" i="20" s="1"/>
  <c r="BJ399" i="20"/>
  <c r="BH399" i="20"/>
  <c r="BG399" i="20"/>
  <c r="BF399" i="20"/>
  <c r="BD399" i="20"/>
  <c r="S399" i="20"/>
  <c r="Q399" i="20"/>
  <c r="O399" i="20"/>
  <c r="J399" i="20"/>
  <c r="BE399" i="20" s="1"/>
  <c r="BJ398" i="20"/>
  <c r="BH398" i="20"/>
  <c r="BG398" i="20"/>
  <c r="BF398" i="20"/>
  <c r="BD398" i="20"/>
  <c r="S398" i="20"/>
  <c r="Q398" i="20"/>
  <c r="O398" i="20"/>
  <c r="J398" i="20"/>
  <c r="BE398" i="20" s="1"/>
  <c r="BJ397" i="20"/>
  <c r="BH397" i="20"/>
  <c r="BG397" i="20"/>
  <c r="BF397" i="20"/>
  <c r="BD397" i="20"/>
  <c r="S397" i="20"/>
  <c r="Q397" i="20"/>
  <c r="O397" i="20"/>
  <c r="J397" i="20"/>
  <c r="BE397" i="20" s="1"/>
  <c r="BJ396" i="20"/>
  <c r="BH396" i="20"/>
  <c r="BG396" i="20"/>
  <c r="BF396" i="20"/>
  <c r="BD396" i="20"/>
  <c r="S396" i="20"/>
  <c r="Q396" i="20"/>
  <c r="O396" i="20"/>
  <c r="J396" i="20"/>
  <c r="BE396" i="20" s="1"/>
  <c r="BJ395" i="20"/>
  <c r="BH395" i="20"/>
  <c r="BG395" i="20"/>
  <c r="BF395" i="20"/>
  <c r="BD395" i="20"/>
  <c r="S395" i="20"/>
  <c r="Q395" i="20"/>
  <c r="O395" i="20"/>
  <c r="J395" i="20"/>
  <c r="BE395" i="20" s="1"/>
  <c r="BJ394" i="20"/>
  <c r="BH394" i="20"/>
  <c r="BG394" i="20"/>
  <c r="BF394" i="20"/>
  <c r="BD394" i="20"/>
  <c r="S394" i="20"/>
  <c r="Q394" i="20"/>
  <c r="O394" i="20"/>
  <c r="J394" i="20"/>
  <c r="BE394" i="20" s="1"/>
  <c r="BJ393" i="20"/>
  <c r="BH393" i="20"/>
  <c r="BG393" i="20"/>
  <c r="BF393" i="20"/>
  <c r="BD393" i="20"/>
  <c r="S393" i="20"/>
  <c r="Q393" i="20"/>
  <c r="O393" i="20"/>
  <c r="J393" i="20"/>
  <c r="BE393" i="20" s="1"/>
  <c r="BJ392" i="20"/>
  <c r="BH392" i="20"/>
  <c r="BG392" i="20"/>
  <c r="BF392" i="20"/>
  <c r="BD392" i="20"/>
  <c r="S392" i="20"/>
  <c r="Q392" i="20"/>
  <c r="O392" i="20"/>
  <c r="J392" i="20"/>
  <c r="BE392" i="20" s="1"/>
  <c r="BJ391" i="20"/>
  <c r="BH391" i="20"/>
  <c r="BG391" i="20"/>
  <c r="BF391" i="20"/>
  <c r="BD391" i="20"/>
  <c r="S391" i="20"/>
  <c r="Q391" i="20"/>
  <c r="O391" i="20"/>
  <c r="J391" i="20"/>
  <c r="BE391" i="20" s="1"/>
  <c r="BJ390" i="20"/>
  <c r="BH390" i="20"/>
  <c r="BG390" i="20"/>
  <c r="BF390" i="20"/>
  <c r="BD390" i="20"/>
  <c r="S390" i="20"/>
  <c r="Q390" i="20"/>
  <c r="O390" i="20"/>
  <c r="J390" i="20"/>
  <c r="BE390" i="20" s="1"/>
  <c r="BJ389" i="20"/>
  <c r="BH389" i="20"/>
  <c r="BG389" i="20"/>
  <c r="BF389" i="20"/>
  <c r="BD389" i="20"/>
  <c r="S389" i="20"/>
  <c r="Q389" i="20"/>
  <c r="O389" i="20"/>
  <c r="J389" i="20"/>
  <c r="BE389" i="20" s="1"/>
  <c r="BJ387" i="20"/>
  <c r="BH387" i="20"/>
  <c r="BG387" i="20"/>
  <c r="BF387" i="20"/>
  <c r="BD387" i="20"/>
  <c r="S387" i="20"/>
  <c r="Q387" i="20"/>
  <c r="O387" i="20"/>
  <c r="J387" i="20"/>
  <c r="BE387" i="20" s="1"/>
  <c r="BJ386" i="20"/>
  <c r="BH386" i="20"/>
  <c r="BG386" i="20"/>
  <c r="BF386" i="20"/>
  <c r="BD386" i="20"/>
  <c r="S386" i="20"/>
  <c r="Q386" i="20"/>
  <c r="O386" i="20"/>
  <c r="J386" i="20"/>
  <c r="BE386" i="20" s="1"/>
  <c r="BJ385" i="20"/>
  <c r="BH385" i="20"/>
  <c r="BG385" i="20"/>
  <c r="BF385" i="20"/>
  <c r="BD385" i="20"/>
  <c r="S385" i="20"/>
  <c r="Q385" i="20"/>
  <c r="O385" i="20"/>
  <c r="J385" i="20"/>
  <c r="BE385" i="20" s="1"/>
  <c r="BJ383" i="20"/>
  <c r="BH383" i="20"/>
  <c r="BG383" i="20"/>
  <c r="BF383" i="20"/>
  <c r="BD383" i="20"/>
  <c r="S383" i="20"/>
  <c r="Q383" i="20"/>
  <c r="O383" i="20"/>
  <c r="J383" i="20"/>
  <c r="BE383" i="20" s="1"/>
  <c r="BJ382" i="20"/>
  <c r="BH382" i="20"/>
  <c r="BG382" i="20"/>
  <c r="BF382" i="20"/>
  <c r="BD382" i="20"/>
  <c r="S382" i="20"/>
  <c r="Q382" i="20"/>
  <c r="O382" i="20"/>
  <c r="J382" i="20"/>
  <c r="BE382" i="20" s="1"/>
  <c r="BJ380" i="20"/>
  <c r="BH380" i="20"/>
  <c r="BG380" i="20"/>
  <c r="BF380" i="20"/>
  <c r="BD380" i="20"/>
  <c r="S380" i="20"/>
  <c r="Q380" i="20"/>
  <c r="O380" i="20"/>
  <c r="J380" i="20"/>
  <c r="BE380" i="20" s="1"/>
  <c r="BJ379" i="20"/>
  <c r="BH379" i="20"/>
  <c r="BG379" i="20"/>
  <c r="BF379" i="20"/>
  <c r="BE379" i="20"/>
  <c r="BD379" i="20"/>
  <c r="S379" i="20"/>
  <c r="Q379" i="20"/>
  <c r="O379" i="20"/>
  <c r="J379" i="20"/>
  <c r="BJ378" i="20"/>
  <c r="BH378" i="20"/>
  <c r="BG378" i="20"/>
  <c r="BF378" i="20"/>
  <c r="BD378" i="20"/>
  <c r="S378" i="20"/>
  <c r="Q378" i="20"/>
  <c r="O378" i="20"/>
  <c r="J378" i="20"/>
  <c r="BE378" i="20" s="1"/>
  <c r="BJ377" i="20"/>
  <c r="BH377" i="20"/>
  <c r="BG377" i="20"/>
  <c r="BF377" i="20"/>
  <c r="BD377" i="20"/>
  <c r="S377" i="20"/>
  <c r="Q377" i="20"/>
  <c r="O377" i="20"/>
  <c r="J377" i="20"/>
  <c r="BE377" i="20" s="1"/>
  <c r="BJ376" i="20"/>
  <c r="BH376" i="20"/>
  <c r="BG376" i="20"/>
  <c r="BF376" i="20"/>
  <c r="BD376" i="20"/>
  <c r="S376" i="20"/>
  <c r="Q376" i="20"/>
  <c r="O376" i="20"/>
  <c r="J376" i="20"/>
  <c r="BE376" i="20" s="1"/>
  <c r="BJ375" i="20"/>
  <c r="BH375" i="20"/>
  <c r="BG375" i="20"/>
  <c r="BF375" i="20"/>
  <c r="BE375" i="20"/>
  <c r="BD375" i="20"/>
  <c r="S375" i="20"/>
  <c r="Q375" i="20"/>
  <c r="O375" i="20"/>
  <c r="J375" i="20"/>
  <c r="BJ374" i="20"/>
  <c r="BH374" i="20"/>
  <c r="BG374" i="20"/>
  <c r="BF374" i="20"/>
  <c r="BD374" i="20"/>
  <c r="S374" i="20"/>
  <c r="Q374" i="20"/>
  <c r="O374" i="20"/>
  <c r="J374" i="20"/>
  <c r="BE374" i="20" s="1"/>
  <c r="BJ373" i="20"/>
  <c r="BH373" i="20"/>
  <c r="BG373" i="20"/>
  <c r="BF373" i="20"/>
  <c r="BD373" i="20"/>
  <c r="S373" i="20"/>
  <c r="Q373" i="20"/>
  <c r="O373" i="20"/>
  <c r="J373" i="20"/>
  <c r="BE373" i="20" s="1"/>
  <c r="BJ372" i="20"/>
  <c r="BH372" i="20"/>
  <c r="BG372" i="20"/>
  <c r="BF372" i="20"/>
  <c r="BD372" i="20"/>
  <c r="S372" i="20"/>
  <c r="Q372" i="20"/>
  <c r="O372" i="20"/>
  <c r="J372" i="20"/>
  <c r="BE372" i="20" s="1"/>
  <c r="BJ371" i="20"/>
  <c r="BH371" i="20"/>
  <c r="BG371" i="20"/>
  <c r="BF371" i="20"/>
  <c r="BE371" i="20"/>
  <c r="BD371" i="20"/>
  <c r="S371" i="20"/>
  <c r="Q371" i="20"/>
  <c r="O371" i="20"/>
  <c r="J371" i="20"/>
  <c r="BJ370" i="20"/>
  <c r="BH370" i="20"/>
  <c r="BG370" i="20"/>
  <c r="BF370" i="20"/>
  <c r="BD370" i="20"/>
  <c r="S370" i="20"/>
  <c r="Q370" i="20"/>
  <c r="O370" i="20"/>
  <c r="J370" i="20"/>
  <c r="BE370" i="20" s="1"/>
  <c r="BJ369" i="20"/>
  <c r="BH369" i="20"/>
  <c r="BG369" i="20"/>
  <c r="BF369" i="20"/>
  <c r="BD369" i="20"/>
  <c r="S369" i="20"/>
  <c r="Q369" i="20"/>
  <c r="O369" i="20"/>
  <c r="J369" i="20"/>
  <c r="BE369" i="20" s="1"/>
  <c r="BJ368" i="20"/>
  <c r="BH368" i="20"/>
  <c r="BG368" i="20"/>
  <c r="BF368" i="20"/>
  <c r="BD368" i="20"/>
  <c r="S368" i="20"/>
  <c r="Q368" i="20"/>
  <c r="O368" i="20"/>
  <c r="J368" i="20"/>
  <c r="BE368" i="20" s="1"/>
  <c r="BJ367" i="20"/>
  <c r="BH367" i="20"/>
  <c r="BG367" i="20"/>
  <c r="BF367" i="20"/>
  <c r="BE367" i="20"/>
  <c r="BD367" i="20"/>
  <c r="S367" i="20"/>
  <c r="Q367" i="20"/>
  <c r="O367" i="20"/>
  <c r="J367" i="20"/>
  <c r="BJ361" i="20"/>
  <c r="BH361" i="20"/>
  <c r="BG361" i="20"/>
  <c r="BF361" i="20"/>
  <c r="BD361" i="20"/>
  <c r="S361" i="20"/>
  <c r="Q361" i="20"/>
  <c r="O361" i="20"/>
  <c r="J361" i="20"/>
  <c r="BE361" i="20" s="1"/>
  <c r="BJ360" i="20"/>
  <c r="BH360" i="20"/>
  <c r="BG360" i="20"/>
  <c r="BF360" i="20"/>
  <c r="BD360" i="20"/>
  <c r="S360" i="20"/>
  <c r="Q360" i="20"/>
  <c r="O360" i="20"/>
  <c r="J360" i="20"/>
  <c r="BE360" i="20" s="1"/>
  <c r="BJ354" i="20"/>
  <c r="BH354" i="20"/>
  <c r="BG354" i="20"/>
  <c r="BF354" i="20"/>
  <c r="BD354" i="20"/>
  <c r="S354" i="20"/>
  <c r="Q354" i="20"/>
  <c r="O354" i="20"/>
  <c r="J354" i="20"/>
  <c r="BE354" i="20" s="1"/>
  <c r="BJ353" i="20"/>
  <c r="BH353" i="20"/>
  <c r="BG353" i="20"/>
  <c r="BF353" i="20"/>
  <c r="BE353" i="20"/>
  <c r="BD353" i="20"/>
  <c r="S353" i="20"/>
  <c r="Q353" i="20"/>
  <c r="O353" i="20"/>
  <c r="J353" i="20"/>
  <c r="BJ346" i="20"/>
  <c r="BH346" i="20"/>
  <c r="BG346" i="20"/>
  <c r="BF346" i="20"/>
  <c r="BD346" i="20"/>
  <c r="S346" i="20"/>
  <c r="Q346" i="20"/>
  <c r="O346" i="20"/>
  <c r="J346" i="20"/>
  <c r="BE346" i="20" s="1"/>
  <c r="BJ345" i="20"/>
  <c r="BH345" i="20"/>
  <c r="BG345" i="20"/>
  <c r="BF345" i="20"/>
  <c r="BD345" i="20"/>
  <c r="S345" i="20"/>
  <c r="Q345" i="20"/>
  <c r="O345" i="20"/>
  <c r="J345" i="20"/>
  <c r="BE345" i="20" s="1"/>
  <c r="BJ344" i="20"/>
  <c r="BH344" i="20"/>
  <c r="BG344" i="20"/>
  <c r="BF344" i="20"/>
  <c r="BD344" i="20"/>
  <c r="S344" i="20"/>
  <c r="Q344" i="20"/>
  <c r="O344" i="20"/>
  <c r="J344" i="20"/>
  <c r="BE344" i="20" s="1"/>
  <c r="BJ343" i="20"/>
  <c r="BH343" i="20"/>
  <c r="BG343" i="20"/>
  <c r="BF343" i="20"/>
  <c r="BE343" i="20"/>
  <c r="BD343" i="20"/>
  <c r="S343" i="20"/>
  <c r="Q343" i="20"/>
  <c r="O343" i="20"/>
  <c r="J343" i="20"/>
  <c r="BJ341" i="20"/>
  <c r="BH341" i="20"/>
  <c r="BG341" i="20"/>
  <c r="BF341" i="20"/>
  <c r="BD341" i="20"/>
  <c r="S341" i="20"/>
  <c r="Q341" i="20"/>
  <c r="O341" i="20"/>
  <c r="J341" i="20"/>
  <c r="BE341" i="20" s="1"/>
  <c r="BJ338" i="20"/>
  <c r="BH338" i="20"/>
  <c r="BG338" i="20"/>
  <c r="BF338" i="20"/>
  <c r="BD338" i="20"/>
  <c r="S338" i="20"/>
  <c r="Q338" i="20"/>
  <c r="O338" i="20"/>
  <c r="J338" i="20"/>
  <c r="BE338" i="20" s="1"/>
  <c r="BJ337" i="20"/>
  <c r="BH337" i="20"/>
  <c r="BG337" i="20"/>
  <c r="BF337" i="20"/>
  <c r="BD337" i="20"/>
  <c r="S337" i="20"/>
  <c r="Q337" i="20"/>
  <c r="O337" i="20"/>
  <c r="J337" i="20"/>
  <c r="BE337" i="20" s="1"/>
  <c r="BJ336" i="20"/>
  <c r="BH336" i="20"/>
  <c r="BG336" i="20"/>
  <c r="BF336" i="20"/>
  <c r="BD336" i="20"/>
  <c r="S336" i="20"/>
  <c r="Q336" i="20"/>
  <c r="O336" i="20"/>
  <c r="J336" i="20"/>
  <c r="BE336" i="20" s="1"/>
  <c r="BJ335" i="20"/>
  <c r="BH335" i="20"/>
  <c r="BG335" i="20"/>
  <c r="BF335" i="20"/>
  <c r="BD335" i="20"/>
  <c r="S335" i="20"/>
  <c r="Q335" i="20"/>
  <c r="O335" i="20"/>
  <c r="J335" i="20"/>
  <c r="BE335" i="20" s="1"/>
  <c r="BJ334" i="20"/>
  <c r="BH334" i="20"/>
  <c r="BG334" i="20"/>
  <c r="BF334" i="20"/>
  <c r="BD334" i="20"/>
  <c r="S334" i="20"/>
  <c r="Q334" i="20"/>
  <c r="O334" i="20"/>
  <c r="J334" i="20"/>
  <c r="BE334" i="20" s="1"/>
  <c r="BJ333" i="20"/>
  <c r="BH333" i="20"/>
  <c r="BG333" i="20"/>
  <c r="BF333" i="20"/>
  <c r="BD333" i="20"/>
  <c r="S333" i="20"/>
  <c r="Q333" i="20"/>
  <c r="O333" i="20"/>
  <c r="J333" i="20"/>
  <c r="BE333" i="20" s="1"/>
  <c r="BJ332" i="20"/>
  <c r="BH332" i="20"/>
  <c r="BG332" i="20"/>
  <c r="BF332" i="20"/>
  <c r="BD332" i="20"/>
  <c r="S332" i="20"/>
  <c r="Q332" i="20"/>
  <c r="O332" i="20"/>
  <c r="J332" i="20"/>
  <c r="BE332" i="20" s="1"/>
  <c r="BJ326" i="20"/>
  <c r="BH326" i="20"/>
  <c r="BG326" i="20"/>
  <c r="BF326" i="20"/>
  <c r="BD326" i="20"/>
  <c r="S326" i="20"/>
  <c r="Q326" i="20"/>
  <c r="O326" i="20"/>
  <c r="J326" i="20"/>
  <c r="BE326" i="20" s="1"/>
  <c r="BJ325" i="20"/>
  <c r="BH325" i="20"/>
  <c r="BG325" i="20"/>
  <c r="BF325" i="20"/>
  <c r="BD325" i="20"/>
  <c r="S325" i="20"/>
  <c r="Q325" i="20"/>
  <c r="O325" i="20"/>
  <c r="J325" i="20"/>
  <c r="BE325" i="20" s="1"/>
  <c r="BJ321" i="20"/>
  <c r="BH321" i="20"/>
  <c r="BG321" i="20"/>
  <c r="BF321" i="20"/>
  <c r="BD321" i="20"/>
  <c r="S321" i="20"/>
  <c r="Q321" i="20"/>
  <c r="O321" i="20"/>
  <c r="J321" i="20"/>
  <c r="BE321" i="20" s="1"/>
  <c r="BJ320" i="20"/>
  <c r="BH320" i="20"/>
  <c r="BG320" i="20"/>
  <c r="BF320" i="20"/>
  <c r="BD320" i="20"/>
  <c r="S320" i="20"/>
  <c r="Q320" i="20"/>
  <c r="O320" i="20"/>
  <c r="J320" i="20"/>
  <c r="BE320" i="20" s="1"/>
  <c r="BJ319" i="20"/>
  <c r="BH319" i="20"/>
  <c r="BG319" i="20"/>
  <c r="BF319" i="20"/>
  <c r="BD319" i="20"/>
  <c r="S319" i="20"/>
  <c r="Q319" i="20"/>
  <c r="O319" i="20"/>
  <c r="J319" i="20"/>
  <c r="BE319" i="20" s="1"/>
  <c r="BJ315" i="20"/>
  <c r="BH315" i="20"/>
  <c r="BG315" i="20"/>
  <c r="BF315" i="20"/>
  <c r="BD315" i="20"/>
  <c r="S315" i="20"/>
  <c r="Q315" i="20"/>
  <c r="O315" i="20"/>
  <c r="J315" i="20"/>
  <c r="BE315" i="20" s="1"/>
  <c r="BJ314" i="20"/>
  <c r="BH314" i="20"/>
  <c r="BG314" i="20"/>
  <c r="BF314" i="20"/>
  <c r="BD314" i="20"/>
  <c r="S314" i="20"/>
  <c r="Q314" i="20"/>
  <c r="O314" i="20"/>
  <c r="J314" i="20"/>
  <c r="BE314" i="20" s="1"/>
  <c r="BJ310" i="20"/>
  <c r="BH310" i="20"/>
  <c r="BG310" i="20"/>
  <c r="BF310" i="20"/>
  <c r="BD310" i="20"/>
  <c r="S310" i="20"/>
  <c r="Q310" i="20"/>
  <c r="O310" i="20"/>
  <c r="J310" i="20"/>
  <c r="BE310" i="20" s="1"/>
  <c r="BJ309" i="20"/>
  <c r="BH309" i="20"/>
  <c r="BG309" i="20"/>
  <c r="BF309" i="20"/>
  <c r="BD309" i="20"/>
  <c r="S309" i="20"/>
  <c r="Q309" i="20"/>
  <c r="O309" i="20"/>
  <c r="J309" i="20"/>
  <c r="BE309" i="20" s="1"/>
  <c r="BJ307" i="20"/>
  <c r="BH307" i="20"/>
  <c r="BG307" i="20"/>
  <c r="BF307" i="20"/>
  <c r="BD307" i="20"/>
  <c r="S307" i="20"/>
  <c r="Q307" i="20"/>
  <c r="O307" i="20"/>
  <c r="J307" i="20"/>
  <c r="BE307" i="20" s="1"/>
  <c r="BJ305" i="20"/>
  <c r="BH305" i="20"/>
  <c r="BG305" i="20"/>
  <c r="BF305" i="20"/>
  <c r="BD305" i="20"/>
  <c r="S305" i="20"/>
  <c r="Q305" i="20"/>
  <c r="O305" i="20"/>
  <c r="J305" i="20"/>
  <c r="BE305" i="20" s="1"/>
  <c r="BJ304" i="20"/>
  <c r="BH304" i="20"/>
  <c r="BG304" i="20"/>
  <c r="BF304" i="20"/>
  <c r="BD304" i="20"/>
  <c r="S304" i="20"/>
  <c r="Q304" i="20"/>
  <c r="O304" i="20"/>
  <c r="J304" i="20"/>
  <c r="BE304" i="20" s="1"/>
  <c r="BJ302" i="20"/>
  <c r="BH302" i="20"/>
  <c r="BG302" i="20"/>
  <c r="BF302" i="20"/>
  <c r="BD302" i="20"/>
  <c r="S302" i="20"/>
  <c r="Q302" i="20"/>
  <c r="O302" i="20"/>
  <c r="J302" i="20"/>
  <c r="BE302" i="20" s="1"/>
  <c r="BJ300" i="20"/>
  <c r="BH300" i="20"/>
  <c r="BG300" i="20"/>
  <c r="BF300" i="20"/>
  <c r="BD300" i="20"/>
  <c r="S300" i="20"/>
  <c r="Q300" i="20"/>
  <c r="O300" i="20"/>
  <c r="J300" i="20"/>
  <c r="BE300" i="20" s="1"/>
  <c r="BJ299" i="20"/>
  <c r="BH299" i="20"/>
  <c r="BG299" i="20"/>
  <c r="BF299" i="20"/>
  <c r="BD299" i="20"/>
  <c r="S299" i="20"/>
  <c r="Q299" i="20"/>
  <c r="O299" i="20"/>
  <c r="J299" i="20"/>
  <c r="BE299" i="20" s="1"/>
  <c r="BJ298" i="20"/>
  <c r="BH298" i="20"/>
  <c r="BG298" i="20"/>
  <c r="BF298" i="20"/>
  <c r="BD298" i="20"/>
  <c r="S298" i="20"/>
  <c r="Q298" i="20"/>
  <c r="O298" i="20"/>
  <c r="J298" i="20"/>
  <c r="BE298" i="20" s="1"/>
  <c r="BJ297" i="20"/>
  <c r="BH297" i="20"/>
  <c r="BG297" i="20"/>
  <c r="BF297" i="20"/>
  <c r="BD297" i="20"/>
  <c r="S297" i="20"/>
  <c r="Q297" i="20"/>
  <c r="O297" i="20"/>
  <c r="J297" i="20"/>
  <c r="BE297" i="20" s="1"/>
  <c r="BJ295" i="20"/>
  <c r="BH295" i="20"/>
  <c r="BG295" i="20"/>
  <c r="BF295" i="20"/>
  <c r="BD295" i="20"/>
  <c r="S295" i="20"/>
  <c r="Q295" i="20"/>
  <c r="O295" i="20"/>
  <c r="J295" i="20"/>
  <c r="BE295" i="20" s="1"/>
  <c r="BJ290" i="20"/>
  <c r="BH290" i="20"/>
  <c r="BG290" i="20"/>
  <c r="BF290" i="20"/>
  <c r="BD290" i="20"/>
  <c r="S290" i="20"/>
  <c r="Q290" i="20"/>
  <c r="O290" i="20"/>
  <c r="J290" i="20"/>
  <c r="BE290" i="20" s="1"/>
  <c r="BJ285" i="20"/>
  <c r="BH285" i="20"/>
  <c r="BG285" i="20"/>
  <c r="BF285" i="20"/>
  <c r="BD285" i="20"/>
  <c r="S285" i="20"/>
  <c r="Q285" i="20"/>
  <c r="O285" i="20"/>
  <c r="J285" i="20"/>
  <c r="BE285" i="20" s="1"/>
  <c r="BJ279" i="20"/>
  <c r="BH279" i="20"/>
  <c r="BG279" i="20"/>
  <c r="BF279" i="20"/>
  <c r="BD279" i="20"/>
  <c r="S279" i="20"/>
  <c r="Q279" i="20"/>
  <c r="O279" i="20"/>
  <c r="J279" i="20"/>
  <c r="BE279" i="20" s="1"/>
  <c r="BJ278" i="20"/>
  <c r="BH278" i="20"/>
  <c r="BG278" i="20"/>
  <c r="BF278" i="20"/>
  <c r="BD278" i="20"/>
  <c r="S278" i="20"/>
  <c r="Q278" i="20"/>
  <c r="O278" i="20"/>
  <c r="J278" i="20"/>
  <c r="BE278" i="20" s="1"/>
  <c r="BJ273" i="20"/>
  <c r="BH273" i="20"/>
  <c r="BG273" i="20"/>
  <c r="BF273" i="20"/>
  <c r="BD273" i="20"/>
  <c r="S273" i="20"/>
  <c r="Q273" i="20"/>
  <c r="O273" i="20"/>
  <c r="J273" i="20"/>
  <c r="BE273" i="20" s="1"/>
  <c r="BJ268" i="20"/>
  <c r="BH268" i="20"/>
  <c r="BG268" i="20"/>
  <c r="BF268" i="20"/>
  <c r="BD268" i="20"/>
  <c r="S268" i="20"/>
  <c r="Q268" i="20"/>
  <c r="O268" i="20"/>
  <c r="J268" i="20"/>
  <c r="BE268" i="20" s="1"/>
  <c r="BJ263" i="20"/>
  <c r="BH263" i="20"/>
  <c r="BG263" i="20"/>
  <c r="BF263" i="20"/>
  <c r="BD263" i="20"/>
  <c r="S263" i="20"/>
  <c r="Q263" i="20"/>
  <c r="O263" i="20"/>
  <c r="J263" i="20"/>
  <c r="BE263" i="20" s="1"/>
  <c r="BJ262" i="20"/>
  <c r="BH262" i="20"/>
  <c r="BG262" i="20"/>
  <c r="BF262" i="20"/>
  <c r="BD262" i="20"/>
  <c r="S262" i="20"/>
  <c r="Q262" i="20"/>
  <c r="O262" i="20"/>
  <c r="J262" i="20"/>
  <c r="BE262" i="20" s="1"/>
  <c r="BJ259" i="20"/>
  <c r="BJ258" i="20" s="1"/>
  <c r="J258" i="20" s="1"/>
  <c r="J105" i="20" s="1"/>
  <c r="BH259" i="20"/>
  <c r="BG259" i="20"/>
  <c r="BF259" i="20"/>
  <c r="BD259" i="20"/>
  <c r="S259" i="20"/>
  <c r="S258" i="20" s="1"/>
  <c r="Q259" i="20"/>
  <c r="Q258" i="20" s="1"/>
  <c r="O259" i="20"/>
  <c r="O258" i="20" s="1"/>
  <c r="J259" i="20"/>
  <c r="BE259" i="20" s="1"/>
  <c r="BJ257" i="20"/>
  <c r="BH257" i="20"/>
  <c r="BG257" i="20"/>
  <c r="BF257" i="20"/>
  <c r="BD257" i="20"/>
  <c r="S257" i="20"/>
  <c r="Q257" i="20"/>
  <c r="O257" i="20"/>
  <c r="J257" i="20"/>
  <c r="BE257" i="20" s="1"/>
  <c r="BH256" i="20"/>
  <c r="BG256" i="20"/>
  <c r="BF256" i="20"/>
  <c r="BD256" i="20"/>
  <c r="BH255" i="20"/>
  <c r="BG255" i="20"/>
  <c r="BF255" i="20"/>
  <c r="BD255" i="20"/>
  <c r="BH254" i="20"/>
  <c r="BG254" i="20"/>
  <c r="BF254" i="20"/>
  <c r="BD254" i="20"/>
  <c r="H254" i="20"/>
  <c r="H255" i="20" s="1"/>
  <c r="BJ253" i="20"/>
  <c r="BH253" i="20"/>
  <c r="BG253" i="20"/>
  <c r="BF253" i="20"/>
  <c r="BD253" i="20"/>
  <c r="S253" i="20"/>
  <c r="Q253" i="20"/>
  <c r="O253" i="20"/>
  <c r="J253" i="20"/>
  <c r="BE253" i="20" s="1"/>
  <c r="BJ252" i="20"/>
  <c r="BH252" i="20"/>
  <c r="BG252" i="20"/>
  <c r="BF252" i="20"/>
  <c r="BD252" i="20"/>
  <c r="S252" i="20"/>
  <c r="Q252" i="20"/>
  <c r="O252" i="20"/>
  <c r="J252" i="20"/>
  <c r="BE252" i="20" s="1"/>
  <c r="BJ251" i="20"/>
  <c r="BH251" i="20"/>
  <c r="BG251" i="20"/>
  <c r="BF251" i="20"/>
  <c r="BD251" i="20"/>
  <c r="S251" i="20"/>
  <c r="Q251" i="20"/>
  <c r="O251" i="20"/>
  <c r="J251" i="20"/>
  <c r="BE251" i="20" s="1"/>
  <c r="BJ250" i="20"/>
  <c r="BH250" i="20"/>
  <c r="BG250" i="20"/>
  <c r="BF250" i="20"/>
  <c r="BD250" i="20"/>
  <c r="S250" i="20"/>
  <c r="Q250" i="20"/>
  <c r="O250" i="20"/>
  <c r="J250" i="20"/>
  <c r="BE250" i="20" s="1"/>
  <c r="BJ249" i="20"/>
  <c r="BH249" i="20"/>
  <c r="BG249" i="20"/>
  <c r="BF249" i="20"/>
  <c r="BD249" i="20"/>
  <c r="S249" i="20"/>
  <c r="Q249" i="20"/>
  <c r="O249" i="20"/>
  <c r="J249" i="20"/>
  <c r="BE249" i="20" s="1"/>
  <c r="BJ248" i="20"/>
  <c r="BH248" i="20"/>
  <c r="BG248" i="20"/>
  <c r="BF248" i="20"/>
  <c r="BD248" i="20"/>
  <c r="S248" i="20"/>
  <c r="Q248" i="20"/>
  <c r="O248" i="20"/>
  <c r="J248" i="20"/>
  <c r="BE248" i="20" s="1"/>
  <c r="BJ247" i="20"/>
  <c r="BH247" i="20"/>
  <c r="BG247" i="20"/>
  <c r="BF247" i="20"/>
  <c r="BD247" i="20"/>
  <c r="S247" i="20"/>
  <c r="Q247" i="20"/>
  <c r="O247" i="20"/>
  <c r="J247" i="20"/>
  <c r="BE247" i="20" s="1"/>
  <c r="BJ242" i="20"/>
  <c r="BH242" i="20"/>
  <c r="BG242" i="20"/>
  <c r="BF242" i="20"/>
  <c r="BD242" i="20"/>
  <c r="S242" i="20"/>
  <c r="Q242" i="20"/>
  <c r="O242" i="20"/>
  <c r="J242" i="20"/>
  <c r="BE242" i="20" s="1"/>
  <c r="BJ241" i="20"/>
  <c r="BH241" i="20"/>
  <c r="BG241" i="20"/>
  <c r="BF241" i="20"/>
  <c r="BD241" i="20"/>
  <c r="S241" i="20"/>
  <c r="Q241" i="20"/>
  <c r="O241" i="20"/>
  <c r="J241" i="20"/>
  <c r="BE241" i="20" s="1"/>
  <c r="BJ240" i="20"/>
  <c r="BH240" i="20"/>
  <c r="BG240" i="20"/>
  <c r="BF240" i="20"/>
  <c r="BD240" i="20"/>
  <c r="S240" i="20"/>
  <c r="Q240" i="20"/>
  <c r="O240" i="20"/>
  <c r="J240" i="20"/>
  <c r="BE240" i="20" s="1"/>
  <c r="BJ239" i="20"/>
  <c r="BH239" i="20"/>
  <c r="BG239" i="20"/>
  <c r="BF239" i="20"/>
  <c r="BD239" i="20"/>
  <c r="S239" i="20"/>
  <c r="Q239" i="20"/>
  <c r="O239" i="20"/>
  <c r="J239" i="20"/>
  <c r="BE239" i="20" s="1"/>
  <c r="BJ238" i="20"/>
  <c r="BH238" i="20"/>
  <c r="BG238" i="20"/>
  <c r="BF238" i="20"/>
  <c r="BD238" i="20"/>
  <c r="S238" i="20"/>
  <c r="Q238" i="20"/>
  <c r="O238" i="20"/>
  <c r="J238" i="20"/>
  <c r="BE238" i="20" s="1"/>
  <c r="BJ237" i="20"/>
  <c r="BH237" i="20"/>
  <c r="BG237" i="20"/>
  <c r="BF237" i="20"/>
  <c r="BD237" i="20"/>
  <c r="S237" i="20"/>
  <c r="Q237" i="20"/>
  <c r="O237" i="20"/>
  <c r="J237" i="20"/>
  <c r="BE237" i="20" s="1"/>
  <c r="BJ236" i="20"/>
  <c r="BH236" i="20"/>
  <c r="BG236" i="20"/>
  <c r="BF236" i="20"/>
  <c r="BD236" i="20"/>
  <c r="S236" i="20"/>
  <c r="Q236" i="20"/>
  <c r="O236" i="20"/>
  <c r="J236" i="20"/>
  <c r="BE236" i="20" s="1"/>
  <c r="BJ235" i="20"/>
  <c r="BH235" i="20"/>
  <c r="BG235" i="20"/>
  <c r="BF235" i="20"/>
  <c r="BD235" i="20"/>
  <c r="S235" i="20"/>
  <c r="Q235" i="20"/>
  <c r="O235" i="20"/>
  <c r="J235" i="20"/>
  <c r="BE235" i="20" s="1"/>
  <c r="BJ234" i="20"/>
  <c r="BH234" i="20"/>
  <c r="BG234" i="20"/>
  <c r="BF234" i="20"/>
  <c r="BD234" i="20"/>
  <c r="S234" i="20"/>
  <c r="Q234" i="20"/>
  <c r="O234" i="20"/>
  <c r="J234" i="20"/>
  <c r="BE234" i="20" s="1"/>
  <c r="BJ233" i="20"/>
  <c r="BH233" i="20"/>
  <c r="BG233" i="20"/>
  <c r="BF233" i="20"/>
  <c r="BD233" i="20"/>
  <c r="S233" i="20"/>
  <c r="Q233" i="20"/>
  <c r="O233" i="20"/>
  <c r="J233" i="20"/>
  <c r="BE233" i="20" s="1"/>
  <c r="BJ232" i="20"/>
  <c r="BH232" i="20"/>
  <c r="BG232" i="20"/>
  <c r="BF232" i="20"/>
  <c r="BD232" i="20"/>
  <c r="S232" i="20"/>
  <c r="Q232" i="20"/>
  <c r="O232" i="20"/>
  <c r="J232" i="20"/>
  <c r="BE232" i="20" s="1"/>
  <c r="BJ231" i="20"/>
  <c r="BH231" i="20"/>
  <c r="BG231" i="20"/>
  <c r="BF231" i="20"/>
  <c r="BE231" i="20"/>
  <c r="BD231" i="20"/>
  <c r="S231" i="20"/>
  <c r="Q231" i="20"/>
  <c r="O231" i="20"/>
  <c r="J231" i="20"/>
  <c r="BJ230" i="20"/>
  <c r="BH230" i="20"/>
  <c r="BG230" i="20"/>
  <c r="BF230" i="20"/>
  <c r="BD230" i="20"/>
  <c r="S230" i="20"/>
  <c r="Q230" i="20"/>
  <c r="O230" i="20"/>
  <c r="J230" i="20"/>
  <c r="BE230" i="20" s="1"/>
  <c r="BJ228" i="20"/>
  <c r="BH228" i="20"/>
  <c r="BG228" i="20"/>
  <c r="BF228" i="20"/>
  <c r="BE228" i="20"/>
  <c r="BD228" i="20"/>
  <c r="S228" i="20"/>
  <c r="Q228" i="20"/>
  <c r="O228" i="20"/>
  <c r="J228" i="20"/>
  <c r="BJ227" i="20"/>
  <c r="BH227" i="20"/>
  <c r="BG227" i="20"/>
  <c r="BF227" i="20"/>
  <c r="BD227" i="20"/>
  <c r="S227" i="20"/>
  <c r="Q227" i="20"/>
  <c r="O227" i="20"/>
  <c r="J227" i="20"/>
  <c r="BE227" i="20" s="1"/>
  <c r="BJ220" i="20"/>
  <c r="BH220" i="20"/>
  <c r="BG220" i="20"/>
  <c r="BF220" i="20"/>
  <c r="BD220" i="20"/>
  <c r="S220" i="20"/>
  <c r="Q220" i="20"/>
  <c r="O220" i="20"/>
  <c r="J220" i="20"/>
  <c r="BE220" i="20" s="1"/>
  <c r="BJ219" i="20"/>
  <c r="BH219" i="20"/>
  <c r="BG219" i="20"/>
  <c r="BF219" i="20"/>
  <c r="BD219" i="20"/>
  <c r="S219" i="20"/>
  <c r="Q219" i="20"/>
  <c r="O219" i="20"/>
  <c r="J219" i="20"/>
  <c r="BE219" i="20" s="1"/>
  <c r="BJ213" i="20"/>
  <c r="BH213" i="20"/>
  <c r="BG213" i="20"/>
  <c r="BF213" i="20"/>
  <c r="BD213" i="20"/>
  <c r="S213" i="20"/>
  <c r="Q213" i="20"/>
  <c r="O213" i="20"/>
  <c r="J213" i="20"/>
  <c r="BE213" i="20" s="1"/>
  <c r="BJ212" i="20"/>
  <c r="BH212" i="20"/>
  <c r="BG212" i="20"/>
  <c r="BF212" i="20"/>
  <c r="BD212" i="20"/>
  <c r="S212" i="20"/>
  <c r="Q212" i="20"/>
  <c r="O212" i="20"/>
  <c r="J212" i="20"/>
  <c r="BE212" i="20" s="1"/>
  <c r="BJ211" i="20"/>
  <c r="BH211" i="20"/>
  <c r="BG211" i="20"/>
  <c r="BF211" i="20"/>
  <c r="BD211" i="20"/>
  <c r="S211" i="20"/>
  <c r="Q211" i="20"/>
  <c r="O211" i="20"/>
  <c r="J211" i="20"/>
  <c r="BE211" i="20" s="1"/>
  <c r="BJ205" i="20"/>
  <c r="BH205" i="20"/>
  <c r="BG205" i="20"/>
  <c r="BF205" i="20"/>
  <c r="BD205" i="20"/>
  <c r="S205" i="20"/>
  <c r="Q205" i="20"/>
  <c r="O205" i="20"/>
  <c r="J205" i="20"/>
  <c r="BE205" i="20" s="1"/>
  <c r="BJ204" i="20"/>
  <c r="BH204" i="20"/>
  <c r="BG204" i="20"/>
  <c r="BF204" i="20"/>
  <c r="BD204" i="20"/>
  <c r="S204" i="20"/>
  <c r="Q204" i="20"/>
  <c r="O204" i="20"/>
  <c r="J204" i="20"/>
  <c r="BE204" i="20" s="1"/>
  <c r="BJ203" i="20"/>
  <c r="BH203" i="20"/>
  <c r="BG203" i="20"/>
  <c r="BF203" i="20"/>
  <c r="BD203" i="20"/>
  <c r="S203" i="20"/>
  <c r="Q203" i="20"/>
  <c r="O203" i="20"/>
  <c r="J203" i="20"/>
  <c r="BE203" i="20" s="1"/>
  <c r="BJ201" i="20"/>
  <c r="BH201" i="20"/>
  <c r="BG201" i="20"/>
  <c r="BF201" i="20"/>
  <c r="BD201" i="20"/>
  <c r="S201" i="20"/>
  <c r="Q201" i="20"/>
  <c r="O201" i="20"/>
  <c r="J201" i="20"/>
  <c r="BE201" i="20" s="1"/>
  <c r="BJ200" i="20"/>
  <c r="BH200" i="20"/>
  <c r="BG200" i="20"/>
  <c r="BF200" i="20"/>
  <c r="BD200" i="20"/>
  <c r="S200" i="20"/>
  <c r="Q200" i="20"/>
  <c r="O200" i="20"/>
  <c r="J200" i="20"/>
  <c r="BE200" i="20" s="1"/>
  <c r="BJ198" i="20"/>
  <c r="BH198" i="20"/>
  <c r="BG198" i="20"/>
  <c r="BF198" i="20"/>
  <c r="BD198" i="20"/>
  <c r="S198" i="20"/>
  <c r="Q198" i="20"/>
  <c r="O198" i="20"/>
  <c r="J198" i="20"/>
  <c r="BE198" i="20" s="1"/>
  <c r="BJ197" i="20"/>
  <c r="BH197" i="20"/>
  <c r="BG197" i="20"/>
  <c r="BF197" i="20"/>
  <c r="BD197" i="20"/>
  <c r="S197" i="20"/>
  <c r="Q197" i="20"/>
  <c r="O197" i="20"/>
  <c r="J197" i="20"/>
  <c r="BE197" i="20" s="1"/>
  <c r="BJ194" i="20"/>
  <c r="BH194" i="20"/>
  <c r="BG194" i="20"/>
  <c r="BF194" i="20"/>
  <c r="BE194" i="20"/>
  <c r="BD194" i="20"/>
  <c r="S194" i="20"/>
  <c r="Q194" i="20"/>
  <c r="O194" i="20"/>
  <c r="J194" i="20"/>
  <c r="BJ192" i="20"/>
  <c r="BH192" i="20"/>
  <c r="BG192" i="20"/>
  <c r="BF192" i="20"/>
  <c r="BD192" i="20"/>
  <c r="S192" i="20"/>
  <c r="Q192" i="20"/>
  <c r="O192" i="20"/>
  <c r="J192" i="20"/>
  <c r="BE192" i="20" s="1"/>
  <c r="BJ190" i="20"/>
  <c r="BH190" i="20"/>
  <c r="BG190" i="20"/>
  <c r="BF190" i="20"/>
  <c r="BD190" i="20"/>
  <c r="S190" i="20"/>
  <c r="Q190" i="20"/>
  <c r="O190" i="20"/>
  <c r="J190" i="20"/>
  <c r="BE190" i="20" s="1"/>
  <c r="BJ188" i="20"/>
  <c r="BH188" i="20"/>
  <c r="BG188" i="20"/>
  <c r="BF188" i="20"/>
  <c r="BD188" i="20"/>
  <c r="S188" i="20"/>
  <c r="Q188" i="20"/>
  <c r="O188" i="20"/>
  <c r="J188" i="20"/>
  <c r="BE188" i="20" s="1"/>
  <c r="BJ187" i="20"/>
  <c r="BH187" i="20"/>
  <c r="BG187" i="20"/>
  <c r="BF187" i="20"/>
  <c r="BD187" i="20"/>
  <c r="S187" i="20"/>
  <c r="Q187" i="20"/>
  <c r="O187" i="20"/>
  <c r="J187" i="20"/>
  <c r="BE187" i="20" s="1"/>
  <c r="BJ184" i="20"/>
  <c r="BJ183" i="20" s="1"/>
  <c r="J183" i="20" s="1"/>
  <c r="J99" i="20" s="1"/>
  <c r="BH184" i="20"/>
  <c r="BG184" i="20"/>
  <c r="BF184" i="20"/>
  <c r="BD184" i="20"/>
  <c r="S184" i="20"/>
  <c r="S183" i="20" s="1"/>
  <c r="Q184" i="20"/>
  <c r="Q183" i="20" s="1"/>
  <c r="O184" i="20"/>
  <c r="O183" i="20" s="1"/>
  <c r="J184" i="20"/>
  <c r="BE184" i="20" s="1"/>
  <c r="BJ182" i="20"/>
  <c r="BH182" i="20"/>
  <c r="BG182" i="20"/>
  <c r="BF182" i="20"/>
  <c r="BD182" i="20"/>
  <c r="S182" i="20"/>
  <c r="Q182" i="20"/>
  <c r="O182" i="20"/>
  <c r="J182" i="20"/>
  <c r="BE182" i="20" s="1"/>
  <c r="BJ180" i="20"/>
  <c r="BH180" i="20"/>
  <c r="BG180" i="20"/>
  <c r="BF180" i="20"/>
  <c r="BD180" i="20"/>
  <c r="S180" i="20"/>
  <c r="Q180" i="20"/>
  <c r="O180" i="20"/>
  <c r="J180" i="20"/>
  <c r="BE180" i="20" s="1"/>
  <c r="BJ176" i="20"/>
  <c r="BH176" i="20"/>
  <c r="BG176" i="20"/>
  <c r="BF176" i="20"/>
  <c r="BD176" i="20"/>
  <c r="S176" i="20"/>
  <c r="Q176" i="20"/>
  <c r="O176" i="20"/>
  <c r="J176" i="20"/>
  <c r="BE176" i="20" s="1"/>
  <c r="BJ167" i="20"/>
  <c r="BH167" i="20"/>
  <c r="BG167" i="20"/>
  <c r="BF167" i="20"/>
  <c r="BD167" i="20"/>
  <c r="S167" i="20"/>
  <c r="Q167" i="20"/>
  <c r="O167" i="20"/>
  <c r="J167" i="20"/>
  <c r="BE167" i="20" s="1"/>
  <c r="BJ165" i="20"/>
  <c r="BH165" i="20"/>
  <c r="BG165" i="20"/>
  <c r="BF165" i="20"/>
  <c r="BD165" i="20"/>
  <c r="S165" i="20"/>
  <c r="Q165" i="20"/>
  <c r="O165" i="20"/>
  <c r="J165" i="20"/>
  <c r="BE165" i="20" s="1"/>
  <c r="BJ164" i="20"/>
  <c r="BH164" i="20"/>
  <c r="BG164" i="20"/>
  <c r="BF164" i="20"/>
  <c r="BD164" i="20"/>
  <c r="S164" i="20"/>
  <c r="Q164" i="20"/>
  <c r="O164" i="20"/>
  <c r="J164" i="20"/>
  <c r="BE164" i="20" s="1"/>
  <c r="BJ163" i="20"/>
  <c r="BH163" i="20"/>
  <c r="BG163" i="20"/>
  <c r="BF163" i="20"/>
  <c r="BD163" i="20"/>
  <c r="S163" i="20"/>
  <c r="Q163" i="20"/>
  <c r="O163" i="20"/>
  <c r="J163" i="20"/>
  <c r="BE163" i="20" s="1"/>
  <c r="BJ161" i="20"/>
  <c r="BH161" i="20"/>
  <c r="BG161" i="20"/>
  <c r="BF161" i="20"/>
  <c r="BD161" i="20"/>
  <c r="S161" i="20"/>
  <c r="Q161" i="20"/>
  <c r="O161" i="20"/>
  <c r="J161" i="20"/>
  <c r="BE161" i="20" s="1"/>
  <c r="BJ155" i="20"/>
  <c r="BH155" i="20"/>
  <c r="BG155" i="20"/>
  <c r="BF155" i="20"/>
  <c r="BD155" i="20"/>
  <c r="S155" i="20"/>
  <c r="Q155" i="20"/>
  <c r="O155" i="20"/>
  <c r="J155" i="20"/>
  <c r="BE155" i="20" s="1"/>
  <c r="BJ153" i="20"/>
  <c r="BH153" i="20"/>
  <c r="BG153" i="20"/>
  <c r="BF153" i="20"/>
  <c r="BD153" i="20"/>
  <c r="S153" i="20"/>
  <c r="Q153" i="20"/>
  <c r="O153" i="20"/>
  <c r="J153" i="20"/>
  <c r="BE153" i="20" s="1"/>
  <c r="BJ152" i="20"/>
  <c r="BH152" i="20"/>
  <c r="BG152" i="20"/>
  <c r="BF152" i="20"/>
  <c r="BD152" i="20"/>
  <c r="S152" i="20"/>
  <c r="Q152" i="20"/>
  <c r="O152" i="20"/>
  <c r="J152" i="20"/>
  <c r="BE152" i="20" s="1"/>
  <c r="BJ151" i="20"/>
  <c r="BH151" i="20"/>
  <c r="BG151" i="20"/>
  <c r="BF151" i="20"/>
  <c r="BD151" i="20"/>
  <c r="S151" i="20"/>
  <c r="Q151" i="20"/>
  <c r="O151" i="20"/>
  <c r="J151" i="20"/>
  <c r="BE151" i="20" s="1"/>
  <c r="BJ150" i="20"/>
  <c r="BH150" i="20"/>
  <c r="BG150" i="20"/>
  <c r="BF150" i="20"/>
  <c r="BD150" i="20"/>
  <c r="S150" i="20"/>
  <c r="Q150" i="20"/>
  <c r="O150" i="20"/>
  <c r="J150" i="20"/>
  <c r="BE150" i="20" s="1"/>
  <c r="BJ148" i="20"/>
  <c r="BH148" i="20"/>
  <c r="BG148" i="20"/>
  <c r="BF148" i="20"/>
  <c r="BD148" i="20"/>
  <c r="S148" i="20"/>
  <c r="Q148" i="20"/>
  <c r="O148" i="20"/>
  <c r="J148" i="20"/>
  <c r="BE148" i="20" s="1"/>
  <c r="BJ147" i="20"/>
  <c r="BH147" i="20"/>
  <c r="BG147" i="20"/>
  <c r="BF147" i="20"/>
  <c r="BD147" i="20"/>
  <c r="S147" i="20"/>
  <c r="Q147" i="20"/>
  <c r="O147" i="20"/>
  <c r="J147" i="20"/>
  <c r="BE147" i="20" s="1"/>
  <c r="BJ145" i="20"/>
  <c r="BH145" i="20"/>
  <c r="BG145" i="20"/>
  <c r="BF145" i="20"/>
  <c r="BD145" i="20"/>
  <c r="S145" i="20"/>
  <c r="Q145" i="20"/>
  <c r="O145" i="20"/>
  <c r="J145" i="20"/>
  <c r="BE145" i="20" s="1"/>
  <c r="BJ144" i="20"/>
  <c r="BH144" i="20"/>
  <c r="BG144" i="20"/>
  <c r="BF144" i="20"/>
  <c r="BD144" i="20"/>
  <c r="S144" i="20"/>
  <c r="Q144" i="20"/>
  <c r="O144" i="20"/>
  <c r="J144" i="20"/>
  <c r="BE144" i="20" s="1"/>
  <c r="BJ139" i="20"/>
  <c r="BH139" i="20"/>
  <c r="BG139" i="20"/>
  <c r="BF139" i="20"/>
  <c r="BD139" i="20"/>
  <c r="S139" i="20"/>
  <c r="Q139" i="20"/>
  <c r="O139" i="20"/>
  <c r="J139" i="20"/>
  <c r="BE139" i="20" s="1"/>
  <c r="BJ138" i="20"/>
  <c r="BH138" i="20"/>
  <c r="BG138" i="20"/>
  <c r="BF138" i="20"/>
  <c r="BD138" i="20"/>
  <c r="S138" i="20"/>
  <c r="Q138" i="20"/>
  <c r="O138" i="20"/>
  <c r="J138" i="20"/>
  <c r="BE138" i="20" s="1"/>
  <c r="BJ136" i="20"/>
  <c r="BH136" i="20"/>
  <c r="BG136" i="20"/>
  <c r="BF136" i="20"/>
  <c r="BD136" i="20"/>
  <c r="S136" i="20"/>
  <c r="Q136" i="20"/>
  <c r="O136" i="20"/>
  <c r="J136" i="20"/>
  <c r="J130" i="20"/>
  <c r="J129" i="20"/>
  <c r="F129" i="20"/>
  <c r="F127" i="20"/>
  <c r="E125" i="20"/>
  <c r="J92" i="20"/>
  <c r="J91" i="20"/>
  <c r="F91" i="20"/>
  <c r="F89" i="20"/>
  <c r="E87" i="20"/>
  <c r="J37" i="20"/>
  <c r="J36" i="20"/>
  <c r="J35" i="20"/>
  <c r="J18" i="20"/>
  <c r="E18" i="20"/>
  <c r="F92" i="20" s="1"/>
  <c r="J17" i="20"/>
  <c r="J12" i="20"/>
  <c r="E123" i="20"/>
  <c r="BJ175" i="22" l="1"/>
  <c r="J175" i="22" s="1"/>
  <c r="J105" i="22" s="1"/>
  <c r="BJ167" i="22"/>
  <c r="J167" i="22" s="1"/>
  <c r="J102" i="22" s="1"/>
  <c r="BJ141" i="22"/>
  <c r="J141" i="22" s="1"/>
  <c r="J101" i="22" s="1"/>
  <c r="BJ131" i="22"/>
  <c r="J131" i="22" s="1"/>
  <c r="J99" i="22" s="1"/>
  <c r="BJ127" i="22"/>
  <c r="J127" i="22" s="1"/>
  <c r="J97" i="22" s="1"/>
  <c r="BJ242" i="23"/>
  <c r="J242" i="23" s="1"/>
  <c r="J111" i="23" s="1"/>
  <c r="BJ175" i="23"/>
  <c r="J175" i="23" s="1"/>
  <c r="J102" i="23" s="1"/>
  <c r="O170" i="23"/>
  <c r="BE138" i="23"/>
  <c r="J135" i="23"/>
  <c r="J98" i="23" s="1"/>
  <c r="BE184" i="23"/>
  <c r="BJ262" i="23"/>
  <c r="J262" i="23" s="1"/>
  <c r="J112" i="23" s="1"/>
  <c r="BJ178" i="21"/>
  <c r="J178" i="21" s="1"/>
  <c r="J101" i="21" s="1"/>
  <c r="S196" i="21"/>
  <c r="O223" i="21"/>
  <c r="Q127" i="21"/>
  <c r="O178" i="21"/>
  <c r="BJ155" i="21"/>
  <c r="J155" i="21" s="1"/>
  <c r="J100" i="21" s="1"/>
  <c r="Q134" i="21"/>
  <c r="Q196" i="21"/>
  <c r="Q219" i="21"/>
  <c r="Q189" i="20"/>
  <c r="BJ186" i="20"/>
  <c r="J186" i="20" s="1"/>
  <c r="J100" i="20" s="1"/>
  <c r="BJ135" i="20"/>
  <c r="BJ199" i="20"/>
  <c r="J199" i="20" s="1"/>
  <c r="J103" i="20" s="1"/>
  <c r="S384" i="20"/>
  <c r="Q261" i="20"/>
  <c r="S261" i="20"/>
  <c r="O296" i="20"/>
  <c r="S388" i="20"/>
  <c r="Q426" i="20"/>
  <c r="O426" i="20"/>
  <c r="S129" i="24"/>
  <c r="Q194" i="24"/>
  <c r="O194" i="24"/>
  <c r="S194" i="24"/>
  <c r="Q199" i="24"/>
  <c r="Q243" i="24"/>
  <c r="Q242" i="24" s="1"/>
  <c r="Q182" i="24"/>
  <c r="J107" i="24"/>
  <c r="C8" i="1"/>
  <c r="BE130" i="24"/>
  <c r="J129" i="24"/>
  <c r="S135" i="20"/>
  <c r="O196" i="20"/>
  <c r="S199" i="20"/>
  <c r="O342" i="20"/>
  <c r="BJ342" i="20"/>
  <c r="J342" i="20" s="1"/>
  <c r="J110" i="20" s="1"/>
  <c r="BE136" i="20"/>
  <c r="J135" i="20"/>
  <c r="J98" i="20" s="1"/>
  <c r="Q342" i="20"/>
  <c r="O388" i="20"/>
  <c r="S186" i="20"/>
  <c r="BJ189" i="20"/>
  <c r="J189" i="20" s="1"/>
  <c r="J101" i="20" s="1"/>
  <c r="BJ196" i="20"/>
  <c r="J196" i="20" s="1"/>
  <c r="J102" i="20" s="1"/>
  <c r="O199" i="20"/>
  <c r="BJ296" i="20"/>
  <c r="J296" i="20" s="1"/>
  <c r="J108" i="20" s="1"/>
  <c r="BJ308" i="20"/>
  <c r="J308" i="20" s="1"/>
  <c r="J109" i="20" s="1"/>
  <c r="S342" i="20"/>
  <c r="Q388" i="20"/>
  <c r="BJ388" i="20"/>
  <c r="J388" i="20" s="1"/>
  <c r="J112" i="20" s="1"/>
  <c r="O219" i="21"/>
  <c r="Q223" i="21"/>
  <c r="S200" i="21"/>
  <c r="O127" i="21"/>
  <c r="BJ127" i="21"/>
  <c r="J127" i="21" s="1"/>
  <c r="J98" i="21" s="1"/>
  <c r="BJ219" i="21"/>
  <c r="J219" i="21" s="1"/>
  <c r="J104" i="21" s="1"/>
  <c r="O200" i="21"/>
  <c r="F35" i="21"/>
  <c r="BJ134" i="21"/>
  <c r="J134" i="21" s="1"/>
  <c r="J99" i="21" s="1"/>
  <c r="S223" i="21"/>
  <c r="BJ200" i="21"/>
  <c r="J200" i="21" s="1"/>
  <c r="J103" i="21" s="1"/>
  <c r="Q140" i="22"/>
  <c r="S140" i="22"/>
  <c r="S126" i="22" s="1"/>
  <c r="J128" i="22"/>
  <c r="J98" i="22" s="1"/>
  <c r="O131" i="22"/>
  <c r="O167" i="22"/>
  <c r="O140" i="22" s="1"/>
  <c r="O126" i="22" s="1"/>
  <c r="S175" i="22"/>
  <c r="S174" i="22" s="1"/>
  <c r="O127" i="22"/>
  <c r="Q128" i="22"/>
  <c r="Q127" i="22" s="1"/>
  <c r="Q167" i="22"/>
  <c r="BJ135" i="23"/>
  <c r="O135" i="23"/>
  <c r="S183" i="23"/>
  <c r="Q135" i="23"/>
  <c r="BJ170" i="23"/>
  <c r="J170" i="23" s="1"/>
  <c r="J101" i="23" s="1"/>
  <c r="S175" i="23"/>
  <c r="BJ183" i="23"/>
  <c r="J183" i="23" s="1"/>
  <c r="J103" i="23" s="1"/>
  <c r="Q194" i="23"/>
  <c r="BJ224" i="23"/>
  <c r="J224" i="23" s="1"/>
  <c r="J107" i="23" s="1"/>
  <c r="S224" i="23"/>
  <c r="Q155" i="21"/>
  <c r="O155" i="21"/>
  <c r="Q200" i="21"/>
  <c r="S219" i="21"/>
  <c r="S127" i="21"/>
  <c r="O134" i="21"/>
  <c r="F37" i="21"/>
  <c r="S155" i="21"/>
  <c r="S178" i="21"/>
  <c r="Q178" i="21"/>
  <c r="O196" i="21"/>
  <c r="BJ196" i="21"/>
  <c r="J196" i="21" s="1"/>
  <c r="J102" i="21" s="1"/>
  <c r="BJ223" i="21"/>
  <c r="J223" i="21" s="1"/>
  <c r="J105" i="21" s="1"/>
  <c r="O189" i="20"/>
  <c r="Q384" i="20"/>
  <c r="S189" i="20"/>
  <c r="S196" i="20"/>
  <c r="S296" i="20"/>
  <c r="BJ232" i="24"/>
  <c r="J232" i="24" s="1"/>
  <c r="J103" i="24" s="1"/>
  <c r="S232" i="24"/>
  <c r="O232" i="24"/>
  <c r="S243" i="24"/>
  <c r="S242" i="24" s="1"/>
  <c r="BJ199" i="24"/>
  <c r="J199" i="24" s="1"/>
  <c r="J102" i="24" s="1"/>
  <c r="E85" i="21"/>
  <c r="J120" i="22"/>
  <c r="F122" i="21"/>
  <c r="E85" i="22"/>
  <c r="F36" i="23"/>
  <c r="O224" i="23"/>
  <c r="O238" i="23"/>
  <c r="O237" i="23" s="1"/>
  <c r="BJ238" i="23"/>
  <c r="J238" i="23" s="1"/>
  <c r="J110" i="23" s="1"/>
  <c r="Q242" i="23"/>
  <c r="O262" i="23"/>
  <c r="BJ194" i="23"/>
  <c r="Q224" i="23"/>
  <c r="Q238" i="23"/>
  <c r="Q237" i="23" s="1"/>
  <c r="O183" i="23"/>
  <c r="O194" i="23"/>
  <c r="O193" i="23" s="1"/>
  <c r="E123" i="23"/>
  <c r="S135" i="23"/>
  <c r="F37" i="23"/>
  <c r="S238" i="23"/>
  <c r="S237" i="23" s="1"/>
  <c r="Q170" i="23"/>
  <c r="O175" i="23"/>
  <c r="Q183" i="23"/>
  <c r="Q262" i="23"/>
  <c r="S170" i="23"/>
  <c r="Q175" i="23"/>
  <c r="S194" i="23"/>
  <c r="S193" i="23" s="1"/>
  <c r="J89" i="23"/>
  <c r="O261" i="20"/>
  <c r="BJ261" i="20"/>
  <c r="J261" i="20" s="1"/>
  <c r="J107" i="20" s="1"/>
  <c r="S308" i="20"/>
  <c r="O308" i="20"/>
  <c r="O384" i="20"/>
  <c r="Q199" i="20"/>
  <c r="S426" i="20"/>
  <c r="J89" i="20"/>
  <c r="O186" i="20"/>
  <c r="Q296" i="20"/>
  <c r="F36" i="20"/>
  <c r="O135" i="20"/>
  <c r="BJ384" i="20"/>
  <c r="J384" i="20" s="1"/>
  <c r="J111" i="20" s="1"/>
  <c r="F37" i="20"/>
  <c r="F35" i="20"/>
  <c r="Q196" i="20"/>
  <c r="Q308" i="20"/>
  <c r="BJ426" i="20"/>
  <c r="J426" i="20" s="1"/>
  <c r="J113" i="20" s="1"/>
  <c r="Q135" i="20"/>
  <c r="Q186" i="20"/>
  <c r="S182" i="24"/>
  <c r="O129" i="24"/>
  <c r="BJ129" i="24"/>
  <c r="BJ182" i="24"/>
  <c r="J182" i="24" s="1"/>
  <c r="J100" i="24" s="1"/>
  <c r="BJ194" i="24"/>
  <c r="J194" i="24" s="1"/>
  <c r="J101" i="24" s="1"/>
  <c r="S199" i="24"/>
  <c r="O182" i="24"/>
  <c r="Q232" i="24"/>
  <c r="O243" i="24"/>
  <c r="O242" i="24" s="1"/>
  <c r="BJ243" i="24"/>
  <c r="J243" i="24" s="1"/>
  <c r="J106" i="24" s="1"/>
  <c r="E85" i="24"/>
  <c r="Q128" i="24"/>
  <c r="Q127" i="24" s="1"/>
  <c r="F35" i="24"/>
  <c r="F37" i="24"/>
  <c r="F92" i="24"/>
  <c r="J89" i="24"/>
  <c r="F92" i="23"/>
  <c r="Q126" i="22"/>
  <c r="F92" i="22"/>
  <c r="J119" i="21"/>
  <c r="S255" i="20"/>
  <c r="H256" i="20"/>
  <c r="Q255" i="20"/>
  <c r="BJ255" i="20"/>
  <c r="O255" i="20"/>
  <c r="J255" i="20"/>
  <c r="BE255" i="20" s="1"/>
  <c r="S254" i="20"/>
  <c r="E85" i="20"/>
  <c r="F130" i="20"/>
  <c r="J254" i="20"/>
  <c r="BE254" i="20" s="1"/>
  <c r="O254" i="20"/>
  <c r="BJ254" i="20"/>
  <c r="Q254" i="20"/>
  <c r="BJ174" i="22" l="1"/>
  <c r="J174" i="22" s="1"/>
  <c r="J104" i="22" s="1"/>
  <c r="BJ140" i="22"/>
  <c r="J140" i="22" s="1"/>
  <c r="J100" i="22" s="1"/>
  <c r="BJ237" i="23"/>
  <c r="J237" i="23" s="1"/>
  <c r="J109" i="23" s="1"/>
  <c r="BJ193" i="23"/>
  <c r="J193" i="23" s="1"/>
  <c r="J105" i="23" s="1"/>
  <c r="Q134" i="23"/>
  <c r="BJ134" i="23"/>
  <c r="J98" i="24"/>
  <c r="S260" i="20"/>
  <c r="S126" i="21"/>
  <c r="S125" i="21" s="1"/>
  <c r="Q126" i="21"/>
  <c r="Q125" i="21" s="1"/>
  <c r="O126" i="21"/>
  <c r="O125" i="21" s="1"/>
  <c r="Q260" i="20"/>
  <c r="O134" i="23"/>
  <c r="O133" i="23" s="1"/>
  <c r="BJ126" i="21"/>
  <c r="J126" i="21" s="1"/>
  <c r="J97" i="21" s="1"/>
  <c r="J194" i="23"/>
  <c r="J106" i="23" s="1"/>
  <c r="Q193" i="23"/>
  <c r="BJ242" i="24"/>
  <c r="J242" i="24" s="1"/>
  <c r="J105" i="24" s="1"/>
  <c r="S128" i="24"/>
  <c r="S127" i="24" s="1"/>
  <c r="O128" i="24"/>
  <c r="O127" i="24" s="1"/>
  <c r="BJ128" i="24"/>
  <c r="Q133" i="23"/>
  <c r="S134" i="23"/>
  <c r="S133" i="23" s="1"/>
  <c r="O260" i="20"/>
  <c r="BJ260" i="20"/>
  <c r="J260" i="20" s="1"/>
  <c r="J106" i="20" s="1"/>
  <c r="J256" i="20"/>
  <c r="BE256" i="20" s="1"/>
  <c r="O256" i="20"/>
  <c r="S256" i="20"/>
  <c r="S243" i="20" s="1"/>
  <c r="S134" i="20" s="1"/>
  <c r="Q256" i="20"/>
  <c r="Q243" i="20" s="1"/>
  <c r="Q134" i="20" s="1"/>
  <c r="BJ256" i="20"/>
  <c r="BJ243" i="20" s="1"/>
  <c r="O243" i="20"/>
  <c r="O134" i="20" s="1"/>
  <c r="G37" i="15"/>
  <c r="G35" i="15"/>
  <c r="G34" i="15"/>
  <c r="G32" i="15"/>
  <c r="G30" i="15"/>
  <c r="G29" i="15"/>
  <c r="G28" i="15"/>
  <c r="G25" i="15"/>
  <c r="G24" i="15"/>
  <c r="G23" i="15"/>
  <c r="G20" i="15"/>
  <c r="G19" i="15"/>
  <c r="G18" i="15"/>
  <c r="G17" i="15"/>
  <c r="G16" i="15"/>
  <c r="G14" i="15"/>
  <c r="G13" i="15"/>
  <c r="G12" i="15"/>
  <c r="G11" i="15"/>
  <c r="G48" i="14"/>
  <c r="G47" i="14"/>
  <c r="G46" i="14"/>
  <c r="G45" i="14"/>
  <c r="G43" i="14"/>
  <c r="G42" i="14"/>
  <c r="G40" i="14"/>
  <c r="G39" i="14"/>
  <c r="G38" i="14"/>
  <c r="G37" i="14"/>
  <c r="G36" i="14"/>
  <c r="G35" i="14"/>
  <c r="G33" i="14"/>
  <c r="G32" i="14"/>
  <c r="G30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3" i="14"/>
  <c r="G12" i="14"/>
  <c r="G11" i="14"/>
  <c r="G10" i="14"/>
  <c r="G9" i="14"/>
  <c r="D18" i="1"/>
  <c r="BJ126" i="22" l="1"/>
  <c r="J126" i="22" s="1"/>
  <c r="B12" i="1" s="1"/>
  <c r="G12" i="1" s="1"/>
  <c r="BJ133" i="23"/>
  <c r="J133" i="23" s="1"/>
  <c r="B11" i="1" s="1"/>
  <c r="G11" i="1" s="1"/>
  <c r="J134" i="23"/>
  <c r="J97" i="23" s="1"/>
  <c r="S133" i="20"/>
  <c r="J243" i="20"/>
  <c r="J104" i="20" s="1"/>
  <c r="Q133" i="20"/>
  <c r="BJ125" i="21"/>
  <c r="J125" i="21" s="1"/>
  <c r="B10" i="1" s="1"/>
  <c r="G10" i="1" s="1"/>
  <c r="J96" i="22"/>
  <c r="BJ127" i="24"/>
  <c r="J127" i="24" s="1"/>
  <c r="J30" i="24" s="1"/>
  <c r="J39" i="24" s="1"/>
  <c r="J34" i="24" s="1"/>
  <c r="F34" i="24" s="1"/>
  <c r="J128" i="24"/>
  <c r="J97" i="24" s="1"/>
  <c r="O133" i="20"/>
  <c r="J96" i="23"/>
  <c r="BJ134" i="20"/>
  <c r="G39" i="15"/>
  <c r="G49" i="14"/>
  <c r="F19" i="2"/>
  <c r="E19" i="2"/>
  <c r="D19" i="2"/>
  <c r="F18" i="1"/>
  <c r="J16" i="2" s="1"/>
  <c r="J18" i="2"/>
  <c r="J17" i="9"/>
  <c r="F16" i="10"/>
  <c r="F12" i="10"/>
  <c r="E12" i="10"/>
  <c r="C12" i="10"/>
  <c r="D12" i="10"/>
  <c r="F13" i="10"/>
  <c r="Z187" i="8"/>
  <c r="J17" i="6" s="1"/>
  <c r="V184" i="8"/>
  <c r="F32" i="7" s="1"/>
  <c r="K183" i="8"/>
  <c r="J183" i="8"/>
  <c r="S183" i="8"/>
  <c r="M183" i="8"/>
  <c r="L183" i="8"/>
  <c r="I183" i="8"/>
  <c r="K182" i="8"/>
  <c r="J182" i="8"/>
  <c r="S182" i="8"/>
  <c r="M182" i="8"/>
  <c r="L182" i="8"/>
  <c r="I182" i="8"/>
  <c r="V179" i="8"/>
  <c r="F31" i="7" s="1"/>
  <c r="K178" i="8"/>
  <c r="J178" i="8"/>
  <c r="S178" i="8"/>
  <c r="S179" i="8" s="1"/>
  <c r="E31" i="7" s="1"/>
  <c r="M178" i="8"/>
  <c r="H179" i="8" s="1"/>
  <c r="L178" i="8"/>
  <c r="G179" i="8" s="1"/>
  <c r="I178" i="8"/>
  <c r="I179" i="8" s="1"/>
  <c r="D31" i="7" s="1"/>
  <c r="V175" i="8"/>
  <c r="F30" i="7" s="1"/>
  <c r="K174" i="8"/>
  <c r="J174" i="8"/>
  <c r="S174" i="8"/>
  <c r="M174" i="8"/>
  <c r="L174" i="8"/>
  <c r="I174" i="8"/>
  <c r="K173" i="8"/>
  <c r="J173" i="8"/>
  <c r="S173" i="8"/>
  <c r="M173" i="8"/>
  <c r="L173" i="8"/>
  <c r="I173" i="8"/>
  <c r="K172" i="8"/>
  <c r="J172" i="8"/>
  <c r="S172" i="8"/>
  <c r="M172" i="8"/>
  <c r="L172" i="8"/>
  <c r="I172" i="8"/>
  <c r="V169" i="8"/>
  <c r="F29" i="7" s="1"/>
  <c r="K168" i="8"/>
  <c r="J168" i="8"/>
  <c r="S168" i="8"/>
  <c r="M168" i="8"/>
  <c r="L168" i="8"/>
  <c r="I168" i="8"/>
  <c r="K167" i="8"/>
  <c r="J167" i="8"/>
  <c r="S167" i="8"/>
  <c r="M167" i="8"/>
  <c r="L167" i="8"/>
  <c r="I167" i="8"/>
  <c r="K166" i="8"/>
  <c r="J166" i="8"/>
  <c r="S166" i="8"/>
  <c r="M166" i="8"/>
  <c r="L166" i="8"/>
  <c r="I166" i="8"/>
  <c r="K165" i="8"/>
  <c r="J165" i="8"/>
  <c r="S165" i="8"/>
  <c r="M165" i="8"/>
  <c r="L165" i="8"/>
  <c r="I165" i="8"/>
  <c r="V162" i="8"/>
  <c r="F28" i="7" s="1"/>
  <c r="K161" i="8"/>
  <c r="J161" i="8"/>
  <c r="S161" i="8"/>
  <c r="M161" i="8"/>
  <c r="L161" i="8"/>
  <c r="I161" i="8"/>
  <c r="K160" i="8"/>
  <c r="J160" i="8"/>
  <c r="S160" i="8"/>
  <c r="M160" i="8"/>
  <c r="L160" i="8"/>
  <c r="I160" i="8"/>
  <c r="K159" i="8"/>
  <c r="J159" i="8"/>
  <c r="S159" i="8"/>
  <c r="M159" i="8"/>
  <c r="L159" i="8"/>
  <c r="I159" i="8"/>
  <c r="K158" i="8"/>
  <c r="J158" i="8"/>
  <c r="S158" i="8"/>
  <c r="M158" i="8"/>
  <c r="L158" i="8"/>
  <c r="I158" i="8"/>
  <c r="K157" i="8"/>
  <c r="J157" i="8"/>
  <c r="S157" i="8"/>
  <c r="M157" i="8"/>
  <c r="L157" i="8"/>
  <c r="I157" i="8"/>
  <c r="K156" i="8"/>
  <c r="J156" i="8"/>
  <c r="S156" i="8"/>
  <c r="M156" i="8"/>
  <c r="L156" i="8"/>
  <c r="I156" i="8"/>
  <c r="K155" i="8"/>
  <c r="J155" i="8"/>
  <c r="S155" i="8"/>
  <c r="M155" i="8"/>
  <c r="L155" i="8"/>
  <c r="I155" i="8"/>
  <c r="K154" i="8"/>
  <c r="J154" i="8"/>
  <c r="S154" i="8"/>
  <c r="M154" i="8"/>
  <c r="L154" i="8"/>
  <c r="I154" i="8"/>
  <c r="K153" i="8"/>
  <c r="J153" i="8"/>
  <c r="S153" i="8"/>
  <c r="M153" i="8"/>
  <c r="L153" i="8"/>
  <c r="I153" i="8"/>
  <c r="K152" i="8"/>
  <c r="J152" i="8"/>
  <c r="S152" i="8"/>
  <c r="M152" i="8"/>
  <c r="L152" i="8"/>
  <c r="I152" i="8"/>
  <c r="K151" i="8"/>
  <c r="J151" i="8"/>
  <c r="S151" i="8"/>
  <c r="M151" i="8"/>
  <c r="L151" i="8"/>
  <c r="I151" i="8"/>
  <c r="K150" i="8"/>
  <c r="J150" i="8"/>
  <c r="S150" i="8"/>
  <c r="M150" i="8"/>
  <c r="L150" i="8"/>
  <c r="I150" i="8"/>
  <c r="K149" i="8"/>
  <c r="J149" i="8"/>
  <c r="S149" i="8"/>
  <c r="M149" i="8"/>
  <c r="L149" i="8"/>
  <c r="I149" i="8"/>
  <c r="V146" i="8"/>
  <c r="F27" i="7" s="1"/>
  <c r="K145" i="8"/>
  <c r="J145" i="8"/>
  <c r="S145" i="8"/>
  <c r="M145" i="8"/>
  <c r="L145" i="8"/>
  <c r="I145" i="8"/>
  <c r="K144" i="8"/>
  <c r="J144" i="8"/>
  <c r="S144" i="8"/>
  <c r="M144" i="8"/>
  <c r="L144" i="8"/>
  <c r="I144" i="8"/>
  <c r="K143" i="8"/>
  <c r="J143" i="8"/>
  <c r="S143" i="8"/>
  <c r="M143" i="8"/>
  <c r="L143" i="8"/>
  <c r="I143" i="8"/>
  <c r="K142" i="8"/>
  <c r="J142" i="8"/>
  <c r="S142" i="8"/>
  <c r="M142" i="8"/>
  <c r="L142" i="8"/>
  <c r="I142" i="8"/>
  <c r="K141" i="8"/>
  <c r="J141" i="8"/>
  <c r="S141" i="8"/>
  <c r="M141" i="8"/>
  <c r="L141" i="8"/>
  <c r="I141" i="8"/>
  <c r="V138" i="8"/>
  <c r="F26" i="7" s="1"/>
  <c r="K137" i="8"/>
  <c r="J137" i="8"/>
  <c r="S137" i="8"/>
  <c r="M137" i="8"/>
  <c r="L137" i="8"/>
  <c r="I137" i="8"/>
  <c r="K136" i="8"/>
  <c r="J136" i="8"/>
  <c r="S136" i="8"/>
  <c r="M136" i="8"/>
  <c r="L136" i="8"/>
  <c r="I136" i="8"/>
  <c r="K135" i="8"/>
  <c r="J135" i="8"/>
  <c r="S135" i="8"/>
  <c r="M135" i="8"/>
  <c r="L135" i="8"/>
  <c r="V132" i="8"/>
  <c r="F25" i="7" s="1"/>
  <c r="K131" i="8"/>
  <c r="J131" i="8"/>
  <c r="S131" i="8"/>
  <c r="M131" i="8"/>
  <c r="L131" i="8"/>
  <c r="I131" i="8"/>
  <c r="K130" i="8"/>
  <c r="J130" i="8"/>
  <c r="S130" i="8"/>
  <c r="M130" i="8"/>
  <c r="L130" i="8"/>
  <c r="I130" i="8"/>
  <c r="K129" i="8"/>
  <c r="J129" i="8"/>
  <c r="S129" i="8"/>
  <c r="M129" i="8"/>
  <c r="L129" i="8"/>
  <c r="I129" i="8"/>
  <c r="K128" i="8"/>
  <c r="J128" i="8"/>
  <c r="S128" i="8"/>
  <c r="M128" i="8"/>
  <c r="L128" i="8"/>
  <c r="I128" i="8"/>
  <c r="K127" i="8"/>
  <c r="J127" i="8"/>
  <c r="S127" i="8"/>
  <c r="M127" i="8"/>
  <c r="L127" i="8"/>
  <c r="I127" i="8"/>
  <c r="V124" i="8"/>
  <c r="F24" i="7" s="1"/>
  <c r="K123" i="8"/>
  <c r="J123" i="8"/>
  <c r="S123" i="8"/>
  <c r="M123" i="8"/>
  <c r="L123" i="8"/>
  <c r="I123" i="8"/>
  <c r="K122" i="8"/>
  <c r="J122" i="8"/>
  <c r="S122" i="8"/>
  <c r="M122" i="8"/>
  <c r="L122" i="8"/>
  <c r="I122" i="8"/>
  <c r="K121" i="8"/>
  <c r="J121" i="8"/>
  <c r="S121" i="8"/>
  <c r="M121" i="8"/>
  <c r="L121" i="8"/>
  <c r="I121" i="8"/>
  <c r="K120" i="8"/>
  <c r="J120" i="8"/>
  <c r="S120" i="8"/>
  <c r="M120" i="8"/>
  <c r="L120" i="8"/>
  <c r="I120" i="8"/>
  <c r="V117" i="8"/>
  <c r="F23" i="7" s="1"/>
  <c r="K116" i="8"/>
  <c r="J116" i="8"/>
  <c r="S116" i="8"/>
  <c r="M116" i="8"/>
  <c r="L116" i="8"/>
  <c r="I116" i="8"/>
  <c r="K115" i="8"/>
  <c r="J115" i="8"/>
  <c r="S115" i="8"/>
  <c r="M115" i="8"/>
  <c r="L115" i="8"/>
  <c r="I115" i="8"/>
  <c r="K114" i="8"/>
  <c r="J114" i="8"/>
  <c r="S114" i="8"/>
  <c r="M114" i="8"/>
  <c r="L114" i="8"/>
  <c r="I114" i="8"/>
  <c r="K113" i="8"/>
  <c r="J113" i="8"/>
  <c r="S113" i="8"/>
  <c r="M113" i="8"/>
  <c r="L113" i="8"/>
  <c r="I113" i="8"/>
  <c r="K112" i="8"/>
  <c r="J112" i="8"/>
  <c r="S112" i="8"/>
  <c r="M112" i="8"/>
  <c r="L112" i="8"/>
  <c r="I112" i="8"/>
  <c r="K111" i="8"/>
  <c r="J111" i="8"/>
  <c r="S111" i="8"/>
  <c r="M111" i="8"/>
  <c r="L111" i="8"/>
  <c r="I111" i="8"/>
  <c r="K110" i="8"/>
  <c r="J110" i="8"/>
  <c r="S110" i="8"/>
  <c r="M110" i="8"/>
  <c r="L110" i="8"/>
  <c r="I110" i="8"/>
  <c r="V107" i="8"/>
  <c r="F22" i="7" s="1"/>
  <c r="K106" i="8"/>
  <c r="J106" i="8"/>
  <c r="S106" i="8"/>
  <c r="M106" i="8"/>
  <c r="L106" i="8"/>
  <c r="I106" i="8"/>
  <c r="K105" i="8"/>
  <c r="J105" i="8"/>
  <c r="S105" i="8"/>
  <c r="M105" i="8"/>
  <c r="L105" i="8"/>
  <c r="I105" i="8"/>
  <c r="K104" i="8"/>
  <c r="J104" i="8"/>
  <c r="S104" i="8"/>
  <c r="M104" i="8"/>
  <c r="L104" i="8"/>
  <c r="I104" i="8"/>
  <c r="K103" i="8"/>
  <c r="J103" i="8"/>
  <c r="S103" i="8"/>
  <c r="M103" i="8"/>
  <c r="L103" i="8"/>
  <c r="I103" i="8"/>
  <c r="K102" i="8"/>
  <c r="J102" i="8"/>
  <c r="S102" i="8"/>
  <c r="M102" i="8"/>
  <c r="L102" i="8"/>
  <c r="I102" i="8"/>
  <c r="K101" i="8"/>
  <c r="J101" i="8"/>
  <c r="S101" i="8"/>
  <c r="M101" i="8"/>
  <c r="L101" i="8"/>
  <c r="I101" i="8"/>
  <c r="K100" i="8"/>
  <c r="J100" i="8"/>
  <c r="S100" i="8"/>
  <c r="M100" i="8"/>
  <c r="L100" i="8"/>
  <c r="I100" i="8"/>
  <c r="V97" i="8"/>
  <c r="F21" i="7" s="1"/>
  <c r="K96" i="8"/>
  <c r="J96" i="8"/>
  <c r="S96" i="8"/>
  <c r="M96" i="8"/>
  <c r="L96" i="8"/>
  <c r="I96" i="8"/>
  <c r="K95" i="8"/>
  <c r="J95" i="8"/>
  <c r="S95" i="8"/>
  <c r="M95" i="8"/>
  <c r="L95" i="8"/>
  <c r="I95" i="8"/>
  <c r="K94" i="8"/>
  <c r="J94" i="8"/>
  <c r="S94" i="8"/>
  <c r="M94" i="8"/>
  <c r="L94" i="8"/>
  <c r="I94" i="8"/>
  <c r="K93" i="8"/>
  <c r="J93" i="8"/>
  <c r="S93" i="8"/>
  <c r="M93" i="8"/>
  <c r="L93" i="8"/>
  <c r="I93" i="8"/>
  <c r="K92" i="8"/>
  <c r="J92" i="8"/>
  <c r="S92" i="8"/>
  <c r="M92" i="8"/>
  <c r="L92" i="8"/>
  <c r="I92" i="8"/>
  <c r="K91" i="8"/>
  <c r="J91" i="8"/>
  <c r="S91" i="8"/>
  <c r="M91" i="8"/>
  <c r="L91" i="8"/>
  <c r="I91" i="8"/>
  <c r="K90" i="8"/>
  <c r="J90" i="8"/>
  <c r="S90" i="8"/>
  <c r="M90" i="8"/>
  <c r="L90" i="8"/>
  <c r="I90" i="8"/>
  <c r="K89" i="8"/>
  <c r="J89" i="8"/>
  <c r="S89" i="8"/>
  <c r="M89" i="8"/>
  <c r="L89" i="8"/>
  <c r="I89" i="8"/>
  <c r="K88" i="8"/>
  <c r="J88" i="8"/>
  <c r="S88" i="8"/>
  <c r="M88" i="8"/>
  <c r="L88" i="8"/>
  <c r="I88" i="8"/>
  <c r="K87" i="8"/>
  <c r="J87" i="8"/>
  <c r="S87" i="8"/>
  <c r="M87" i="8"/>
  <c r="L87" i="8"/>
  <c r="I87" i="8"/>
  <c r="K86" i="8"/>
  <c r="J86" i="8"/>
  <c r="S86" i="8"/>
  <c r="M86" i="8"/>
  <c r="L86" i="8"/>
  <c r="I86" i="8"/>
  <c r="V80" i="8"/>
  <c r="F17" i="7" s="1"/>
  <c r="K79" i="8"/>
  <c r="J79" i="8"/>
  <c r="S79" i="8"/>
  <c r="S80" i="8" s="1"/>
  <c r="E17" i="7" s="1"/>
  <c r="M79" i="8"/>
  <c r="H80" i="8" s="1"/>
  <c r="L79" i="8"/>
  <c r="L80" i="8" s="1"/>
  <c r="B17" i="7" s="1"/>
  <c r="I79" i="8"/>
  <c r="I80" i="8" s="1"/>
  <c r="D17" i="7" s="1"/>
  <c r="V76" i="8"/>
  <c r="F16" i="7" s="1"/>
  <c r="K75" i="8"/>
  <c r="J75" i="8"/>
  <c r="S75" i="8"/>
  <c r="M75" i="8"/>
  <c r="L75" i="8"/>
  <c r="I75" i="8"/>
  <c r="K74" i="8"/>
  <c r="J74" i="8"/>
  <c r="S74" i="8"/>
  <c r="M74" i="8"/>
  <c r="L74" i="8"/>
  <c r="I74" i="8"/>
  <c r="K73" i="8"/>
  <c r="J73" i="8"/>
  <c r="S73" i="8"/>
  <c r="M73" i="8"/>
  <c r="L73" i="8"/>
  <c r="I73" i="8"/>
  <c r="K72" i="8"/>
  <c r="J72" i="8"/>
  <c r="S72" i="8"/>
  <c r="M72" i="8"/>
  <c r="L72" i="8"/>
  <c r="I72" i="8"/>
  <c r="K71" i="8"/>
  <c r="J71" i="8"/>
  <c r="S71" i="8"/>
  <c r="M71" i="8"/>
  <c r="L71" i="8"/>
  <c r="I71" i="8"/>
  <c r="V68" i="8"/>
  <c r="F15" i="7" s="1"/>
  <c r="K67" i="8"/>
  <c r="J67" i="8"/>
  <c r="S67" i="8"/>
  <c r="M67" i="8"/>
  <c r="L67" i="8"/>
  <c r="I67" i="8"/>
  <c r="K66" i="8"/>
  <c r="J66" i="8"/>
  <c r="S66" i="8"/>
  <c r="M66" i="8"/>
  <c r="L66" i="8"/>
  <c r="I66" i="8"/>
  <c r="K65" i="8"/>
  <c r="J65" i="8"/>
  <c r="S65" i="8"/>
  <c r="M65" i="8"/>
  <c r="L65" i="8"/>
  <c r="I65" i="8"/>
  <c r="K64" i="8"/>
  <c r="J64" i="8"/>
  <c r="S64" i="8"/>
  <c r="M64" i="8"/>
  <c r="L64" i="8"/>
  <c r="I64" i="8"/>
  <c r="K63" i="8"/>
  <c r="J63" i="8"/>
  <c r="S63" i="8"/>
  <c r="M63" i="8"/>
  <c r="L63" i="8"/>
  <c r="I63" i="8"/>
  <c r="K62" i="8"/>
  <c r="J62" i="8"/>
  <c r="S62" i="8"/>
  <c r="M62" i="8"/>
  <c r="L62" i="8"/>
  <c r="I62" i="8"/>
  <c r="K61" i="8"/>
  <c r="J61" i="8"/>
  <c r="S61" i="8"/>
  <c r="M61" i="8"/>
  <c r="L61" i="8"/>
  <c r="I61" i="8"/>
  <c r="K60" i="8"/>
  <c r="J60" i="8"/>
  <c r="S60" i="8"/>
  <c r="M60" i="8"/>
  <c r="L60" i="8"/>
  <c r="I60" i="8"/>
  <c r="K59" i="8"/>
  <c r="J59" i="8"/>
  <c r="S59" i="8"/>
  <c r="M59" i="8"/>
  <c r="L59" i="8"/>
  <c r="I59" i="8"/>
  <c r="K58" i="8"/>
  <c r="J58" i="8"/>
  <c r="S58" i="8"/>
  <c r="M58" i="8"/>
  <c r="L58" i="8"/>
  <c r="I58" i="8"/>
  <c r="K57" i="8"/>
  <c r="J57" i="8"/>
  <c r="S57" i="8"/>
  <c r="S68" i="8" s="1"/>
  <c r="E15" i="7" s="1"/>
  <c r="M57" i="8"/>
  <c r="L57" i="8"/>
  <c r="I57" i="8"/>
  <c r="V54" i="8"/>
  <c r="F14" i="7" s="1"/>
  <c r="K53" i="8"/>
  <c r="J53" i="8"/>
  <c r="S53" i="8"/>
  <c r="M53" i="8"/>
  <c r="L53" i="8"/>
  <c r="I53" i="8"/>
  <c r="K52" i="8"/>
  <c r="J52" i="8"/>
  <c r="S52" i="8"/>
  <c r="M52" i="8"/>
  <c r="L52" i="8"/>
  <c r="I52" i="8"/>
  <c r="K51" i="8"/>
  <c r="J51" i="8"/>
  <c r="S51" i="8"/>
  <c r="M51" i="8"/>
  <c r="L51" i="8"/>
  <c r="I51" i="8"/>
  <c r="K50" i="8"/>
  <c r="J50" i="8"/>
  <c r="S50" i="8"/>
  <c r="M50" i="8"/>
  <c r="L50" i="8"/>
  <c r="I50" i="8"/>
  <c r="V47" i="8"/>
  <c r="F13" i="7" s="1"/>
  <c r="K46" i="8"/>
  <c r="J46" i="8"/>
  <c r="S46" i="8"/>
  <c r="M46" i="8"/>
  <c r="L46" i="8"/>
  <c r="I46" i="8"/>
  <c r="K45" i="8"/>
  <c r="J45" i="8"/>
  <c r="S45" i="8"/>
  <c r="M45" i="8"/>
  <c r="L45" i="8"/>
  <c r="I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S41" i="8"/>
  <c r="M41" i="8"/>
  <c r="L41" i="8"/>
  <c r="I41" i="8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V34" i="8"/>
  <c r="F12" i="7" s="1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M31" i="8"/>
  <c r="L31" i="8"/>
  <c r="I31" i="8"/>
  <c r="K30" i="8"/>
  <c r="J30" i="8"/>
  <c r="S30" i="8"/>
  <c r="M30" i="8"/>
  <c r="L30" i="8"/>
  <c r="I30" i="8"/>
  <c r="K29" i="8"/>
  <c r="J29" i="8"/>
  <c r="S29" i="8"/>
  <c r="M29" i="8"/>
  <c r="L29" i="8"/>
  <c r="I29" i="8"/>
  <c r="K28" i="8"/>
  <c r="J28" i="8"/>
  <c r="S28" i="8"/>
  <c r="M28" i="8"/>
  <c r="L28" i="8"/>
  <c r="I28" i="8"/>
  <c r="K27" i="8"/>
  <c r="J27" i="8"/>
  <c r="S27" i="8"/>
  <c r="M27" i="8"/>
  <c r="L27" i="8"/>
  <c r="I27" i="8"/>
  <c r="K26" i="8"/>
  <c r="J26" i="8"/>
  <c r="S26" i="8"/>
  <c r="M26" i="8"/>
  <c r="L26" i="8"/>
  <c r="I26" i="8"/>
  <c r="K25" i="8"/>
  <c r="J25" i="8"/>
  <c r="S25" i="8"/>
  <c r="M25" i="8"/>
  <c r="L25" i="8"/>
  <c r="I25" i="8"/>
  <c r="V22" i="8"/>
  <c r="K21" i="8"/>
  <c r="J21" i="8"/>
  <c r="S21" i="8"/>
  <c r="M21" i="8"/>
  <c r="L21" i="8"/>
  <c r="I21" i="8"/>
  <c r="K19" i="8"/>
  <c r="J19" i="8"/>
  <c r="S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J11" i="8"/>
  <c r="S11" i="8"/>
  <c r="M11" i="8"/>
  <c r="L11" i="8"/>
  <c r="I11" i="8"/>
  <c r="J17" i="3"/>
  <c r="I30" i="3"/>
  <c r="J30" i="3" s="1"/>
  <c r="F29" i="4"/>
  <c r="F25" i="4"/>
  <c r="E25" i="4"/>
  <c r="C25" i="4"/>
  <c r="D25" i="4"/>
  <c r="F24" i="4"/>
  <c r="E24" i="4"/>
  <c r="B24" i="4"/>
  <c r="D24" i="4"/>
  <c r="F23" i="4"/>
  <c r="E23" i="4"/>
  <c r="C23" i="4"/>
  <c r="D23" i="4"/>
  <c r="F22" i="4"/>
  <c r="E22" i="4"/>
  <c r="C22" i="4"/>
  <c r="D22" i="4"/>
  <c r="F21" i="4"/>
  <c r="E21" i="4"/>
  <c r="C21" i="4"/>
  <c r="D21" i="4"/>
  <c r="F20" i="4"/>
  <c r="E20" i="4"/>
  <c r="C20" i="4"/>
  <c r="D20" i="4"/>
  <c r="F19" i="4"/>
  <c r="E19" i="4"/>
  <c r="C19" i="4"/>
  <c r="D19" i="4"/>
  <c r="F18" i="4"/>
  <c r="E18" i="4"/>
  <c r="D18" i="4"/>
  <c r="F17" i="4"/>
  <c r="F13" i="4"/>
  <c r="B13" i="4"/>
  <c r="E13" i="4"/>
  <c r="C13" i="4"/>
  <c r="D13" i="4"/>
  <c r="F12" i="4"/>
  <c r="E12" i="4"/>
  <c r="B12" i="4"/>
  <c r="D12" i="4"/>
  <c r="F11" i="4"/>
  <c r="F14" i="4"/>
  <c r="E11" i="4"/>
  <c r="J20" i="3"/>
  <c r="J30" i="22" l="1"/>
  <c r="J39" i="22" s="1"/>
  <c r="J34" i="22" s="1"/>
  <c r="F34" i="22" s="1"/>
  <c r="J268" i="23"/>
  <c r="J30" i="23"/>
  <c r="J39" i="23" s="1"/>
  <c r="J34" i="23" s="1"/>
  <c r="F34" i="23" s="1"/>
  <c r="J261" i="24"/>
  <c r="B8" i="1"/>
  <c r="G8" i="1" s="1"/>
  <c r="J96" i="24"/>
  <c r="L169" i="8"/>
  <c r="B29" i="7" s="1"/>
  <c r="H34" i="8"/>
  <c r="G124" i="8"/>
  <c r="I54" i="8"/>
  <c r="D14" i="7" s="1"/>
  <c r="S47" i="8"/>
  <c r="E13" i="7" s="1"/>
  <c r="G22" i="8"/>
  <c r="L138" i="8"/>
  <c r="B26" i="7" s="1"/>
  <c r="G175" i="8"/>
  <c r="I175" i="8"/>
  <c r="D30" i="7" s="1"/>
  <c r="M184" i="8"/>
  <c r="C32" i="7" s="1"/>
  <c r="I117" i="8"/>
  <c r="D23" i="7" s="1"/>
  <c r="I34" i="8"/>
  <c r="M54" i="8"/>
  <c r="C14" i="7" s="1"/>
  <c r="M76" i="8"/>
  <c r="C16" i="7" s="1"/>
  <c r="S34" i="8"/>
  <c r="E12" i="7" s="1"/>
  <c r="I47" i="8"/>
  <c r="D13" i="7" s="1"/>
  <c r="I107" i="8"/>
  <c r="D22" i="7" s="1"/>
  <c r="G117" i="8"/>
  <c r="M124" i="8"/>
  <c r="C24" i="7" s="1"/>
  <c r="H138" i="8"/>
  <c r="H162" i="8"/>
  <c r="S169" i="8"/>
  <c r="E29" i="7" s="1"/>
  <c r="M175" i="8"/>
  <c r="C30" i="7" s="1"/>
  <c r="G47" i="8"/>
  <c r="R30" i="31"/>
  <c r="R34" i="31" s="1"/>
  <c r="R32" i="31" s="1"/>
  <c r="B17" i="1"/>
  <c r="G17" i="1" s="1"/>
  <c r="J30" i="21"/>
  <c r="J39" i="21" s="1"/>
  <c r="J34" i="21" s="1"/>
  <c r="F34" i="21" s="1"/>
  <c r="J96" i="21"/>
  <c r="H169" i="8"/>
  <c r="L162" i="8"/>
  <c r="B28" i="7" s="1"/>
  <c r="I146" i="8"/>
  <c r="D27" i="7" s="1"/>
  <c r="G146" i="8"/>
  <c r="I132" i="8"/>
  <c r="D25" i="7" s="1"/>
  <c r="L132" i="8"/>
  <c r="B25" i="7" s="1"/>
  <c r="L68" i="8"/>
  <c r="B15" i="7" s="1"/>
  <c r="R30" i="30"/>
  <c r="R34" i="30" s="1"/>
  <c r="R32" i="30" s="1"/>
  <c r="B16" i="1"/>
  <c r="G16" i="1" s="1"/>
  <c r="K187" i="8"/>
  <c r="K7" i="1" s="1"/>
  <c r="M47" i="8"/>
  <c r="C13" i="7" s="1"/>
  <c r="S54" i="8"/>
  <c r="E14" i="7" s="1"/>
  <c r="H68" i="8"/>
  <c r="S76" i="8"/>
  <c r="E16" i="7" s="1"/>
  <c r="L107" i="8"/>
  <c r="B22" i="7" s="1"/>
  <c r="G184" i="8"/>
  <c r="BJ133" i="20"/>
  <c r="J133" i="20" s="1"/>
  <c r="J134" i="20"/>
  <c r="J97" i="20" s="1"/>
  <c r="E7" i="1"/>
  <c r="J20" i="6"/>
  <c r="J20" i="9"/>
  <c r="V82" i="8"/>
  <c r="F18" i="7" s="1"/>
  <c r="L179" i="8"/>
  <c r="B31" i="7" s="1"/>
  <c r="I30" i="6"/>
  <c r="J30" i="6" s="1"/>
  <c r="F11" i="10"/>
  <c r="I30" i="9"/>
  <c r="J30" i="9" s="1"/>
  <c r="G54" i="8"/>
  <c r="I68" i="8"/>
  <c r="D15" i="7" s="1"/>
  <c r="I76" i="8"/>
  <c r="D16" i="7" s="1"/>
  <c r="H107" i="8"/>
  <c r="M117" i="8"/>
  <c r="C23" i="7" s="1"/>
  <c r="S124" i="8"/>
  <c r="E24" i="7" s="1"/>
  <c r="H132" i="8"/>
  <c r="S138" i="8"/>
  <c r="E26" i="7" s="1"/>
  <c r="M146" i="8"/>
  <c r="C27" i="7" s="1"/>
  <c r="S162" i="8"/>
  <c r="E28" i="7" s="1"/>
  <c r="I169" i="8"/>
  <c r="D29" i="7" s="1"/>
  <c r="S175" i="8"/>
  <c r="E30" i="7" s="1"/>
  <c r="S184" i="8"/>
  <c r="E32" i="7" s="1"/>
  <c r="L34" i="8"/>
  <c r="B12" i="7" s="1"/>
  <c r="G76" i="8"/>
  <c r="S107" i="8"/>
  <c r="E22" i="7" s="1"/>
  <c r="S117" i="8"/>
  <c r="E23" i="7" s="1"/>
  <c r="I124" i="8"/>
  <c r="D24" i="7" s="1"/>
  <c r="S132" i="8"/>
  <c r="E25" i="7" s="1"/>
  <c r="I138" i="8"/>
  <c r="D26" i="7" s="1"/>
  <c r="S146" i="8"/>
  <c r="E27" i="7" s="1"/>
  <c r="I162" i="8"/>
  <c r="D28" i="7" s="1"/>
  <c r="I184" i="8"/>
  <c r="D32" i="7" s="1"/>
  <c r="C11" i="10"/>
  <c r="E11" i="10"/>
  <c r="C13" i="10"/>
  <c r="E17" i="9" s="1"/>
  <c r="E16" i="10"/>
  <c r="F17" i="10"/>
  <c r="B12" i="10"/>
  <c r="B16" i="10"/>
  <c r="D11" i="10"/>
  <c r="D16" i="10"/>
  <c r="C16" i="10"/>
  <c r="B11" i="10"/>
  <c r="I22" i="8"/>
  <c r="H22" i="8"/>
  <c r="M34" i="8"/>
  <c r="C12" i="7" s="1"/>
  <c r="H47" i="8"/>
  <c r="H54" i="8"/>
  <c r="M68" i="8"/>
  <c r="C15" i="7" s="1"/>
  <c r="H76" i="8"/>
  <c r="M80" i="8"/>
  <c r="C17" i="7" s="1"/>
  <c r="I97" i="8"/>
  <c r="D21" i="7" s="1"/>
  <c r="H97" i="8"/>
  <c r="M107" i="8"/>
  <c r="C22" i="7" s="1"/>
  <c r="H117" i="8"/>
  <c r="H124" i="8"/>
  <c r="M132" i="8"/>
  <c r="C25" i="7" s="1"/>
  <c r="M138" i="8"/>
  <c r="C26" i="7" s="1"/>
  <c r="H146" i="8"/>
  <c r="M162" i="8"/>
  <c r="C28" i="7" s="1"/>
  <c r="M169" i="8"/>
  <c r="C29" i="7" s="1"/>
  <c r="H175" i="8"/>
  <c r="M179" i="8"/>
  <c r="C31" i="7" s="1"/>
  <c r="H184" i="8"/>
  <c r="V186" i="8"/>
  <c r="F33" i="7" s="1"/>
  <c r="L22" i="8"/>
  <c r="B11" i="7" s="1"/>
  <c r="G34" i="8"/>
  <c r="L47" i="8"/>
  <c r="B13" i="7" s="1"/>
  <c r="L54" i="8"/>
  <c r="B14" i="7" s="1"/>
  <c r="G68" i="8"/>
  <c r="L76" i="8"/>
  <c r="B16" i="7" s="1"/>
  <c r="G80" i="8"/>
  <c r="L97" i="8"/>
  <c r="B21" i="7" s="1"/>
  <c r="G107" i="8"/>
  <c r="L117" i="8"/>
  <c r="B23" i="7" s="1"/>
  <c r="L124" i="8"/>
  <c r="B24" i="7" s="1"/>
  <c r="G132" i="8"/>
  <c r="G138" i="8"/>
  <c r="L146" i="8"/>
  <c r="B27" i="7" s="1"/>
  <c r="G162" i="8"/>
  <c r="G169" i="8"/>
  <c r="L175" i="8"/>
  <c r="B30" i="7" s="1"/>
  <c r="L184" i="8"/>
  <c r="B32" i="7" s="1"/>
  <c r="M22" i="8"/>
  <c r="C11" i="7" s="1"/>
  <c r="S22" i="8"/>
  <c r="E11" i="7" s="1"/>
  <c r="M97" i="8"/>
  <c r="C21" i="7" s="1"/>
  <c r="S97" i="8"/>
  <c r="E21" i="7" s="1"/>
  <c r="F11" i="7"/>
  <c r="G97" i="8"/>
  <c r="C11" i="4"/>
  <c r="C12" i="4"/>
  <c r="D17" i="4"/>
  <c r="B18" i="4"/>
  <c r="C24" i="4"/>
  <c r="E29" i="4"/>
  <c r="F30" i="4"/>
  <c r="B17" i="4"/>
  <c r="C18" i="4"/>
  <c r="B19" i="4"/>
  <c r="B20" i="4"/>
  <c r="B21" i="4"/>
  <c r="B22" i="4"/>
  <c r="B23" i="4"/>
  <c r="B25" i="4"/>
  <c r="F26" i="4"/>
  <c r="B29" i="4"/>
  <c r="B30" i="4"/>
  <c r="D18" i="3" s="1"/>
  <c r="D11" i="4"/>
  <c r="E14" i="4"/>
  <c r="C17" i="4"/>
  <c r="E17" i="4"/>
  <c r="D29" i="4"/>
  <c r="C29" i="4"/>
  <c r="B11" i="4"/>
  <c r="B9" i="1" l="1"/>
  <c r="G9" i="1" s="1"/>
  <c r="J437" i="20"/>
  <c r="M82" i="8"/>
  <c r="C18" i="7" s="1"/>
  <c r="E16" i="6" s="1"/>
  <c r="D11" i="7"/>
  <c r="I82" i="8"/>
  <c r="V187" i="8"/>
  <c r="F35" i="7" s="1"/>
  <c r="E18" i="1"/>
  <c r="J17" i="2" s="1"/>
  <c r="J20" i="2" s="1"/>
  <c r="J96" i="20"/>
  <c r="J30" i="20"/>
  <c r="J39" i="20" s="1"/>
  <c r="J34" i="20" s="1"/>
  <c r="F34" i="20" s="1"/>
  <c r="F19" i="10"/>
  <c r="G82" i="8"/>
  <c r="E13" i="10"/>
  <c r="L82" i="8"/>
  <c r="B18" i="7" s="1"/>
  <c r="D16" i="6" s="1"/>
  <c r="L186" i="8"/>
  <c r="B33" i="7" s="1"/>
  <c r="D17" i="6" s="1"/>
  <c r="B13" i="10"/>
  <c r="D17" i="9" s="1"/>
  <c r="C17" i="10"/>
  <c r="E18" i="9" s="1"/>
  <c r="D17" i="10"/>
  <c r="F18" i="9" s="1"/>
  <c r="B17" i="10"/>
  <c r="D18" i="9" s="1"/>
  <c r="D18" i="2" s="1"/>
  <c r="D13" i="10"/>
  <c r="F17" i="9" s="1"/>
  <c r="E17" i="10"/>
  <c r="H186" i="8"/>
  <c r="S186" i="8"/>
  <c r="E33" i="7" s="1"/>
  <c r="G186" i="8"/>
  <c r="S82" i="8"/>
  <c r="E18" i="7" s="1"/>
  <c r="M186" i="8"/>
  <c r="C33" i="7" s="1"/>
  <c r="E17" i="6" s="1"/>
  <c r="I186" i="8"/>
  <c r="D33" i="7" s="1"/>
  <c r="F17" i="6" s="1"/>
  <c r="H82" i="8"/>
  <c r="C26" i="4"/>
  <c r="E17" i="3" s="1"/>
  <c r="D14" i="4"/>
  <c r="F16" i="3" s="1"/>
  <c r="E30" i="4"/>
  <c r="D26" i="4"/>
  <c r="F17" i="3" s="1"/>
  <c r="C30" i="4"/>
  <c r="E18" i="3" s="1"/>
  <c r="D30" i="4"/>
  <c r="F18" i="3" s="1"/>
  <c r="F32" i="4"/>
  <c r="B26" i="4"/>
  <c r="D17" i="3" s="1"/>
  <c r="E26" i="4"/>
  <c r="B14" i="4"/>
  <c r="D16" i="3" s="1"/>
  <c r="E32" i="4"/>
  <c r="F20" i="3"/>
  <c r="M187" i="8" l="1"/>
  <c r="C35" i="7" s="1"/>
  <c r="D16" i="2"/>
  <c r="E17" i="2"/>
  <c r="E18" i="2"/>
  <c r="G187" i="8"/>
  <c r="L187" i="8"/>
  <c r="B35" i="7" s="1"/>
  <c r="J22" i="3"/>
  <c r="F22" i="3"/>
  <c r="D17" i="2"/>
  <c r="J23" i="3"/>
  <c r="F24" i="3"/>
  <c r="J24" i="3"/>
  <c r="F18" i="2"/>
  <c r="J24" i="9"/>
  <c r="F17" i="2"/>
  <c r="J23" i="9"/>
  <c r="F20" i="9"/>
  <c r="C19" i="10"/>
  <c r="F24" i="9"/>
  <c r="F22" i="9"/>
  <c r="J22" i="9"/>
  <c r="F23" i="9"/>
  <c r="E19" i="10"/>
  <c r="B19" i="10"/>
  <c r="H187" i="8"/>
  <c r="S187" i="8"/>
  <c r="E35" i="7" s="1"/>
  <c r="D32" i="4"/>
  <c r="C14" i="4"/>
  <c r="E16" i="3" s="1"/>
  <c r="E16" i="2" s="1"/>
  <c r="B32" i="4"/>
  <c r="F23" i="3"/>
  <c r="J26" i="3" s="1"/>
  <c r="C32" i="4"/>
  <c r="J28" i="3" l="1"/>
  <c r="I29" i="3" s="1"/>
  <c r="J29" i="3" s="1"/>
  <c r="J31" i="3" s="1"/>
  <c r="D19" i="10"/>
  <c r="J26" i="9"/>
  <c r="C18" i="1" l="1"/>
  <c r="J28" i="9"/>
  <c r="I29" i="9" s="1"/>
  <c r="J29" i="9" s="1"/>
  <c r="J31" i="9" s="1"/>
  <c r="G20" i="1" l="1"/>
  <c r="I30" i="2"/>
  <c r="J30" i="2" s="1"/>
  <c r="I29" i="2"/>
  <c r="J29" i="2" s="1"/>
  <c r="D18" i="7"/>
  <c r="F16" i="6" s="1"/>
  <c r="D12" i="7"/>
  <c r="F23" i="6" l="1"/>
  <c r="F23" i="2" s="1"/>
  <c r="J23" i="6"/>
  <c r="J23" i="2" s="1"/>
  <c r="J22" i="6"/>
  <c r="J24" i="6"/>
  <c r="J24" i="2" s="1"/>
  <c r="F16" i="2"/>
  <c r="F20" i="2" s="1"/>
  <c r="F20" i="6"/>
  <c r="F22" i="6"/>
  <c r="F22" i="2" s="1"/>
  <c r="F24" i="6"/>
  <c r="F24" i="2" s="1"/>
  <c r="I187" i="8"/>
  <c r="J26" i="6" l="1"/>
  <c r="J28" i="6" s="1"/>
  <c r="J22" i="2"/>
  <c r="J26" i="2" s="1"/>
  <c r="J28" i="2" s="1"/>
  <c r="J31" i="2" s="1"/>
  <c r="B7" i="1"/>
  <c r="D35" i="7"/>
  <c r="G7" i="1" l="1"/>
  <c r="G18" i="1" s="1"/>
  <c r="B18" i="1"/>
  <c r="I29" i="6"/>
  <c r="J29" i="6" s="1"/>
  <c r="J31" i="6" s="1"/>
  <c r="G21" i="1" l="1"/>
  <c r="G19" i="1" s="1"/>
  <c r="R30" i="12"/>
  <c r="R34" i="12" s="1"/>
  <c r="R32" i="12" s="1"/>
</calcChain>
</file>

<file path=xl/sharedStrings.xml><?xml version="1.0" encoding="utf-8"?>
<sst xmlns="http://schemas.openxmlformats.org/spreadsheetml/2006/main" count="11303" uniqueCount="2617">
  <si>
    <t>Rekapitulácia rozpočtu</t>
  </si>
  <si>
    <t>Stavba MODERNIZÁCIA A PRESTAVBA ŠATNÍ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</si>
  <si>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</si>
  <si>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</si>
  <si>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</si>
  <si>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</si>
  <si>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</si>
  <si>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</si>
  <si>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</si>
  <si>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</si>
  <si>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</si>
  <si>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</si>
  <si>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Školská jedáleň</t>
  </si>
  <si>
    <t>Krycí list rozpočtu</t>
  </si>
  <si>
    <t xml:space="preserve">Miesto:  </t>
  </si>
  <si>
    <t>Objekt Modernizácia  a prestavba šatní</t>
  </si>
  <si>
    <t xml:space="preserve">Ks: </t>
  </si>
  <si>
    <t xml:space="preserve">Zákazka: </t>
  </si>
  <si>
    <t xml:space="preserve">Spracoval: </t>
  </si>
  <si>
    <t xml:space="preserve">Dňa </t>
  </si>
  <si>
    <t>08.10.2020</t>
  </si>
  <si>
    <t>Odberateľ: Slovak strenght institute sro</t>
  </si>
  <si>
    <t xml:space="preserve">Projektant: </t>
  </si>
  <si>
    <t>Dodávateľ: S.O.F. HERCEG spol. s r.o.</t>
  </si>
  <si>
    <t xml:space="preserve">IČO: </t>
  </si>
  <si>
    <t xml:space="preserve">DIČ: </t>
  </si>
  <si>
    <t>IČO: 31375758</t>
  </si>
  <si>
    <t>DIČ: 2020353665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</si>
  <si>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</si>
  <si>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</si>
  <si>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</si>
  <si>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</si>
  <si>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</si>
  <si>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</si>
  <si>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</si>
  <si>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</si>
  <si>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</si>
  <si>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</si>
  <si>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</si>
  <si>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</si>
  <si>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</si>
  <si>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</si>
  <si>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</si>
  <si>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</si>
  <si>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</si>
  <si>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</si>
  <si>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</si>
  <si>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</si>
  <si>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</si>
  <si>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</si>
  <si>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</si>
  <si>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</si>
  <si>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</si>
  <si>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</si>
  <si>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</si>
  <si>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</si>
  <si>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</si>
  <si>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</si>
  <si>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</si>
  <si>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</si>
  <si>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</si>
  <si>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</si>
  <si>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</si>
  <si>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</si>
  <si>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</si>
  <si>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</si>
  <si>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08.10.2020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</si>
  <si>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</si>
  <si>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</si>
  <si>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</si>
  <si>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</si>
  <si>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</si>
  <si>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</si>
  <si>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IZOLÁCIE PROTI VODE A VLHKOSTI</t>
  </si>
  <si>
    <t>ZTI - ZARIAĎOVACIE PREDMETY</t>
  </si>
  <si>
    <t>ÚSTREDNÉ VYKUROVANIE - VYKUROVACIE TELESÁ</t>
  </si>
  <si>
    <t>DREVOSTAVBY</t>
  </si>
  <si>
    <t>KONŠTRUKCIE STOLÁRSKE</t>
  </si>
  <si>
    <t>PODLAHY A DLAŽBY KERAMICKÉ</t>
  </si>
  <si>
    <t>PODLAHY POVLAKOVÉ</t>
  </si>
  <si>
    <t>OBKLADY KERAMICKÉ</t>
  </si>
  <si>
    <t>MAĽBY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</si>
  <si>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</si>
  <si>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</si>
  <si>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</si>
  <si>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</si>
  <si>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</si>
  <si>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</si>
  <si>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</si>
  <si>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</si>
  <si>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</si>
  <si>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</si>
  <si>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</si>
  <si>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</si>
  <si>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</si>
  <si>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</si>
  <si>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 xml:space="preserve"> 11/A 1</t>
  </si>
  <si>
    <t>m2</t>
  </si>
  <si>
    <t xml:space="preserve">  3/A 1</t>
  </si>
  <si>
    <t xml:space="preserve"> 941955002</t>
  </si>
  <si>
    <t>Lešenie ľahké pracovné pomocné s výškou podlahy do 1,9 m</t>
  </si>
  <si>
    <t xml:space="preserve"> 952901111</t>
  </si>
  <si>
    <t>sub</t>
  </si>
  <si>
    <t>t</t>
  </si>
  <si>
    <t>711/A 1</t>
  </si>
  <si>
    <t>%</t>
  </si>
  <si>
    <t>kus</t>
  </si>
  <si>
    <t>763/A 2</t>
  </si>
  <si>
    <t>m</t>
  </si>
  <si>
    <t xml:space="preserve"> 998763403</t>
  </si>
  <si>
    <t>Presun hmôt pre sádrokartónové konštrukcie v objektoch výšky do 24 m</t>
  </si>
  <si>
    <t>766/A 1</t>
  </si>
  <si>
    <t xml:space="preserve"> 766000014</t>
  </si>
  <si>
    <t>771/A 1</t>
  </si>
  <si>
    <t xml:space="preserve"> 998771201</t>
  </si>
  <si>
    <t>S/S70</t>
  </si>
  <si>
    <t>M2</t>
  </si>
  <si>
    <t>S/S20</t>
  </si>
  <si>
    <t>771/A 2</t>
  </si>
  <si>
    <t xml:space="preserve"> 998781201</t>
  </si>
  <si>
    <t>784/A 1</t>
  </si>
  <si>
    <t xml:space="preserve"> 784410151</t>
  </si>
  <si>
    <t>Penetrovanie jednonásobné jemnozrnného podkladu do 3,8 m</t>
  </si>
  <si>
    <t>Objekt Školská jedáleň</t>
  </si>
  <si>
    <t>3,1% z [H+P+M]</t>
  </si>
  <si>
    <t>0,9% z [H+P]</t>
  </si>
  <si>
    <t>ZEMNÉ PRÁCE</t>
  </si>
  <si>
    <t>ZÁKLADY</t>
  </si>
  <si>
    <t>ZVISLÉ KONŠTRUKCIE</t>
  </si>
  <si>
    <t>VODOROVNÉ KONŠTRUKCIE</t>
  </si>
  <si>
    <t>IZOLÁCIE TEPELNÉ BEŽNÝCH STAVEBNÝCH KONŠTRUKCIÍ</t>
  </si>
  <si>
    <t>KONŠTRUKCIE TESÁRSKE</t>
  </si>
  <si>
    <t>KONŠTRUKCIE KLAMPIARSKE</t>
  </si>
  <si>
    <t>KRYTINY TVRDÉ</t>
  </si>
  <si>
    <t>KOVOVÉ DOPLNKOVÉ KONŠTRUKCIE</t>
  </si>
  <si>
    <t>NÁTERY</t>
  </si>
  <si>
    <t xml:space="preserve">  1/A 1</t>
  </si>
  <si>
    <t xml:space="preserve"> 121101121</t>
  </si>
  <si>
    <t>Odstránenie ornice do 100 m3 s vodorovným premiestnením na hromady a so zložením na vzdialenosť do 100 m</t>
  </si>
  <si>
    <t>m3</t>
  </si>
  <si>
    <t xml:space="preserve"> 122201102</t>
  </si>
  <si>
    <t>Odkopávky a prekopávky nezapažené v hornine triedy 3 nad 100 do 1000 m3</t>
  </si>
  <si>
    <t xml:space="preserve"> 122201109</t>
  </si>
  <si>
    <t>Príplatok za lepivosť v hornine triedy 3 pri odkopávkach a prekopávkach nezapažených</t>
  </si>
  <si>
    <t xml:space="preserve"> 132201101</t>
  </si>
  <si>
    <t>Hĺbenie rýh o šírke do 0,6 m v hornine triedy 3, do 100 m3</t>
  </si>
  <si>
    <t xml:space="preserve"> 132201109</t>
  </si>
  <si>
    <t xml:space="preserve">Príplatok za lepivosť horniny pri hĺbení rýh o šírke do 0,6 m v hornine triedy 3 </t>
  </si>
  <si>
    <t xml:space="preserve"> 162201102</t>
  </si>
  <si>
    <t>Vodorovné premiestnenie výkopu v hornine triedy 1 až 4 do 50 m</t>
  </si>
  <si>
    <t>M3</t>
  </si>
  <si>
    <t xml:space="preserve"> 162501102</t>
  </si>
  <si>
    <t>Vodorovné premiestnenie výkopu na vzdialenosť 3000 m v hornine triedy 1 až 4</t>
  </si>
  <si>
    <t xml:space="preserve"> 162501105</t>
  </si>
  <si>
    <t>Príplatok k cene za každý ďalší 1 km vodorovného premiestnenia výkopku z horniny triedy 1-4 do 100 m3 po spevnenej ceste</t>
  </si>
  <si>
    <t xml:space="preserve"> 167101102</t>
  </si>
  <si>
    <t>Nakladanie výkopku nad 100 m3 v hornine triedy 1 až 4</t>
  </si>
  <si>
    <t xml:space="preserve"> 174101001</t>
  </si>
  <si>
    <t>Zásyp sypaninou zhutnený jám, šachiet, rýh, zárezov alebo okolo objektu do 100 m3</t>
  </si>
  <si>
    <t xml:space="preserve"> 215901101</t>
  </si>
  <si>
    <t>Zhutnenie podložia z hornín súdržných  a nesúdržných</t>
  </si>
  <si>
    <t xml:space="preserve"> 271573011</t>
  </si>
  <si>
    <t>Násyp pod základové konštrukcie so zhutnením zo štrkopiesku frakcie 0-32 mm</t>
  </si>
  <si>
    <t xml:space="preserve"> 273321411</t>
  </si>
  <si>
    <t xml:space="preserve">Betón základových dosiek železový triedy C25/30 </t>
  </si>
  <si>
    <t xml:space="preserve"> 273351211</t>
  </si>
  <si>
    <t>Debnenie z dielcov základových dosiek - zhotovenie</t>
  </si>
  <si>
    <t xml:space="preserve"> 273351212</t>
  </si>
  <si>
    <t>Debnenie z dielcov základových dosiek - odstránenie</t>
  </si>
  <si>
    <t xml:space="preserve"> 273361901</t>
  </si>
  <si>
    <t>Výstuž základových dosiek zo zváraných sietí</t>
  </si>
  <si>
    <t xml:space="preserve"> 274271310</t>
  </si>
  <si>
    <t>Premac-príp. ekvivalent, Murivo základových pásov z betónových tvárnic 300x500x250 mm a s betónovou výplňou</t>
  </si>
  <si>
    <t xml:space="preserve"> 274313351</t>
  </si>
  <si>
    <t>Betón základových pásov prostý triedy C20/25</t>
  </si>
  <si>
    <t xml:space="preserve"> 274361841</t>
  </si>
  <si>
    <t xml:space="preserve"> Výstuž z ocele 10 505 pre murivo základových pásov z betónových tvárnic a s betónovou výplňou </t>
  </si>
  <si>
    <t xml:space="preserve"> 311234014</t>
  </si>
  <si>
    <t xml:space="preserve"> 311234015</t>
  </si>
  <si>
    <t xml:space="preserve"> 317161201</t>
  </si>
  <si>
    <t xml:space="preserve"> 317161202</t>
  </si>
  <si>
    <t xml:space="preserve"> 317161203</t>
  </si>
  <si>
    <t xml:space="preserve"> 317161204</t>
  </si>
  <si>
    <t xml:space="preserve"> 317161205</t>
  </si>
  <si>
    <t xml:space="preserve"> 317161206</t>
  </si>
  <si>
    <t xml:space="preserve"> 342243182</t>
  </si>
  <si>
    <t xml:space="preserve"> 342243183</t>
  </si>
  <si>
    <t xml:space="preserve"> 417321414</t>
  </si>
  <si>
    <t>Betón stužujúcich pásov a vencov železový triedy C20/25</t>
  </si>
  <si>
    <t xml:space="preserve"> 417351115</t>
  </si>
  <si>
    <t>Debnenie stužujúcich pásov a vencov - zhotovenie</t>
  </si>
  <si>
    <t xml:space="preserve"> 417351116</t>
  </si>
  <si>
    <t>Debnenie stužujúcich pásov a vencov - odstránenie</t>
  </si>
  <si>
    <t xml:space="preserve"> 417361821</t>
  </si>
  <si>
    <t>Výstuž stužujúcich pásov a vencov z ocele triedy 10 505 /B500A/</t>
  </si>
  <si>
    <t xml:space="preserve"> 612451121</t>
  </si>
  <si>
    <t>Vnútorná cementová hladká omietka stien v podlaží a schodiskách</t>
  </si>
  <si>
    <t xml:space="preserve"> 612465111</t>
  </si>
  <si>
    <t xml:space="preserve">Príprava podkladu vnútorných stien cementovým prednástrekom </t>
  </si>
  <si>
    <t xml:space="preserve"> 612465135</t>
  </si>
  <si>
    <t>Vnútorná omietka vápennocementová jadrová  stien,  hrúbka omietky 10 mm</t>
  </si>
  <si>
    <t xml:space="preserve"> 612473185</t>
  </si>
  <si>
    <t xml:space="preserve">Príplatok za zabudované omietniky k vnútornej omietke </t>
  </si>
  <si>
    <t xml:space="preserve"> 612473186</t>
  </si>
  <si>
    <t xml:space="preserve">Príplatok za zabudované rohovníky k vnútornej omietke </t>
  </si>
  <si>
    <t xml:space="preserve"> 615981135</t>
  </si>
  <si>
    <t xml:space="preserve">Obklad vnútorných a vonkajších stien betónových konštrukcií  TI doskami  hr. 50 mm </t>
  </si>
  <si>
    <t xml:space="preserve"> 622464143</t>
  </si>
  <si>
    <t xml:space="preserve">Vonkajšia omietka stien  silikon tenkovrstvová </t>
  </si>
  <si>
    <t xml:space="preserve"> 622465112</t>
  </si>
  <si>
    <t xml:space="preserve"> 62525017810</t>
  </si>
  <si>
    <t>Systém zateplenia vonkajšej konštrukcie extrudovaným polystyrénom XPS   hrúbky 160 mm lepením bez povrchovej úpravy</t>
  </si>
  <si>
    <t xml:space="preserve"> 625252011</t>
  </si>
  <si>
    <t>Kontaktný zatepľovací systém s izolačnými platňami EPS hrúbky 160 mm, skrutkovacie kotvy- kpl systémové riešenie</t>
  </si>
  <si>
    <t xml:space="preserve"> 631312712</t>
  </si>
  <si>
    <t>Mazanina z betónu prostého triedy C25/30 hrúbky 50-80 mm podlahový poter</t>
  </si>
  <si>
    <t xml:space="preserve"> 941941031</t>
  </si>
  <si>
    <t>Montáž lešenia ľahkého, pracovného radového s podlahami šírka do 1 m a výška do 10 m</t>
  </si>
  <si>
    <t xml:space="preserve"> 941941191</t>
  </si>
  <si>
    <t>Príplatok za prvý a každý ďalší mesiac použitia lešenia šírka od 0,80 do 1,00 m, výška do 10 m</t>
  </si>
  <si>
    <t xml:space="preserve">  3/B 1</t>
  </si>
  <si>
    <t xml:space="preserve"> 941941831</t>
  </si>
  <si>
    <t>Demontáž lešenia ľahkého radového s podlahami šírka do 1 m výška do 10 m</t>
  </si>
  <si>
    <t>Vyčistenie budov bytovej alebo občianskej výstavby pri výške podlažia do 4 m</t>
  </si>
  <si>
    <t xml:space="preserve"> 998011001</t>
  </si>
  <si>
    <t>Presun hmôt pre murované budovy výšky do 6 m</t>
  </si>
  <si>
    <t xml:space="preserve"> 711110101</t>
  </si>
  <si>
    <t>Separačná a oddeľovacia folia</t>
  </si>
  <si>
    <t xml:space="preserve"> 711111001</t>
  </si>
  <si>
    <t xml:space="preserve">Zhotovenie izolácie proti zemnej vlhkosti alebo povrchovej a podzemnej vode na vodorovnej ploche penetračným náterom za studena </t>
  </si>
  <si>
    <t xml:space="preserve"> 711112001</t>
  </si>
  <si>
    <t xml:space="preserve">Zhotovenie izolácie proti zemnej vlhkosti alebo povrchovej a podzemnej vode na zvislej ploche penetračným náterom za studena </t>
  </si>
  <si>
    <t xml:space="preserve"> 71113220121</t>
  </si>
  <si>
    <t>Ochrana tepelnej izolácie nopovou fóliou</t>
  </si>
  <si>
    <t xml:space="preserve"> 711141559</t>
  </si>
  <si>
    <t>Zhotovenie izolácie proti zemnej vlhkosti alebo povrchovej a podzemnej vode na vodorovnej ploche nataviteľnými asfaltovými izolačnými pásmi NAIP pritavením</t>
  </si>
  <si>
    <t xml:space="preserve"> 711142559</t>
  </si>
  <si>
    <t>Zhotovenie izolácie proti zemnej vlhkosti alebo povrchovej a podzemnej vode na zvislej ploche nataviteľnými asfaltovými izolačnými pásmi NAIP pritavením</t>
  </si>
  <si>
    <t xml:space="preserve"> 711462301</t>
  </si>
  <si>
    <t xml:space="preserve"> Izolácia proti povrchovej a podpovrchovej tlakovej vode vodorovná- hydroizolačná stierka</t>
  </si>
  <si>
    <t xml:space="preserve"> 711463301</t>
  </si>
  <si>
    <t xml:space="preserve"> Izolácia proti povrchovej a podpovrchovej tlakovej vode zvislá  - hydroizolačná stierka</t>
  </si>
  <si>
    <t xml:space="preserve"> 998711201</t>
  </si>
  <si>
    <t>Presun hmôt pre izolácie proti vode v objektoch výšky do 6 m</t>
  </si>
  <si>
    <t>S/S10</t>
  </si>
  <si>
    <t xml:space="preserve"> 1116334500</t>
  </si>
  <si>
    <t>Suspenzia asfaltová - pentračný náter</t>
  </si>
  <si>
    <t>kg</t>
  </si>
  <si>
    <t>S/S90</t>
  </si>
  <si>
    <t xml:space="preserve"> 628040050201</t>
  </si>
  <si>
    <t xml:space="preserve"> Asfaltovaný pás nastaviteľný</t>
  </si>
  <si>
    <t>713/A 1</t>
  </si>
  <si>
    <t xml:space="preserve"> 713111121</t>
  </si>
  <si>
    <t>Montáž tepelnej izolácie stropov v dvoch vrstvách</t>
  </si>
  <si>
    <t xml:space="preserve"> 713111211</t>
  </si>
  <si>
    <t>Montáž a dodávka parozábrany</t>
  </si>
  <si>
    <t xml:space="preserve"> 713111221</t>
  </si>
  <si>
    <t>Montáž a dodávka separačnej vrstvy</t>
  </si>
  <si>
    <t xml:space="preserve"> 713121111</t>
  </si>
  <si>
    <t>Montáž tepelnej izolácie podláh jednovrstvovej kladenej na sucho</t>
  </si>
  <si>
    <t>713/A 5</t>
  </si>
  <si>
    <t xml:space="preserve"> 998713201</t>
  </si>
  <si>
    <t>Presun hmôt pre izolácie tepelné v objektoch výšky do 6 m</t>
  </si>
  <si>
    <t xml:space="preserve"> 283017050107</t>
  </si>
  <si>
    <t xml:space="preserve"> EPS 100S  Izolačná doska  pre podlahy, hrúbka 100 mm , alebo ekvivalent</t>
  </si>
  <si>
    <t xml:space="preserve"> 6314193520</t>
  </si>
  <si>
    <t>Tepelná izolácia z minerálnej vlny - hr. 160 mm  izolácia stropov</t>
  </si>
  <si>
    <t>762/A 1</t>
  </si>
  <si>
    <t xml:space="preserve"> 76208421</t>
  </si>
  <si>
    <t>Väzníkový krov vrátane pomúrnice a zavetrenia, montážneho, kotviaceho a spojovacieho materiálu, vrátane impregnácie</t>
  </si>
  <si>
    <t xml:space="preserve"> 762341441</t>
  </si>
  <si>
    <t>Montáž  latovania z dosiek hr. do 50 mm</t>
  </si>
  <si>
    <t xml:space="preserve"> 762395000</t>
  </si>
  <si>
    <t xml:space="preserve">Spojovacie a ochranné prostriedky </t>
  </si>
  <si>
    <t xml:space="preserve"> 762431379</t>
  </si>
  <si>
    <t xml:space="preserve"> 762810049</t>
  </si>
  <si>
    <t>Montáž a dodávka debnenia z OSB dosiek  tr. III, hr. 25 mm, vrátane príslušenstva, montážneho a spojovacieho materiálu</t>
  </si>
  <si>
    <t xml:space="preserve"> 998762202</t>
  </si>
  <si>
    <t>Presun hmôt pre tesárske konštrukcie v objektoch výšky do 12 m</t>
  </si>
  <si>
    <t>S/S80</t>
  </si>
  <si>
    <t xml:space="preserve"> 6051010200</t>
  </si>
  <si>
    <t>Dosky a fošne neomietané smrek akosť I hr. 13 - 15 mm x š. 60 - 130 mm</t>
  </si>
  <si>
    <t xml:space="preserve"> 763133110</t>
  </si>
  <si>
    <t>SDK podhľad vrátane podkonštrukcie s opláštením sadrokartónovou doskou GKB, RB - alt. ekvivalent ,  stupeň vyhotovenia Q2</t>
  </si>
  <si>
    <t xml:space="preserve"> 763133310</t>
  </si>
  <si>
    <t>SDK podhľad vrátane podkonštrukcie  s opláštením sadrokartónovou doskou GKBI, RBI - alt. ekvivalent ,  stupeň vyhotovenia Q2</t>
  </si>
  <si>
    <t xml:space="preserve"> 7631391111</t>
  </si>
  <si>
    <t>764/A 1</t>
  </si>
  <si>
    <t xml:space="preserve"> 7643512031</t>
  </si>
  <si>
    <t>Žľab pododkvapový z pozinkovaného Pz plechu farebného DN 150 vrátane príslušenstva ( háky, kolená a pod.)- ozn. KL 1</t>
  </si>
  <si>
    <t xml:space="preserve"> 764359213</t>
  </si>
  <si>
    <t>Žľabový kotlík z pozinkovaného Pz plechu farebného</t>
  </si>
  <si>
    <t xml:space="preserve"> 764410240</t>
  </si>
  <si>
    <t>Oplechovanie parapetu z pozinkovaného Pz plechu farebného vrátane rohov rš 250 mm, vrátane príslušenstva- ozn. KL 3,4</t>
  </si>
  <si>
    <t xml:space="preserve"> 7644542041</t>
  </si>
  <si>
    <t>Odpadová rúra z pozinkovaného Pz plechu farebného  DN 150 vrátane príslušenstva ( objímky, kolená a pod.)- ozn. KL 2</t>
  </si>
  <si>
    <t>764/A 7</t>
  </si>
  <si>
    <t xml:space="preserve"> 998764201</t>
  </si>
  <si>
    <t>Presun hmôt pre klampiarské konštrukcie v objektoch výšky do 6 m</t>
  </si>
  <si>
    <t>765/A 1</t>
  </si>
  <si>
    <t xml:space="preserve"> 765901021</t>
  </si>
  <si>
    <t>Strešná fólia- poistná hydroizolácia  na plné debnenie</t>
  </si>
  <si>
    <t xml:space="preserve"> 998765201</t>
  </si>
  <si>
    <t>Presun hmôt pre tvrdé krytiny na objektoch výšky do 6 m</t>
  </si>
  <si>
    <t>M+D deliaca WC stena, konštr. z AL profilov, výplň DTD doska hr. 289 mm s ABS hranou, 2xdvere jednokrídlové , WC zámok, na rektif.nožičkách ,  2800x2000 mm, vrátanepovrch.úpravy , kotvenia a potrebného príslušenstva</t>
  </si>
  <si>
    <t>ks</t>
  </si>
  <si>
    <t xml:space="preserve"> 766660003</t>
  </si>
  <si>
    <t>Montáž , dodávka - interiérové  dvere  1 krídlové 600/1970, obložková zárubňa MDF biela,, kovanie, zámok</t>
  </si>
  <si>
    <t xml:space="preserve"> 766660004</t>
  </si>
  <si>
    <t>Montáž , dodávka - interiérové  dvere  1 krídlové 700/1970, obložková zárubňa MDF biela,, kovanie, zámok</t>
  </si>
  <si>
    <t xml:space="preserve"> 766660005</t>
  </si>
  <si>
    <t>Montáž , dodávka - interiérové  dvere  1 krídlové 800/1970, obložková zárubňa MDF biela,, kovanie, zámok</t>
  </si>
  <si>
    <t xml:space="preserve"> 998766201</t>
  </si>
  <si>
    <t>Presun hmôt pre stolárske konštrukcie v objektoch výšky do 6 m</t>
  </si>
  <si>
    <t>767/A 3</t>
  </si>
  <si>
    <t xml:space="preserve"> 767100001</t>
  </si>
  <si>
    <t>M+D okno plastové 5 komorové s izol. 3 sklom, krídlo S+OS+F , 1800/1850 - popis PD ozn. OK 01</t>
  </si>
  <si>
    <t xml:space="preserve"> 767100002</t>
  </si>
  <si>
    <t>M+D okno plastové 5 komorové s izol. 3 sklom, krídlo S+OS+F , 1800/1850 - popis PD ozn. OK 02</t>
  </si>
  <si>
    <t xml:space="preserve"> 767100003</t>
  </si>
  <si>
    <t>M+D vstupné dvere 2 kr. okno plastové 5 komorové s izol. 3 sklom,  1800/2300 , zámok, kovanie - popis PD ozn. OK 03</t>
  </si>
  <si>
    <t xml:space="preserve"> 767100004</t>
  </si>
  <si>
    <t>M+D okno plastové 5 komorové s izol. 3 sklom, krídlo S 1450/600 - popis PD ozn. OK 04</t>
  </si>
  <si>
    <t xml:space="preserve"> 767100005</t>
  </si>
  <si>
    <t>M+D okno plastové 5 komorové s izol. 3 sklom, krídlo S+OS+F , 1800/1450 - popis PD ozn. OK 05</t>
  </si>
  <si>
    <t xml:space="preserve"> 767100006</t>
  </si>
  <si>
    <t>M+D okno plastové 5 komorové s izol. 3 sklom, krídlo S+F , 1800/1450 - popis PD ozn. OK 06</t>
  </si>
  <si>
    <t xml:space="preserve"> 767100007</t>
  </si>
  <si>
    <t>M+D okno plastové 5 komorové s izol. 3 sklom, krídlo S+F , 1100/1850 - popis PD ozn. OK 07</t>
  </si>
  <si>
    <t xml:space="preserve"> 767100008</t>
  </si>
  <si>
    <t>M+D okno plastové 5 komorové s izol. 3 sklom, krídlo OS+F , 1100/1850 - popis PD ozn. OK 08</t>
  </si>
  <si>
    <t xml:space="preserve"> 767100009</t>
  </si>
  <si>
    <t>M+D vstupné dvere 2 kr. okno plastové 5 komorové s izol.3sklom,  1700/2300 , zámok, kovanie - popis PD ozn. OK 09</t>
  </si>
  <si>
    <t xml:space="preserve"> 767100010</t>
  </si>
  <si>
    <t>M+D okno výsuvné AL, výplň jednoduché sklo mliečne  800/1200</t>
  </si>
  <si>
    <t xml:space="preserve"> 767100011</t>
  </si>
  <si>
    <t>M+D okno výsuvné AL, výplň jednoduché sklo mliečne  1400/1200</t>
  </si>
  <si>
    <t xml:space="preserve"> 767100012</t>
  </si>
  <si>
    <t>Montáž , dodávka - interiérové  dvere  2 krídlové 1700/2300 plastové so sklenou výplňou, kovanie, zámok</t>
  </si>
  <si>
    <t xml:space="preserve"> 998767201</t>
  </si>
  <si>
    <t>Presun hmôt pre doplnkové stavebné konštrukcie kovové v objektoch výšky do 6 m</t>
  </si>
  <si>
    <t xml:space="preserve"> 7714151141</t>
  </si>
  <si>
    <t>Montáž sokla rovného výšky do 10 cm z keramických obkladačiek   do tmelu vrátane rezania, škárovania, detailov napojení, ukončení</t>
  </si>
  <si>
    <t xml:space="preserve"> 771575202</t>
  </si>
  <si>
    <t>Montáž podlahy z keramických dlaždíc protišmykových, vrátane rezania, škárovania, detailov napojení, ukončení</t>
  </si>
  <si>
    <t>Presun hmôt pre podlahy z dlaždíc v objektoch výšky do 6 m</t>
  </si>
  <si>
    <t xml:space="preserve"> 5976398000</t>
  </si>
  <si>
    <t>Dlaždice keramické protišmykové R10</t>
  </si>
  <si>
    <t xml:space="preserve"> 781445094</t>
  </si>
  <si>
    <t>Montáž obkladov stien z keramických obkladačiek  60 x 30 cm do tmelu vrátane škárovania, rezania, detailov napojení, ukončení</t>
  </si>
  <si>
    <t>Presun hmôt pre keramické obklady v objektoch výšky do 6 m</t>
  </si>
  <si>
    <t xml:space="preserve"> 5971820361031</t>
  </si>
  <si>
    <t>Obklad keramický 300/600</t>
  </si>
  <si>
    <t xml:space="preserve">M2    </t>
  </si>
  <si>
    <t>783/A 1</t>
  </si>
  <si>
    <t xml:space="preserve"> 783782303</t>
  </si>
  <si>
    <t xml:space="preserve">Náter tesárskej konštrukcie protihnilobný, protipliesňový, povrchovou impregnáciou </t>
  </si>
  <si>
    <t xml:space="preserve"> 784452371</t>
  </si>
  <si>
    <t>Maľba dvojnásobná z maliarskych  zmesí biela ručne nanášaná na jemnozrnný podklad v miestnosti výšky do 3,8 m</t>
  </si>
  <si>
    <t>Objekt Profesie</t>
  </si>
  <si>
    <t>ZTI - VNÚTORNA KANALIZÁCIA</t>
  </si>
  <si>
    <t>ÚSTREDNÉ VYKUROVANIE - KOTOLNE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</si>
  <si>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</si>
  <si>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</si>
  <si>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</si>
  <si>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</si>
  <si>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</si>
  <si>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Dodávateľ: </t>
  </si>
  <si>
    <t>Stavba : BUDOVA JEDÁLNE V AREÁLI ZÁKLADNEJ ŠKOLY GAJARY</t>
  </si>
  <si>
    <t>Zákazka :  BUDOVA JEDÁLNE V AREÁLI ZÁKLADNEJ ŠKOLY GAJARY</t>
  </si>
  <si>
    <t>Odberateľ: Obec Gajary, Hlavná 67, 900 61 Gajary</t>
  </si>
  <si>
    <t>Názov stavby</t>
  </si>
  <si>
    <t>JKSO</t>
  </si>
  <si>
    <t>EČO</t>
  </si>
  <si>
    <t xml:space="preserve">   </t>
  </si>
  <si>
    <t>Miesto</t>
  </si>
  <si>
    <t>Gajary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</si>
  <si>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</si>
  <si>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</si>
  <si>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</si>
  <si>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</si>
  <si>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</si>
  <si>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</si>
  <si>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</si>
  <si>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</si>
  <si>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>CPV</t>
  </si>
  <si>
    <t>CPA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</si>
  <si>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</si>
  <si>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</si>
  <si>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</si>
  <si>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</si>
  <si>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</si>
  <si>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</si>
  <si>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</si>
  <si>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</si>
  <si>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</si>
  <si>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</si>
  <si>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</si>
  <si>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</si>
  <si>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</si>
  <si>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</si>
  <si>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</si>
  <si>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1</t>
  </si>
  <si>
    <t>HSV</t>
  </si>
  <si>
    <t>Dodávky</t>
  </si>
  <si>
    <t>8</t>
  </si>
  <si>
    <t>Práca nadčas</t>
  </si>
  <si>
    <t>13</t>
  </si>
  <si>
    <t xml:space="preserve">GZS   </t>
  </si>
  <si>
    <t>2</t>
  </si>
  <si>
    <t>9</t>
  </si>
  <si>
    <t>Bez pevnej podl.</t>
  </si>
  <si>
    <t>14</t>
  </si>
  <si>
    <t xml:space="preserve">Projektové práce   </t>
  </si>
  <si>
    <t>3</t>
  </si>
  <si>
    <t>PSV</t>
  </si>
  <si>
    <t>10</t>
  </si>
  <si>
    <t>Kultúrna pamiatka</t>
  </si>
  <si>
    <t>15</t>
  </si>
  <si>
    <t xml:space="preserve">Sťažené podmienky   </t>
  </si>
  <si>
    <t>4</t>
  </si>
  <si>
    <t>11</t>
  </si>
  <si>
    <t>16</t>
  </si>
  <si>
    <t xml:space="preserve">Vplyv prostredia   </t>
  </si>
  <si>
    <t>5</t>
  </si>
  <si>
    <t>"M"</t>
  </si>
  <si>
    <t>17</t>
  </si>
  <si>
    <t xml:space="preserve">Iné VRN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</si>
  <si>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</si>
  <si>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</si>
  <si>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</si>
  <si>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</si>
  <si>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</si>
  <si>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</si>
  <si>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</si>
  <si>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</si>
  <si>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</si>
  <si>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</si>
  <si>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</si>
  <si>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</si>
  <si>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</si>
  <si>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D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</si>
  <si>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</si>
  <si>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</si>
  <si>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</si>
  <si>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</si>
  <si>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</si>
  <si>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</si>
  <si>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</si>
  <si>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</si>
  <si>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</si>
  <si>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</si>
  <si>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</si>
  <si>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</si>
  <si>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</si>
  <si>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</si>
  <si>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</si>
  <si>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</si>
  <si>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</si>
  <si>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>CELKOVÝ KRYCÍ LIST ROZPOČTU</t>
  </si>
  <si>
    <t xml:space="preserve">Budova jedálne v areálI základnej školy v Gajaroch </t>
  </si>
  <si>
    <t>SO 01 Školská jedáleň</t>
  </si>
  <si>
    <t>Obec Gajary, Hlavná 67, 900 61 Gajary</t>
  </si>
  <si>
    <t>Ing.arch. Veronika Šavelová</t>
  </si>
  <si>
    <t>Ing. arch. Veronika Šavelová</t>
  </si>
  <si>
    <t>Zdravotechnika</t>
  </si>
  <si>
    <t>Vykurovanie</t>
  </si>
  <si>
    <t>Projektant:  SG Studio s.r.o.., Bamičová 12, 831 07 Bratislava</t>
  </si>
  <si>
    <t>Objekt: Školská jedáleň</t>
  </si>
  <si>
    <t>Č.</t>
  </si>
  <si>
    <t>Popis</t>
  </si>
  <si>
    <t>MJ</t>
  </si>
  <si>
    <t>Množstvo celkom</t>
  </si>
  <si>
    <t>Cena jednotková</t>
  </si>
  <si>
    <t>M</t>
  </si>
  <si>
    <t xml:space="preserve">Práce a dodávky M   </t>
  </si>
  <si>
    <t>21-M</t>
  </si>
  <si>
    <t xml:space="preserve">Elektromontáže   </t>
  </si>
  <si>
    <t>210100004</t>
  </si>
  <si>
    <t xml:space="preserve">Ukončenie vodičov v rozvádzač. vrátane zapojenia a vodičovej koncovky do 25 mm2   </t>
  </si>
  <si>
    <t>354310020500</t>
  </si>
  <si>
    <t xml:space="preserve">Káblové oko medené lisovacie CU 25x6 KU   </t>
  </si>
  <si>
    <t>210100005.S</t>
  </si>
  <si>
    <t xml:space="preserve">Ukončenie vodičov v rozvádzač. vrátane zapojenia a vodičovej koncovky do 35 mm2   </t>
  </si>
  <si>
    <t>354310013500.S</t>
  </si>
  <si>
    <t xml:space="preserve">Káblové oko hliníkové lisovacie 35 Al 617080   </t>
  </si>
  <si>
    <t>210120102</t>
  </si>
  <si>
    <t xml:space="preserve">Poistka nožová veľkost 00 do 160A 500 V   </t>
  </si>
  <si>
    <t>345290005200</t>
  </si>
  <si>
    <t xml:space="preserve">Poistková vložka PNA000 63A gG, Un AC 500 V/DC 250 V, veľkosť 000, gG   </t>
  </si>
  <si>
    <t>210190005</t>
  </si>
  <si>
    <t xml:space="preserve">Prerábka a doplnenie exist. RE podla výkresu vrátane mat.   </t>
  </si>
  <si>
    <t>kompl</t>
  </si>
  <si>
    <t>210193056</t>
  </si>
  <si>
    <t xml:space="preserve">Skriňa ER plastová, trojfázová, 1 odberatel   </t>
  </si>
  <si>
    <t>357120009000</t>
  </si>
  <si>
    <t xml:space="preserve">Skriňa elektromerová RE 1.0-K402 (W), 1 x hlavný trojpólový istič B40, nulový mostík   </t>
  </si>
  <si>
    <t>210220021</t>
  </si>
  <si>
    <t xml:space="preserve">Uzemňovacie vedenie izolované v zemi FeZn vrátane izolácie spojov O 10mm   </t>
  </si>
  <si>
    <t>3544224150</t>
  </si>
  <si>
    <t xml:space="preserve">Územňovací vodič izolovaný Pozinkovaný drôt O 10 izolovaný t195010 PVC   </t>
  </si>
  <si>
    <t>210220253</t>
  </si>
  <si>
    <t xml:space="preserve">Svorka FeZn uzemňovacia SR03   </t>
  </si>
  <si>
    <t>3544221300</t>
  </si>
  <si>
    <t xml:space="preserve">Uzemňovacia svorka  ocelová žiarovo zinkovaná  označenie  SR 03 A   </t>
  </si>
  <si>
    <t>210881043</t>
  </si>
  <si>
    <t xml:space="preserve">Kábel bezhalogénový, medený uložený voľne N2XH 0,6/1,0 kV  5x25   </t>
  </si>
  <si>
    <t>341610016500</t>
  </si>
  <si>
    <t xml:space="preserve">Kábel medený bezhalogenový N2XH 5x25 mm2   </t>
  </si>
  <si>
    <t>210902363.S</t>
  </si>
  <si>
    <t xml:space="preserve">Kábel hliníkový silový, uložený pevne NAYY 0,6/1 kV 4x35   </t>
  </si>
  <si>
    <t>341110034100.S</t>
  </si>
  <si>
    <t xml:space="preserve">Kábel hliníkový NAYY 4x35 SM mm2   </t>
  </si>
  <si>
    <t>DP</t>
  </si>
  <si>
    <t xml:space="preserve">Doprava   </t>
  </si>
  <si>
    <t>MV</t>
  </si>
  <si>
    <t xml:space="preserve">Murárske výpomoci   </t>
  </si>
  <si>
    <t>PM</t>
  </si>
  <si>
    <t xml:space="preserve">Podružný materiál   </t>
  </si>
  <si>
    <t>PPV</t>
  </si>
  <si>
    <t xml:space="preserve">Podiel pridružených výkonov   </t>
  </si>
  <si>
    <t>46-M</t>
  </si>
  <si>
    <t xml:space="preserve">Zemné práce pri extr.mont.prácach   </t>
  </si>
  <si>
    <t>210010030</t>
  </si>
  <si>
    <t xml:space="preserve">Rúrka ohybná elektroinštalačná z PVC typ FXKVR 63, uložená pevne   </t>
  </si>
  <si>
    <t>3450705100</t>
  </si>
  <si>
    <t xml:space="preserve">I-Rúrka FXKVR 63   </t>
  </si>
  <si>
    <t>460200163</t>
  </si>
  <si>
    <t xml:space="preserve">Hĺbenie káblovej ryhy ručne 35 cm širokej a 80 cm hlbokej, v zemine triedy 3   </t>
  </si>
  <si>
    <t>460420222</t>
  </si>
  <si>
    <t xml:space="preserve">Rekonštrukcia káblového lôžka z piesku so zakrytím tehlami naprieč smeru kábla na šírku 35 cm   </t>
  </si>
  <si>
    <t>5831214500</t>
  </si>
  <si>
    <t xml:space="preserve">Drvina vápencová zmes  0 - 4   </t>
  </si>
  <si>
    <t>5961046500</t>
  </si>
  <si>
    <t>460490012</t>
  </si>
  <si>
    <t xml:space="preserve">Rozvinutie a uloženie výstražnej fólie z PVC do ryhy, šírka 33 cm   </t>
  </si>
  <si>
    <t>2830002000</t>
  </si>
  <si>
    <t xml:space="preserve">Fólia červená v m   </t>
  </si>
  <si>
    <t>460560163</t>
  </si>
  <si>
    <t xml:space="preserve">Ručný zásyp nezap. káblovej ryhy bez zhutn. zeminy, 35 cm širokej, 80 cm hlbokej v zemine tr. 3   </t>
  </si>
  <si>
    <t>460620013</t>
  </si>
  <si>
    <t xml:space="preserve">Proviz. úprava terénu v zemine tr. 3, aby nerovnosti terénu neboli väčšie ako 2 cm od vodor.hladiny   </t>
  </si>
  <si>
    <t xml:space="preserve">Hodinové zúčtovacie sadzby   </t>
  </si>
  <si>
    <t>HZS000111</t>
  </si>
  <si>
    <t xml:space="preserve">Odborná skúška a odborná prehliadka, revízna správa   </t>
  </si>
  <si>
    <t>HZS000112</t>
  </si>
  <si>
    <t xml:space="preserve">Projekt skutočného vyhotovenia   </t>
  </si>
  <si>
    <t>HZS000113</t>
  </si>
  <si>
    <t xml:space="preserve">Vytíčšenie exist. inžinierskych sietí   </t>
  </si>
  <si>
    <t xml:space="preserve">Celkom   </t>
  </si>
  <si>
    <t>Číslo
položky</t>
  </si>
  <si>
    <t>Položka</t>
  </si>
  <si>
    <t>Merná
jednotka</t>
  </si>
  <si>
    <t>Jednotková cena</t>
  </si>
  <si>
    <t>Celková cena</t>
  </si>
  <si>
    <t>Druh</t>
  </si>
  <si>
    <t>Typ</t>
  </si>
  <si>
    <t>CompactAIR 315-G-PTC</t>
  </si>
  <si>
    <t>príslušenstvo</t>
  </si>
  <si>
    <t>kpl</t>
  </si>
  <si>
    <t>MaR + kabeláž</t>
  </si>
  <si>
    <t>miesto pre regulátor určí investor</t>
  </si>
  <si>
    <t>Z 200.3DF R1</t>
  </si>
  <si>
    <t>Tlmič hluku</t>
  </si>
  <si>
    <t>D315 / 1000</t>
  </si>
  <si>
    <t>D200 / 500</t>
  </si>
  <si>
    <t>D160 / 1000</t>
  </si>
  <si>
    <t>D160 / 500</t>
  </si>
  <si>
    <t>Filtračná kazeta</t>
  </si>
  <si>
    <t>FGR160</t>
  </si>
  <si>
    <t>TFF 100</t>
  </si>
  <si>
    <t>montážny rámik</t>
  </si>
  <si>
    <t>RFU (FR) 100</t>
  </si>
  <si>
    <t>Odvodný ventil</t>
  </si>
  <si>
    <t>EFF 100</t>
  </si>
  <si>
    <t>Stenová mriežka</t>
  </si>
  <si>
    <t>NOVA-L-1-2-300x100-2-12</t>
  </si>
  <si>
    <t>prechod stenou</t>
  </si>
  <si>
    <t>300x100</t>
  </si>
  <si>
    <t>NOVA-L-1-2-400x100-2-12</t>
  </si>
  <si>
    <t>400x100</t>
  </si>
  <si>
    <t>Radiálny ventilátor do podhľadu</t>
  </si>
  <si>
    <t>Vendux</t>
  </si>
  <si>
    <t>2 13</t>
  </si>
  <si>
    <t>Nasávacia hlavica</t>
  </si>
  <si>
    <t>NH 315</t>
  </si>
  <si>
    <t>2 14</t>
  </si>
  <si>
    <t>Kruhová strieška</t>
  </si>
  <si>
    <t>KS 200</t>
  </si>
  <si>
    <t>KS 125</t>
  </si>
  <si>
    <t>VZT potrubie spiro</t>
  </si>
  <si>
    <t>D80 / 70%tv.</t>
  </si>
  <si>
    <t>bm</t>
  </si>
  <si>
    <t>D100 / 30%tv.</t>
  </si>
  <si>
    <t>D125 / 40%tv.</t>
  </si>
  <si>
    <t>D160 / 60%tv.</t>
  </si>
  <si>
    <t>D200 / 30%tv.</t>
  </si>
  <si>
    <t>D315 / 50%tv.</t>
  </si>
  <si>
    <t>Flexo hadica hliníková</t>
  </si>
  <si>
    <t>D100</t>
  </si>
  <si>
    <t>bal</t>
  </si>
  <si>
    <t>Tepelná izolácia s povrchovou úpravou do exteriéru</t>
  </si>
  <si>
    <t>hr. 19mm</t>
  </si>
  <si>
    <t>Tepelná izolácia kaučuková s Al fóliou</t>
  </si>
  <si>
    <t>hr. 20mm</t>
  </si>
  <si>
    <t>Montážny materiál</t>
  </si>
  <si>
    <t>Spolu bez DPH</t>
  </si>
  <si>
    <t>UNO-ME 80-500-G.6HA</t>
  </si>
  <si>
    <t>Stredový digestor typu A</t>
  </si>
  <si>
    <t>D500 / 1000</t>
  </si>
  <si>
    <t>NOVA-L-1-2-200x100-2-12</t>
  </si>
  <si>
    <t>VZT potrubie hranaté</t>
  </si>
  <si>
    <t>do obvodu 1600 / 70%tv.</t>
  </si>
  <si>
    <t>do obvodu 2000 / 100%tv.</t>
  </si>
  <si>
    <t>do obvodu 2400 / 100%tv.</t>
  </si>
  <si>
    <t>D125 / 25%tv.</t>
  </si>
  <si>
    <t>D500 / 40%tv.</t>
  </si>
  <si>
    <t>D80</t>
  </si>
  <si>
    <t xml:space="preserve">ROZPOČET  </t>
  </si>
  <si>
    <t>Stavba:   Budova jedálne v areály základnej školy v Gajaroch SO 01 Školska jedáleň</t>
  </si>
  <si>
    <t>Objekt:   Silnoprúdová elektroinštalácia</t>
  </si>
  <si>
    <t xml:space="preserve">Objednávateľ:   </t>
  </si>
  <si>
    <t xml:space="preserve">Zhotoviteľ:   </t>
  </si>
  <si>
    <t>Spracoval:   FBB-ELECTRIC s.r.o.</t>
  </si>
  <si>
    <t>Miesto:  Gajary</t>
  </si>
  <si>
    <t>Dátum:   11. 11. 2020</t>
  </si>
  <si>
    <t>Hmotnosť celkom</t>
  </si>
  <si>
    <t xml:space="preserve">Práce a dodávky HSV   </t>
  </si>
  <si>
    <t xml:space="preserve">Ostatné konštrukcie a práce-búranie   </t>
  </si>
  <si>
    <t>973022241</t>
  </si>
  <si>
    <t xml:space="preserve">Vysekanie v murive z kameňa kapsy plochy do 0, 10 m2, hĺbkydo 150 mm,  -0,01900t   </t>
  </si>
  <si>
    <t>974031121</t>
  </si>
  <si>
    <t xml:space="preserve">Vysekanie rýh v akomkoľvek murive tehlovom na akúkoľvek maltu do hĺbky 30 mm a š. do 30 mm,  -0,00200 t   </t>
  </si>
  <si>
    <t>974031122</t>
  </si>
  <si>
    <t xml:space="preserve">Vysekanie rýh v akomkoľvek murive tehlovom na akúkoľvek maltu do hĺbky 30 mm a š. do 70 mm,  -0,00400 t   </t>
  </si>
  <si>
    <t>974031123</t>
  </si>
  <si>
    <t xml:space="preserve">Vysekanie rýh v akomkoľvek murive tehlovom na akúkoľvek maltu do hĺbky 30 mm a š. do 100 mm,  -0,00500t   </t>
  </si>
  <si>
    <t>210010024</t>
  </si>
  <si>
    <t xml:space="preserve">Rúrka ohybná elektroinštalačná z PVC typ FXP 16, uložená pevne   </t>
  </si>
  <si>
    <t>3450509100</t>
  </si>
  <si>
    <t xml:space="preserve">I-Spojka SM 16 šedá   </t>
  </si>
  <si>
    <t>3450710200</t>
  </si>
  <si>
    <t xml:space="preserve">Rúrka FXP 16   </t>
  </si>
  <si>
    <t>210010026</t>
  </si>
  <si>
    <t xml:space="preserve">Rúrka ohybná elektroinštalačná z PVC typ FXP 25, uložená pevne   </t>
  </si>
  <si>
    <t>3450509900</t>
  </si>
  <si>
    <t xml:space="preserve">I-Spojka SM 25 šedá   </t>
  </si>
  <si>
    <t>3450710300</t>
  </si>
  <si>
    <t xml:space="preserve">Rúrka FXP 25   </t>
  </si>
  <si>
    <t>210010301</t>
  </si>
  <si>
    <t xml:space="preserve">Krabica prístrojová bez zapojenia (1901, KP 68, KZ 3)   </t>
  </si>
  <si>
    <t>3450906510</t>
  </si>
  <si>
    <t xml:space="preserve">Krabica KU 68-1901   </t>
  </si>
  <si>
    <t>210010311</t>
  </si>
  <si>
    <t xml:space="preserve">Krabica odbočná s viečkom kruhová , bez zapojenia   </t>
  </si>
  <si>
    <t>3410301678</t>
  </si>
  <si>
    <t xml:space="preserve">Veko krabice veko biele KO 68 HB   </t>
  </si>
  <si>
    <t>3450907010</t>
  </si>
  <si>
    <t xml:space="preserve">Krabica KU 68-1902   </t>
  </si>
  <si>
    <t>3450633300</t>
  </si>
  <si>
    <t xml:space="preserve">Svorka WAGO 209-123   </t>
  </si>
  <si>
    <t>210020912</t>
  </si>
  <si>
    <t xml:space="preserve">Tesnenie priechodov   </t>
  </si>
  <si>
    <t>2781001350</t>
  </si>
  <si>
    <t xml:space="preserve">CFS-F FX FLEXIBILNÁ PENA   </t>
  </si>
  <si>
    <t>210100001</t>
  </si>
  <si>
    <t xml:space="preserve">Ukončenie vodičov v rozvádzač. vrátane zapojenia a vodičovej koncovky do 2.5 mm2   </t>
  </si>
  <si>
    <t>210100002</t>
  </si>
  <si>
    <t xml:space="preserve">Ukončenie vodičov v rozvádzač. vrátane zapojenia a vodičovej koncovky do 6 mm2   </t>
  </si>
  <si>
    <t>210110024.S</t>
  </si>
  <si>
    <t xml:space="preserve">Striedavý prepínač - radenie 6, zapustená montáž IP 44, vrátane zapojenia   </t>
  </si>
  <si>
    <t>345330002970</t>
  </si>
  <si>
    <t xml:space="preserve">Prepínač komplet pre zapustenú montáž, radenie 6, IP44, biely   </t>
  </si>
  <si>
    <t>3450204890</t>
  </si>
  <si>
    <t xml:space="preserve">Jednorámček B biely   </t>
  </si>
  <si>
    <t>210110031.S</t>
  </si>
  <si>
    <t xml:space="preserve">Dvojitý striedavý prepínač - radenie 6+6, zapustená montáž IP 44, vrátane zapojenia   </t>
  </si>
  <si>
    <t>345340007940</t>
  </si>
  <si>
    <t xml:space="preserve">Spínač sériový pre zapustenú montáž, radenie č.5, IP44, biely   </t>
  </si>
  <si>
    <t>210110041</t>
  </si>
  <si>
    <t xml:space="preserve">Spínače polozapustené a zapustené vrátane zapojenia jednopólový - radenie 1   </t>
  </si>
  <si>
    <t>3450202870</t>
  </si>
  <si>
    <t xml:space="preserve">Qa - Prístroj spínača 1   </t>
  </si>
  <si>
    <t>210110044</t>
  </si>
  <si>
    <t xml:space="preserve">Spínač polozapustený a zapustený vrátane zapojenia dvojitý prep.stried. - radenie 5 B   </t>
  </si>
  <si>
    <t>345330003400</t>
  </si>
  <si>
    <t xml:space="preserve">Qc - Prístroj prepínača radenie 6+6   </t>
  </si>
  <si>
    <t>345350002300</t>
  </si>
  <si>
    <t xml:space="preserve">Rámček 1-násobný  biely   </t>
  </si>
  <si>
    <t>210110501.S</t>
  </si>
  <si>
    <t xml:space="preserve">Vypínač vačkový S16V   </t>
  </si>
  <si>
    <t>358120004520.S</t>
  </si>
  <si>
    <t xml:space="preserve">Spínač vačkový 16A/3f   </t>
  </si>
  <si>
    <t>210110507.S</t>
  </si>
  <si>
    <t xml:space="preserve">Spínač vačkový S32J   </t>
  </si>
  <si>
    <t>358120004900.S</t>
  </si>
  <si>
    <t xml:space="preserve">Spínač vačkový 32A/3f   </t>
  </si>
  <si>
    <t>210111012</t>
  </si>
  <si>
    <t xml:space="preserve">Domová zásuvka polozapustená alebo zapustená, 10/16 A 250 V 2P + Z 2 x zapojenie   </t>
  </si>
  <si>
    <t>345520000450</t>
  </si>
  <si>
    <t xml:space="preserve">Za - Zásuvka dvojnásobná s ochran. clonk. 10/16A 250 V radenie 2x(2P+PE), biela   </t>
  </si>
  <si>
    <t>3450318300</t>
  </si>
  <si>
    <t xml:space="preserve">Zb - Zásuvka 16A/IP20 s ochran. clon. alebo ekvivalent   </t>
  </si>
  <si>
    <t>210111021</t>
  </si>
  <si>
    <t xml:space="preserve">Domová zásuvka vrátane zapojenia 10/16 A 250 V 2P + Z   </t>
  </si>
  <si>
    <t>345510005400</t>
  </si>
  <si>
    <t xml:space="preserve">Zc - Zásuvka dvojpólová, vstavaná, 10/16 A, kryt z lisovaného izolantu, priebežná IP44   </t>
  </si>
  <si>
    <t>210190051</t>
  </si>
  <si>
    <t xml:space="preserve">Montáž rozvádzača,rozvádzač do váhy 200 kg   </t>
  </si>
  <si>
    <t>3570149600</t>
  </si>
  <si>
    <t xml:space="preserve">Rozvádzač RH   </t>
  </si>
  <si>
    <t>210201510</t>
  </si>
  <si>
    <t xml:space="preserve">Zapojenie svietidla 1x svetelný zdroj, núdzového, LED - núdzový režim   </t>
  </si>
  <si>
    <t>3486801100</t>
  </si>
  <si>
    <t xml:space="preserve">Nástenné núdzové svietidlo LED 1x3,2W, IP22, 3 hodina, 360x140 mm núdzový režim bez piktogramu   </t>
  </si>
  <si>
    <t>34868011003</t>
  </si>
  <si>
    <t xml:space="preserve">Nástenné núdzové svietidlo LED 1x3,2W, IP22, 3 hodina, 360x140 mm núdzový režim s piktogramom   </t>
  </si>
  <si>
    <t>34868011001</t>
  </si>
  <si>
    <t xml:space="preserve">GATRION CORRIDOR LED EMERGENCY 3H
GREENLUX 1W, 230V, 50Hz, 3h, IP20 alebo ekvivalent   </t>
  </si>
  <si>
    <t>348680110012</t>
  </si>
  <si>
    <t xml:space="preserve">GATRION OPEN AREA LED EMERGENCY 3H
GREENLUX 1W, 230V, 50Hz, 3h, IP20 alebo ekvivalent   </t>
  </si>
  <si>
    <t>210203041</t>
  </si>
  <si>
    <t xml:space="preserve">Montáž a zapojenie stropného LED svietidla   </t>
  </si>
  <si>
    <t>348057148</t>
  </si>
  <si>
    <t xml:space="preserve">A - Prisadené - DUST PROFI LED 120 NW GREENLUX 55W, 230V, 50Hz, IP66 alebo ekvivalent   </t>
  </si>
  <si>
    <t>3480571470</t>
  </si>
  <si>
    <t xml:space="preserve">B - Prísadné svietidlo - DAISY VIRGO 840 GREENLUX 40W, 230V, 50Hz, IP44 alebo ekvivalent   </t>
  </si>
  <si>
    <t>34805714701</t>
  </si>
  <si>
    <t xml:space="preserve">Montážny rám pre prisadený montáž   </t>
  </si>
  <si>
    <t>3480571460</t>
  </si>
  <si>
    <t xml:space="preserve">C - Zapustené svietidlo - LED 120 VEGA-R NW GREENLUX 24W, 230V, 50Hz, IP20 alebo ekvivalent   </t>
  </si>
  <si>
    <t>34805714601</t>
  </si>
  <si>
    <t xml:space="preserve">D - Zapustené svietidlo - LED 90 VEGA-R NW GREENLUX 18W, 230V, 50Hz, IP20 alebo ekvivalent   </t>
  </si>
  <si>
    <t>34805714602</t>
  </si>
  <si>
    <t xml:space="preserve">E - Zapustené svietidlo - LED 60 VEGA-R NW GREENLUX 12W, 230V, 50Hz, IP20 alebo ekvivalent   </t>
  </si>
  <si>
    <t>34805714603</t>
  </si>
  <si>
    <t xml:space="preserve">F - Prisadené svietidlo - ARA LED GREENLUX 24W, 230V, 50Hz, IP54 alebo ekvivalent   </t>
  </si>
  <si>
    <t>34805714604</t>
  </si>
  <si>
    <t xml:space="preserve">G - Prisadené svietidlo - FALCO B PIR GREENLUX 15W, 230V, 50Hz, IP54 alebo ekvivalent   </t>
  </si>
  <si>
    <t>210220031</t>
  </si>
  <si>
    <t xml:space="preserve">Ekvipotenciálna svorkovnica EPS 2 v krabici KO 125 E   </t>
  </si>
  <si>
    <t>3410300258</t>
  </si>
  <si>
    <t xml:space="preserve">Krabica odbočná  krabica + veko šedá  KO 125 E KA   </t>
  </si>
  <si>
    <t>3410301603</t>
  </si>
  <si>
    <t xml:space="preserve">Svorkovnica ekvipotencionálna  EPS 2   </t>
  </si>
  <si>
    <t>210220040</t>
  </si>
  <si>
    <t xml:space="preserve">Svorka na potrubie "BERNARD" vrátane pásika Cu   </t>
  </si>
  <si>
    <t>3544247905</t>
  </si>
  <si>
    <t xml:space="preserve">Bernard svorka zemniaca ZSA 16, obj. č. ESV000000041; bleskozvodný a uzemňovací materiál   </t>
  </si>
  <si>
    <t>3544247910</t>
  </si>
  <si>
    <t xml:space="preserve">Páska CU, obj. č. ESV000000038; bleskozvodný a uzemňovací materiál, dĺžka 0,5m   </t>
  </si>
  <si>
    <t>210290752</t>
  </si>
  <si>
    <t xml:space="preserve">Zapojenie spotrebiča nad 1.5 kW   </t>
  </si>
  <si>
    <t>210881055</t>
  </si>
  <si>
    <t xml:space="preserve">Kábel bezhalogénový, medený uložený pevne N2XH 0,6/1,0 kV  4   </t>
  </si>
  <si>
    <t>3410350844</t>
  </si>
  <si>
    <t xml:space="preserve">N2XH 4 Nehorľavý kábel bez funkčnosti VDE   </t>
  </si>
  <si>
    <t>210881056</t>
  </si>
  <si>
    <t xml:space="preserve">Kábel bezhalogénový, medený uložený pevne N2XH 0,6/1,0 kV  6   </t>
  </si>
  <si>
    <t>3410350845</t>
  </si>
  <si>
    <t xml:space="preserve">N2XH 6 Nehorľavý kábel bez funkčnosti VDE   </t>
  </si>
  <si>
    <t>210881057</t>
  </si>
  <si>
    <t xml:space="preserve">Kábel bezhalogénový, medený uložený pevne N2XH 0,6/1,0 kV  10   </t>
  </si>
  <si>
    <t>3410350846</t>
  </si>
  <si>
    <t xml:space="preserve">N2XH 10 Nehorľavý kábel bez funkčnosti VDE   </t>
  </si>
  <si>
    <t>210881174</t>
  </si>
  <si>
    <t xml:space="preserve">Kábel bezhalogénový, medený uložený voľne 1-N2XH 0,6/1,0 kV  3x1,5   </t>
  </si>
  <si>
    <t>3410350930</t>
  </si>
  <si>
    <t xml:space="preserve">1-N2XH 3x1,5 Nehorľavý kábel bez funkčnosťi STN   </t>
  </si>
  <si>
    <t>210881217</t>
  </si>
  <si>
    <t xml:space="preserve">Kábel bezhalogénový, medený uložený pevne N2XH 0,6/1,0 kV  3x2,5   </t>
  </si>
  <si>
    <t>3410350931</t>
  </si>
  <si>
    <t xml:space="preserve">1-N2XH 3x2,5  Nehorľavý kábel bez funkčnosťi STN   </t>
  </si>
  <si>
    <t>210881232</t>
  </si>
  <si>
    <t xml:space="preserve">Kábel bezhalogénový, medený uložený pevne N2XH-V 0,6/1,0 kV  5x1,5   </t>
  </si>
  <si>
    <t>3410350946</t>
  </si>
  <si>
    <t xml:space="preserve">1-N2XH 5x1,5 Nehorľavý kábel bez funkčnosťi STN   </t>
  </si>
  <si>
    <t>210881233</t>
  </si>
  <si>
    <t xml:space="preserve">Kábel bezhalogénový, medený uložený pevne N2XH 0,6/1,0 kV  5x2,5   </t>
  </si>
  <si>
    <t>3410350947</t>
  </si>
  <si>
    <t xml:space="preserve">N2XH 5x2,5  Nehorľavý kábel bez funkčnosťi STN   </t>
  </si>
  <si>
    <t>210881234.S</t>
  </si>
  <si>
    <t xml:space="preserve">Kábel bezhalogénový, medený uložený pevne N2XH 0,6/1,0 kV  5x4   </t>
  </si>
  <si>
    <t>341610022700.S</t>
  </si>
  <si>
    <t xml:space="preserve">Kábel medený bezhalogenový N2XH 5x4 mm2   </t>
  </si>
  <si>
    <t>21095010100</t>
  </si>
  <si>
    <t xml:space="preserve">Označovací štítok na kábel   </t>
  </si>
  <si>
    <t>2830023200</t>
  </si>
  <si>
    <t xml:space="preserve">Označovač káblov   </t>
  </si>
  <si>
    <t>220261146</t>
  </si>
  <si>
    <t xml:space="preserve">Príchytka OBO GRIP   </t>
  </si>
  <si>
    <t>3451105900</t>
  </si>
  <si>
    <t xml:space="preserve">Príchytka GRIP   </t>
  </si>
  <si>
    <t>220330102</t>
  </si>
  <si>
    <t xml:space="preserve">Centrálne stop a požiarny stop tlačidlo   </t>
  </si>
  <si>
    <t>3453100220</t>
  </si>
  <si>
    <t xml:space="preserve">Požiarný STOP tlačidlo 676.25100 SCAME alebo ekvivalent   </t>
  </si>
  <si>
    <t>PMM</t>
  </si>
  <si>
    <t xml:space="preserve">Pomocný materiál   </t>
  </si>
  <si>
    <t xml:space="preserve">Preskúšanie el. rozvodov, rozvádzačov   </t>
  </si>
  <si>
    <t>hod</t>
  </si>
  <si>
    <t>HZS000114</t>
  </si>
  <si>
    <t xml:space="preserve">Nepredvídané práce   </t>
  </si>
  <si>
    <t>HZS000115</t>
  </si>
  <si>
    <t>Objekt:   Bleskozvod a uzemnenie</t>
  </si>
  <si>
    <t>210010313</t>
  </si>
  <si>
    <t xml:space="preserve">Krabica (KO 125) odbočná s viečkom, bez zapojenia, štvorcová   </t>
  </si>
  <si>
    <t>345410000500</t>
  </si>
  <si>
    <t xml:space="preserve">Krabica odbočná z PVC s viečkom pod omietku R.8145, šxvxh   </t>
  </si>
  <si>
    <t>210220010</t>
  </si>
  <si>
    <t xml:space="preserve">Náter zemniaceho pásku do 120 mm2   </t>
  </si>
  <si>
    <t>2462167500</t>
  </si>
  <si>
    <t xml:space="preserve">Protikorózni asfaltický náter   </t>
  </si>
  <si>
    <t>210220020</t>
  </si>
  <si>
    <t xml:space="preserve">Uzemňovacie vedenie v zemi FeZn vrátane izolácie spojov   </t>
  </si>
  <si>
    <t>3544223850</t>
  </si>
  <si>
    <t xml:space="preserve">Územňovacia pásovina   ocelová žiarovo zinkovaná  označenie   30 x 4 mm   </t>
  </si>
  <si>
    <t>210220050</t>
  </si>
  <si>
    <t xml:space="preserve">Označenie zvodov číselnými štítkami   </t>
  </si>
  <si>
    <t>3544247915</t>
  </si>
  <si>
    <t xml:space="preserve">Štítok orientačný  zemniaci, obj. č. EBL000000360; bleskozvodný a uzemňovací materiál   </t>
  </si>
  <si>
    <t>210220204</t>
  </si>
  <si>
    <t xml:space="preserve">Zachytávacia tyč FeZn bez osadenia a s osadením JP10-30   </t>
  </si>
  <si>
    <t>354410023300</t>
  </si>
  <si>
    <t xml:space="preserve">Tyč zachytávacia FeZn na upevnenie do muriva označenie JP 20, d 25 mm   </t>
  </si>
  <si>
    <t>210220220</t>
  </si>
  <si>
    <t xml:space="preserve">Držiak zachytávacej tyče FeZn DJ1-8   </t>
  </si>
  <si>
    <t>354410024200.S</t>
  </si>
  <si>
    <t xml:space="preserve">Držiak FeZn dolný zachytávacej tyče na krov označenie DJ 5 d   </t>
  </si>
  <si>
    <t>354410024300.S</t>
  </si>
  <si>
    <t xml:space="preserve">Držiak FeZn horný zachytávacej tyče na krov označenie DJ 5 h   </t>
  </si>
  <si>
    <t>210220230</t>
  </si>
  <si>
    <t xml:space="preserve">Ochranná strieška FeZn   </t>
  </si>
  <si>
    <t>354410024900</t>
  </si>
  <si>
    <t xml:space="preserve">Strieška FeZn ochranná horná označenie OS 01   </t>
  </si>
  <si>
    <t>210220240</t>
  </si>
  <si>
    <t xml:space="preserve">Svorka FeZn k uzemňovacej tyči  SJ   </t>
  </si>
  <si>
    <t>354410001500.S</t>
  </si>
  <si>
    <t xml:space="preserve">Svorka FeZn k uzemňovacej tyči označenie SJ 01   </t>
  </si>
  <si>
    <t>210220241</t>
  </si>
  <si>
    <t xml:space="preserve">Svorka FeZn krížová SK a diagonálna krížová DKS   </t>
  </si>
  <si>
    <t>354410002500.S</t>
  </si>
  <si>
    <t xml:space="preserve">Svorka FeZn krížová označenie SK   </t>
  </si>
  <si>
    <t>210220243</t>
  </si>
  <si>
    <t xml:space="preserve">Svorka FeZn spojovacia SS   </t>
  </si>
  <si>
    <t>3544219500</t>
  </si>
  <si>
    <t xml:space="preserve">Svorka  spojovacia  ocelová žiarovo zinkovaná  označenie  SS s p. 2 skr   </t>
  </si>
  <si>
    <t>210220245</t>
  </si>
  <si>
    <t xml:space="preserve">Svorka FeZn pripojovacia SP   </t>
  </si>
  <si>
    <t>3544219850</t>
  </si>
  <si>
    <t xml:space="preserve">Svorka  pripojovacia  pre spojenie kovových súčiastok ocelová žiarovo zinkovaná  označenie  SP 1   </t>
  </si>
  <si>
    <t>210220246</t>
  </si>
  <si>
    <t xml:space="preserve">Svorka FeZn na odkvapový žľab SO   </t>
  </si>
  <si>
    <t>3544219950</t>
  </si>
  <si>
    <t xml:space="preserve">Svorka  okapová  ocelová žiarovo zinkovaná  označenie  SO   </t>
  </si>
  <si>
    <t>210220247</t>
  </si>
  <si>
    <t xml:space="preserve">Svorka FeZn skúšobná SZ   </t>
  </si>
  <si>
    <t>3544220000</t>
  </si>
  <si>
    <t xml:space="preserve">Svorka  skušobná  ocelová žiarovo zinkovaná  označenie  SZ   </t>
  </si>
  <si>
    <t>210220252</t>
  </si>
  <si>
    <t xml:space="preserve">Svorka FeZn odbočovacia spojovacia SR01-02   </t>
  </si>
  <si>
    <t>3544221150</t>
  </si>
  <si>
    <t xml:space="preserve">Svorka odbočná spojovacia ocelová žiarovo zinkovaná označenie SR 02 (M8)   </t>
  </si>
  <si>
    <t>210220800</t>
  </si>
  <si>
    <t xml:space="preserve">Uzemňovacie vedenie na povrchu  AlMgSi  drôt zvodový O 8-10   </t>
  </si>
  <si>
    <t>354410064200</t>
  </si>
  <si>
    <t xml:space="preserve">Drôt bleskozvodový zliatina AlMgSi, d 8 mm, Al   </t>
  </si>
  <si>
    <t>210220803</t>
  </si>
  <si>
    <t xml:space="preserve">Skrytý zvod pri zatepľovacom systéme AlMgSi drôt zvodový O 8   </t>
  </si>
  <si>
    <t>345710009300</t>
  </si>
  <si>
    <t xml:space="preserve">Rúrka ohybná vlnitá pancierová PVC-U, FXP DN 32   </t>
  </si>
  <si>
    <t>345710038300</t>
  </si>
  <si>
    <t xml:space="preserve">Príchytka pre rúrku z PVC S32   </t>
  </si>
  <si>
    <t>210222030</t>
  </si>
  <si>
    <t xml:space="preserve">Ekvipotenciálna svorkovnica EPS 3 v krabici KO 100 E, pre vonkajšie práce   </t>
  </si>
  <si>
    <t>345410000200</t>
  </si>
  <si>
    <t xml:space="preserve">Krabica odbočná z PVC s viečkom pod omietku KO 100 E, šxvxh 128x128x70 mm, KOPOS   </t>
  </si>
  <si>
    <t>345610005000</t>
  </si>
  <si>
    <t xml:space="preserve">Svorkovnica ekvipotencionálna z PP šedá EPS 3 XX, šxvxh 104x40x60 mm, KOPOS   </t>
  </si>
  <si>
    <t xml:space="preserve">Zemné práce vykonávané pri externých montážnych prácach   </t>
  </si>
  <si>
    <t>460200163.S</t>
  </si>
  <si>
    <t>460560163.S</t>
  </si>
  <si>
    <t xml:space="preserve">Odborná skúška a odborná prehliadka   </t>
  </si>
  <si>
    <t>KRYCÍ LIST ROZPOČTU</t>
  </si>
  <si>
    <t>&gt;&gt;  skryté stĺpce  &lt;&lt;</t>
  </si>
  <si>
    <t>{5b0e4b29-c037-4c39-b654-2bf7e10ad888}</t>
  </si>
  <si>
    <t>f01</t>
  </si>
  <si>
    <t>vodovod areálový</t>
  </si>
  <si>
    <t>15,6</t>
  </si>
  <si>
    <t>0</t>
  </si>
  <si>
    <t>f02</t>
  </si>
  <si>
    <t>kanalizácia areálová</t>
  </si>
  <si>
    <t>26,4</t>
  </si>
  <si>
    <t>v ---  nižšie sa nachádzajú doplnkové a pomocné údaje k zostavám  --- v</t>
  </si>
  <si>
    <t>False</t>
  </si>
  <si>
    <t>f03</t>
  </si>
  <si>
    <t>jama pre lapač tukov</t>
  </si>
  <si>
    <t>4,8</t>
  </si>
  <si>
    <t>f04</t>
  </si>
  <si>
    <t>vodovod vedený pod objektom</t>
  </si>
  <si>
    <t>0,9</t>
  </si>
  <si>
    <t>Stavba:</t>
  </si>
  <si>
    <t>f05</t>
  </si>
  <si>
    <t>kanalizácia vedená pod objektom z kuchyne</t>
  </si>
  <si>
    <t>29,5</t>
  </si>
  <si>
    <t>f06</t>
  </si>
  <si>
    <t>kanalizácia vedená pod objektom od hygienických zariadení</t>
  </si>
  <si>
    <t>29,3</t>
  </si>
  <si>
    <t>Objekt:</t>
  </si>
  <si>
    <t>B - Zdravotechnika</t>
  </si>
  <si>
    <t>JKSO:</t>
  </si>
  <si>
    <t/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</si>
  <si>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</si>
  <si>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</si>
  <si>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</si>
  <si>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</si>
  <si>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</si>
  <si>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</si>
  <si>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</si>
  <si>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</si>
  <si>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Ing. Rastislav Kohút</t>
  </si>
  <si>
    <t>Spracovateľ:</t>
  </si>
  <si>
    <t>Jókayová Stanislava, Ing.</t>
  </si>
  <si>
    <t>Poznámka:</t>
  </si>
  <si>
    <t>Cena bez DPH</t>
  </si>
  <si>
    <t>Základ dane</t>
  </si>
  <si>
    <t>Sadzba dane</t>
  </si>
  <si>
    <t>Výška dane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</si>
  <si>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</si>
  <si>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</si>
  <si>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</si>
  <si>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</si>
  <si>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</si>
  <si>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</si>
  <si>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</si>
  <si>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Spracovateľ</t>
  </si>
  <si>
    <t>Dátum a podpis: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</si>
  <si>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</si>
  <si>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</si>
  <si>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</si>
  <si>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</si>
  <si>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</si>
  <si>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</si>
  <si>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</si>
  <si>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</si>
  <si>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</si>
  <si>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</si>
  <si>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</si>
  <si>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</si>
  <si>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</si>
  <si>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</si>
  <si>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</si>
  <si>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</si>
  <si>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711 - Izolácie proti vode a vlhkosti</t>
  </si>
  <si>
    <t xml:space="preserve">    721 - Zdravotech. vnútorná kanalizácia</t>
  </si>
  <si>
    <t xml:space="preserve">    722 - Zdravotechnika - vnútorný vodovod   </t>
  </si>
  <si>
    <t xml:space="preserve">    724 - Zdravotechnika - strojné vybavenie</t>
  </si>
  <si>
    <t xml:space="preserve">    725 - Zdravotechnika - zariaď. predmety</t>
  </si>
  <si>
    <t xml:space="preserve">    767 - Konštrukcie doplnkové kovové</t>
  </si>
  <si>
    <t>ROZPOČET</t>
  </si>
  <si>
    <t>PČ</t>
  </si>
  <si>
    <t>Kód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</si>
  <si>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</si>
  <si>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</si>
  <si>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</si>
  <si>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</si>
  <si>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</si>
  <si>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</si>
  <si>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</si>
  <si>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</si>
  <si>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ROZPOCET</t>
  </si>
  <si>
    <t>Zemné práce</t>
  </si>
  <si>
    <t>K</t>
  </si>
  <si>
    <t>131201201.S</t>
  </si>
  <si>
    <t>Výkop zapaženej jamy v hornine 3, do 100 m3</t>
  </si>
  <si>
    <t>1999361734</t>
  </si>
  <si>
    <t>VV</t>
  </si>
  <si>
    <t>f03*2"dl*s*hl_jama pre lapač tukov</t>
  </si>
  <si>
    <t>True</t>
  </si>
  <si>
    <t>131201209.S</t>
  </si>
  <si>
    <t>Príplatok za lepivosť pri hĺbení zapažených jám a zárezov s urovnaním dna v hornine 3</t>
  </si>
  <si>
    <t>713943596</t>
  </si>
  <si>
    <t>132201101.S</t>
  </si>
  <si>
    <t>Výkop ryhy do šírky 600 mm v horn.3 do 100 m3</t>
  </si>
  <si>
    <t>-1854531376</t>
  </si>
  <si>
    <t>f04*0,75"ryha pod objektom pre vodovod</t>
  </si>
  <si>
    <t>f05*0,75"ryha pod objektom pre kanalizáciu z kuchyne</t>
  </si>
  <si>
    <t>f06*0,75"ryha pod objektom pre kanalizáciu od hyg zariadení</t>
  </si>
  <si>
    <t>Súčet</t>
  </si>
  <si>
    <t>132201109.S</t>
  </si>
  <si>
    <t>Príplatok k cene za lepivosť pri hĺbení rýh šírky do 600 mm zapažených i nezapažených s urovnaním dna v hornine 3</t>
  </si>
  <si>
    <t>1322180540</t>
  </si>
  <si>
    <t>132201201.S</t>
  </si>
  <si>
    <t>Výkop ryhy šírky 600-2000mm horn.3 do 100m3</t>
  </si>
  <si>
    <t>669997326</t>
  </si>
  <si>
    <t>(f01+f02)*1,5"ryha v areály</t>
  </si>
  <si>
    <t>132201209.S</t>
  </si>
  <si>
    <t>Príplatok k cenám za lepivosť pri hĺbení rýh š. nad 600 do 2 000 mm zapaž. i nezapažených, s urovnaním dna v hornine 3</t>
  </si>
  <si>
    <t>1035960977</t>
  </si>
  <si>
    <t>133201101.S</t>
  </si>
  <si>
    <t>Výkop šachty zapaženej, hornina 3 do 100 m3</t>
  </si>
  <si>
    <t>-1939095503</t>
  </si>
  <si>
    <t>1*1*2"vykop pre revíznu šachtu</t>
  </si>
  <si>
    <t>133201109.S</t>
  </si>
  <si>
    <t>Príplatok k cenám za lepivosť pri hĺbení šachiet zapažených i nezapažených v hornine 3</t>
  </si>
  <si>
    <t>1868710877</t>
  </si>
  <si>
    <t>151101101.S</t>
  </si>
  <si>
    <t>Paženie a rozopretie stien rýh pre podzemné vedenie, príložné do 2 m</t>
  </si>
  <si>
    <t>-1264509053</t>
  </si>
  <si>
    <t>151101111.S</t>
  </si>
  <si>
    <t>Odstránenie paženia rýh pre podzemné vedenie, príložné hĺbky do 2 m</t>
  </si>
  <si>
    <t>-458736737</t>
  </si>
  <si>
    <t>161101601.S</t>
  </si>
  <si>
    <t>Vytiahnutie výkopku z priestoru pod základmi z horn. 1-4 z hĺbky nad 1 do 2 m</t>
  </si>
  <si>
    <t>469993623</t>
  </si>
  <si>
    <t>(f04+f05+f06)*0,75"ryha pod objektom</t>
  </si>
  <si>
    <t>162201101.1</t>
  </si>
  <si>
    <t>Vodorovné premiestnenie výkopku z horniny 1-4 do 20m</t>
  </si>
  <si>
    <t>2122522803</t>
  </si>
  <si>
    <t>162501102.1</t>
  </si>
  <si>
    <t>Vodorovné premiestnenie výkopku po spevnenej ceste z horniny tr.1-4, do 100 m3 na vzdialenosť do 3000 m</t>
  </si>
  <si>
    <t>959490399</t>
  </si>
  <si>
    <t>119,375-68,19</t>
  </si>
  <si>
    <t>162501105.S</t>
  </si>
  <si>
    <t>Vodorovné premiestnenie výkopku po spevnenej ceste z horniny tr.1-4, do 100 m3, príplatok k cene za každých ďalšich a začatých 1000 m</t>
  </si>
  <si>
    <t>-708883052</t>
  </si>
  <si>
    <t>167101101.1</t>
  </si>
  <si>
    <t>Nakladanie neuľahnutého výkopku z hornín tr.1-4 do 100 m3</t>
  </si>
  <si>
    <t>331037073</t>
  </si>
  <si>
    <t>171201201</t>
  </si>
  <si>
    <t>Uloženie sypaniny na skládky do 100 m3</t>
  </si>
  <si>
    <t>-396205945</t>
  </si>
  <si>
    <t>174101001.1</t>
  </si>
  <si>
    <t>Zásyp sypaninou so zhutnením jám, šachiet, rýh, zárezov alebo okolo objektov do 100 m3</t>
  </si>
  <si>
    <t>-556250058</t>
  </si>
  <si>
    <t>f01*(1,5-0,15-0,3)"vodovod areálový</t>
  </si>
  <si>
    <t>f02*(1,5-0,15-0,3)"kanalizácia areálová</t>
  </si>
  <si>
    <t>(f04+f05+f06)*(0,75-0,15-0,3)"vodovod a kanalizácia pod objektom</t>
  </si>
  <si>
    <t>Medzisúčet</t>
  </si>
  <si>
    <t>f03*2-1,5"dl*s*hl_jama pre lapač tukov-objem LT</t>
  </si>
  <si>
    <t>-f03*0,2"lôžko pod lapač tukov</t>
  </si>
  <si>
    <t>-f03*0,2"doska pod LT</t>
  </si>
  <si>
    <t>175101102.1</t>
  </si>
  <si>
    <t>Obsyp potrubia sypaninou z vhodných hornín 1 až 4 s prehodením sypaniny</t>
  </si>
  <si>
    <t>-869958143</t>
  </si>
  <si>
    <t>(f01+f04)*0,3"vodovod</t>
  </si>
  <si>
    <t>(f02+f05+f06)*0,4"kanalizácia</t>
  </si>
  <si>
    <t>5833110100</t>
  </si>
  <si>
    <t>Kamenivo ťažené drobné 0-1 b</t>
  </si>
  <si>
    <t>1962385996</t>
  </si>
  <si>
    <t>39,03*1,68"1,68 t/m3 - merná hmotnosť kameniva</t>
  </si>
  <si>
    <t>181101102.1</t>
  </si>
  <si>
    <t>Úprava pláne v zárezoch v hornine 1-4 so zhutnením</t>
  </si>
  <si>
    <t>1329128437</t>
  </si>
  <si>
    <t>Zakladanie</t>
  </si>
  <si>
    <t>215901101</t>
  </si>
  <si>
    <t>Zhutnenie podložia z rastlej horniny 1 až 4 pod násypy, z hornina súdržných do 92 % PS a nesúdržných</t>
  </si>
  <si>
    <t>-166978428</t>
  </si>
  <si>
    <t>f01+f02+f03+f04+f05+f06" ryha vo vykope</t>
  </si>
  <si>
    <t>Zvislé a kompletné konštrukcie</t>
  </si>
  <si>
    <t>386921011</t>
  </si>
  <si>
    <t>Montáž lapača tukov jednonádržového, hmotnosti jednotlivo do 3 t</t>
  </si>
  <si>
    <t>2012730436</t>
  </si>
  <si>
    <t>KLLT3</t>
  </si>
  <si>
    <t>-429026491</t>
  </si>
  <si>
    <t>Vodorovné konštrukcie</t>
  </si>
  <si>
    <t>451572111</t>
  </si>
  <si>
    <t>Lôžko pod potrubie, stoky a drobné objekty, v otvorenom výkope z kameniva drobného ťaženého 0-4 mm</t>
  </si>
  <si>
    <t>28909627</t>
  </si>
  <si>
    <t>(f01+f02+f04+f05+f06)*0,15"ryha potrubných rozvodov*hr</t>
  </si>
  <si>
    <t>451573111</t>
  </si>
  <si>
    <t>Lôžko pod potrubie, stoky a drobné objekty, v otvorenom výkope z piesku a štrkopiesku do 63 mm</t>
  </si>
  <si>
    <t>-722532587</t>
  </si>
  <si>
    <t>f03*0,2"lôžko pod lapač tukov</t>
  </si>
  <si>
    <t>452311146</t>
  </si>
  <si>
    <t>Dosky, bloky, sedlá z betónu v otvorenom výkope tr. C 20/25</t>
  </si>
  <si>
    <t>1754570757</t>
  </si>
  <si>
    <t>f03*0,2"doska pod LT</t>
  </si>
  <si>
    <t>Úpravy povrchov, podlahy, osadenie</t>
  </si>
  <si>
    <t>346234311.S</t>
  </si>
  <si>
    <t>Zamurovanie rýh na maltu MVC 25 do š.150 mm</t>
  </si>
  <si>
    <t>1441841078</t>
  </si>
  <si>
    <t>29</t>
  </si>
  <si>
    <t>612453521.S</t>
  </si>
  <si>
    <t>Omietka rýh v stenách maltou cementovou šírky ryhy do 150 mm hladená drev.hladidlom</t>
  </si>
  <si>
    <t>1293412068</t>
  </si>
  <si>
    <t>Rúrové vedenie</t>
  </si>
  <si>
    <t>36</t>
  </si>
  <si>
    <t>230120095</t>
  </si>
  <si>
    <t>Montáž  vývodu signalizačného vodiča</t>
  </si>
  <si>
    <t>64</t>
  </si>
  <si>
    <t>-1571951670</t>
  </si>
  <si>
    <t>37</t>
  </si>
  <si>
    <t>844014</t>
  </si>
  <si>
    <t>Vodič CE 4mm2 s PE izoláciou a plným Cu jadrom 200m balenie</t>
  </si>
  <si>
    <t>256</t>
  </si>
  <si>
    <t>-1111109917</t>
  </si>
  <si>
    <t>16+1,5"vodovod vedený v zemi</t>
  </si>
  <si>
    <t>38</t>
  </si>
  <si>
    <t>721290123.S</t>
  </si>
  <si>
    <t>Ostatné - skúška tesnosti kanalizácie v objektoch dymom do DN 300</t>
  </si>
  <si>
    <t>-346117066</t>
  </si>
  <si>
    <t>40</t>
  </si>
  <si>
    <t>871171000</t>
  </si>
  <si>
    <t>Montáž vodovodného potrubia z dvojvsrtvového PE 100 SDR11/PN16 zváraných natupo D 32x3,0 mm</t>
  </si>
  <si>
    <t>-36128828</t>
  </si>
  <si>
    <t>41</t>
  </si>
  <si>
    <t>286130033400</t>
  </si>
  <si>
    <t>-671479315</t>
  </si>
  <si>
    <t>16+1,5"vodovod vedený v zemi v areály + pod objektom</t>
  </si>
  <si>
    <t>2,5"zvislé potrubie</t>
  </si>
  <si>
    <t>20*0,2"rezerva</t>
  </si>
  <si>
    <t>42</t>
  </si>
  <si>
    <t>286530020100</t>
  </si>
  <si>
    <t>-1749297126</t>
  </si>
  <si>
    <t>43</t>
  </si>
  <si>
    <t>871266000</t>
  </si>
  <si>
    <t>Montáž kanalizačného PVC-U potrubia hladkého viacvrstvového DN 110</t>
  </si>
  <si>
    <t>2110313923</t>
  </si>
  <si>
    <t>44</t>
  </si>
  <si>
    <t>286120000200.S</t>
  </si>
  <si>
    <t xml:space="preserve">Rúra PVC hladký, kanalizačný, gravitačný systém Dxr 110x3,2 mm, dĺ. 1 m, SN4 </t>
  </si>
  <si>
    <t>1124010770</t>
  </si>
  <si>
    <t>2,4+5,6"potrubie v zemi pod objektom vedené z kuchyne</t>
  </si>
  <si>
    <t>1,2+1,8+1,6+1,4"potrubie v zemi vedené od hygienických zariadení</t>
  </si>
  <si>
    <t>14*0,2"rezerva</t>
  </si>
  <si>
    <t>45</t>
  </si>
  <si>
    <t>871276002</t>
  </si>
  <si>
    <t>Montáž kanalizačného PVC-U potrubia hladkého viacvrstvového DN 125</t>
  </si>
  <si>
    <t>-367931420</t>
  </si>
  <si>
    <t>46</t>
  </si>
  <si>
    <t>286120000700.S</t>
  </si>
  <si>
    <t xml:space="preserve">Rúra PVC hladký, kanalizačný, gravitačný systém Dxr 125x3,2 mm, dĺ. 1 m, SN4 </t>
  </si>
  <si>
    <t>-450683748</t>
  </si>
  <si>
    <t>4+17,5"potrubie vedené v zemi pod objektom z kuchyne</t>
  </si>
  <si>
    <t>5,5+1,8+16"potrubie vedené v zemi pod objektom od hygienických zariadení</t>
  </si>
  <si>
    <t>44"potrubie vedené v zemi v areály</t>
  </si>
  <si>
    <t>88,8*0,2"navýšenie</t>
  </si>
  <si>
    <t>47</t>
  </si>
  <si>
    <t>891163111</t>
  </si>
  <si>
    <t>Montáž vodovodnej armatúry na potrubí ventil hlavný pre prípojky DN 25</t>
  </si>
  <si>
    <t>135872430</t>
  </si>
  <si>
    <t>48</t>
  </si>
  <si>
    <t>551110029100.S</t>
  </si>
  <si>
    <t>Ventil uzatvarací priamy 1"</t>
  </si>
  <si>
    <t>-571035364</t>
  </si>
  <si>
    <t>0,99*1,01 'Přepočítané koeficientom množstva</t>
  </si>
  <si>
    <t>49</t>
  </si>
  <si>
    <t>892233111</t>
  </si>
  <si>
    <t>Preplach a dezinfekcia vodovodného potrubia do DN 70</t>
  </si>
  <si>
    <t>-136982205</t>
  </si>
  <si>
    <t>50</t>
  </si>
  <si>
    <t>892241111</t>
  </si>
  <si>
    <t>Ostatné práce na rúrovom vedení, tlakové skúšky vodovodného potrubia DN do 80</t>
  </si>
  <si>
    <t>186587945</t>
  </si>
  <si>
    <t>52</t>
  </si>
  <si>
    <t>892372111</t>
  </si>
  <si>
    <t>Zabezpečenie koncov vodovodného potrubia pri tlakových skúškach DN do 300 mm</t>
  </si>
  <si>
    <t>1644347482</t>
  </si>
  <si>
    <t>54</t>
  </si>
  <si>
    <t>894810006</t>
  </si>
  <si>
    <t>Montáž PP revíznej kanalizačnej šachty 600 do výšky šachty 2 m s plastovým poklopom</t>
  </si>
  <si>
    <t>-896101958</t>
  </si>
  <si>
    <t>55</t>
  </si>
  <si>
    <t>286610036500</t>
  </si>
  <si>
    <t>-300275218</t>
  </si>
  <si>
    <t>56</t>
  </si>
  <si>
    <t>286610045000</t>
  </si>
  <si>
    <t>1660660295</t>
  </si>
  <si>
    <t>57</t>
  </si>
  <si>
    <t>286620001100</t>
  </si>
  <si>
    <t>-345739783</t>
  </si>
  <si>
    <t>58</t>
  </si>
  <si>
    <t>286710035900</t>
  </si>
  <si>
    <t>-490867630</t>
  </si>
  <si>
    <t>59</t>
  </si>
  <si>
    <t>899721121</t>
  </si>
  <si>
    <t>Signalizačný vodič na potrubí PVC DN do 150 mm</t>
  </si>
  <si>
    <t>-1687126279</t>
  </si>
  <si>
    <t>60</t>
  </si>
  <si>
    <t>899721131</t>
  </si>
  <si>
    <t>Označenie vodovodného potrubia bielou výstražnou fóliou</t>
  </si>
  <si>
    <t>291848282</t>
  </si>
  <si>
    <t>61</t>
  </si>
  <si>
    <t>283230008100</t>
  </si>
  <si>
    <t>808438643</t>
  </si>
  <si>
    <t>62</t>
  </si>
  <si>
    <t>899721132</t>
  </si>
  <si>
    <t>Označenie kanalizačného potrubia hnedou výstražnou fóliou</t>
  </si>
  <si>
    <t>495220607</t>
  </si>
  <si>
    <t>63</t>
  </si>
  <si>
    <t>283230008200</t>
  </si>
  <si>
    <t>1833439819</t>
  </si>
  <si>
    <t>Ostatné konštrukcie a práce-búranie</t>
  </si>
  <si>
    <t>f04*0,3"vodovod</t>
  </si>
  <si>
    <t>(f05+f06)*0,3"kanalizácia</t>
  </si>
  <si>
    <t>65</t>
  </si>
  <si>
    <t>974031142.S</t>
  </si>
  <si>
    <t>Vysekávanie rýh v akomkoľvek murive tehlovom na akúkoľvek maltu do hĺbky 70 mm a š. do 70 mm,  -0,00900t</t>
  </si>
  <si>
    <t>-473948069</t>
  </si>
  <si>
    <t>66</t>
  </si>
  <si>
    <t>974031133.S</t>
  </si>
  <si>
    <t>Vysekanie rýh v akomkoľvek murive tehlovom na akúkoľvek maltu do hĺbky 50 mm a š. do 100 mm,  -0,00900t</t>
  </si>
  <si>
    <t>873969814</t>
  </si>
  <si>
    <t>67</t>
  </si>
  <si>
    <t>974031135.S</t>
  </si>
  <si>
    <t>Vysekanie rýh v akomkoľvek murive tehlovom na akúkoľvek maltu do hĺbky 50 mm a š. do 200 mm,  -0,01800t</t>
  </si>
  <si>
    <t>377724284</t>
  </si>
  <si>
    <t>68</t>
  </si>
  <si>
    <t>974031153</t>
  </si>
  <si>
    <t>Vysekávanie rýh v akomkoľvek murive tehlovom na akúkoľvek maltu do hĺbky 100 mm a š. do 100 mm,  -0,01800t</t>
  </si>
  <si>
    <t>735768359</t>
  </si>
  <si>
    <t>69</t>
  </si>
  <si>
    <t>979011131.1</t>
  </si>
  <si>
    <t>Zvislá doprava sutiny po schodoch ručne do 3.5 m</t>
  </si>
  <si>
    <t>-404605730</t>
  </si>
  <si>
    <t>70</t>
  </si>
  <si>
    <t>979081111</t>
  </si>
  <si>
    <t>Odvoz sutiny a vybúraných hmôt na skládku do 1 km</t>
  </si>
  <si>
    <t>1088507865</t>
  </si>
  <si>
    <t>71</t>
  </si>
  <si>
    <t>979081121</t>
  </si>
  <si>
    <t>Odvoz sutiny a vybúraných hmôt na skládku za každý ďalší 1 km</t>
  </si>
  <si>
    <t>1351116134</t>
  </si>
  <si>
    <t>72</t>
  </si>
  <si>
    <t>979082111.2</t>
  </si>
  <si>
    <t>Vnútrostavenisková doprava sutiny a vybúraných hmôt do 10 m</t>
  </si>
  <si>
    <t>-1801713933</t>
  </si>
  <si>
    <t>73</t>
  </si>
  <si>
    <t>979085004</t>
  </si>
  <si>
    <t>Vodorovná doprava vybúraných hmôt po suchu bez naloženia a so zložením na vzdialenosť do 5 km</t>
  </si>
  <si>
    <t>-1055166719</t>
  </si>
  <si>
    <t>74</t>
  </si>
  <si>
    <t>979089612.1</t>
  </si>
  <si>
    <t>Poplatok za skladovanie - iné odpady zo stavieb a demolácií (17 09), ostatné</t>
  </si>
  <si>
    <t>1674627674</t>
  </si>
  <si>
    <t>75</t>
  </si>
  <si>
    <t>979089715</t>
  </si>
  <si>
    <t>Prenájom kontajneru 16 m3</t>
  </si>
  <si>
    <t>-229426787</t>
  </si>
  <si>
    <t>99</t>
  </si>
  <si>
    <t>Presun hmôt HSV</t>
  </si>
  <si>
    <t>76</t>
  </si>
  <si>
    <t>998276101</t>
  </si>
  <si>
    <t>Presun hmôt pre rúrové vedenie hĺbené z rúr z plast., hmôt alebo sklolamin. v otvorenom výkope</t>
  </si>
  <si>
    <t>-2066069148</t>
  </si>
  <si>
    <t>Práce a dodávky PSV</t>
  </si>
  <si>
    <t>713</t>
  </si>
  <si>
    <t>Izolácie tepelné</t>
  </si>
  <si>
    <t>77</t>
  </si>
  <si>
    <t>713482122</t>
  </si>
  <si>
    <t>Montáž trubíc z PE, hr.15-20 mm,vnút.priemer 39-70 mm</t>
  </si>
  <si>
    <t>726904722</t>
  </si>
  <si>
    <t>78</t>
  </si>
  <si>
    <t>283310002700.S</t>
  </si>
  <si>
    <t>32</t>
  </si>
  <si>
    <t>-759768966</t>
  </si>
  <si>
    <t>24,7"SV</t>
  </si>
  <si>
    <t>24,7*0,2"rezerva</t>
  </si>
  <si>
    <t>79</t>
  </si>
  <si>
    <t>283310002900.S</t>
  </si>
  <si>
    <t>-990696996</t>
  </si>
  <si>
    <t>15"SV</t>
  </si>
  <si>
    <t>15*0,2"rezerva</t>
  </si>
  <si>
    <t>80</t>
  </si>
  <si>
    <t>283310003100.S</t>
  </si>
  <si>
    <t>-51400481</t>
  </si>
  <si>
    <t>19,5"SV</t>
  </si>
  <si>
    <t>19,5*0,2"rezerva</t>
  </si>
  <si>
    <t>81</t>
  </si>
  <si>
    <t>283310003200.S</t>
  </si>
  <si>
    <t>-1078250705</t>
  </si>
  <si>
    <t>82</t>
  </si>
  <si>
    <t>283310004600.S</t>
  </si>
  <si>
    <t>352532873</t>
  </si>
  <si>
    <t>35"CTUV</t>
  </si>
  <si>
    <t>20,7"TV</t>
  </si>
  <si>
    <t>55,7*0,2"rezerva</t>
  </si>
  <si>
    <t>83</t>
  </si>
  <si>
    <t>283310004700.S</t>
  </si>
  <si>
    <t>552468274</t>
  </si>
  <si>
    <t>12"TV</t>
  </si>
  <si>
    <t>12*0,2"rezerva</t>
  </si>
  <si>
    <t>84</t>
  </si>
  <si>
    <t>283310004800.S</t>
  </si>
  <si>
    <t>971365660</t>
  </si>
  <si>
    <t>19,5"TV</t>
  </si>
  <si>
    <t>85</t>
  </si>
  <si>
    <t>998713102.S</t>
  </si>
  <si>
    <t>Presun hmôt pre izolácie tepelné v objektoch výšky nad 6 m do 12 m</t>
  </si>
  <si>
    <t>1095613891</t>
  </si>
  <si>
    <t>711</t>
  </si>
  <si>
    <t>Izolácie proti vode a vlhkosti</t>
  </si>
  <si>
    <t>86</t>
  </si>
  <si>
    <t>711113253.S</t>
  </si>
  <si>
    <t>199507723</t>
  </si>
  <si>
    <t>87</t>
  </si>
  <si>
    <t>245610003300</t>
  </si>
  <si>
    <t>-1250923458</t>
  </si>
  <si>
    <t>88</t>
  </si>
  <si>
    <t>711541174</t>
  </si>
  <si>
    <t>1498663911</t>
  </si>
  <si>
    <t>89</t>
  </si>
  <si>
    <t>628310001300</t>
  </si>
  <si>
    <t>-166332369</t>
  </si>
  <si>
    <t>6*1,2 'Přepočítané koeficientom množstva</t>
  </si>
  <si>
    <t>90</t>
  </si>
  <si>
    <t>283220000400</t>
  </si>
  <si>
    <t>438237069</t>
  </si>
  <si>
    <t>91</t>
  </si>
  <si>
    <t>711747288</t>
  </si>
  <si>
    <t>Zhotovenie detailov pásmi pritavením na pevnú a voľnú prírubu dotesnenie tmelom priemer do 200 mm</t>
  </si>
  <si>
    <t>1794794250</t>
  </si>
  <si>
    <t>92</t>
  </si>
  <si>
    <t>247430000100</t>
  </si>
  <si>
    <t>1914341277</t>
  </si>
  <si>
    <t>11*0,6 'Přepočítané koeficientom množstva</t>
  </si>
  <si>
    <t>93</t>
  </si>
  <si>
    <t>998711102.S</t>
  </si>
  <si>
    <t>Presun hmôt pre izoláciu proti vode v objektoch výšky nad 6 do 12 m</t>
  </si>
  <si>
    <t>1155527816</t>
  </si>
  <si>
    <t>721</t>
  </si>
  <si>
    <t>Zdravotech. vnútorná kanalizácia</t>
  </si>
  <si>
    <t>94</t>
  </si>
  <si>
    <t>721172203.S</t>
  </si>
  <si>
    <t>Montáž odpadového HT potrubia vodorovného DN 40</t>
  </si>
  <si>
    <t>-128998549</t>
  </si>
  <si>
    <t>95</t>
  </si>
  <si>
    <t>286140036800.S</t>
  </si>
  <si>
    <t>HT rúra hrdlová DN 40 dĺ. 1 m, PP systém pre rozvod vnútorného odpadu</t>
  </si>
  <si>
    <t>-2016196665</t>
  </si>
  <si>
    <t>1+1,5+0,5+0,5+1,2+0,5+1"pripojovacie potr k U a K</t>
  </si>
  <si>
    <t>6,2*0,2"rezerva</t>
  </si>
  <si>
    <t>96</t>
  </si>
  <si>
    <t>721172206.S</t>
  </si>
  <si>
    <t>Montáž odpadového HT potrubia vodorovného DN 50</t>
  </si>
  <si>
    <t>-876388112</t>
  </si>
  <si>
    <t>97</t>
  </si>
  <si>
    <t>286140037400.S</t>
  </si>
  <si>
    <t>HT rúra hrdlová DN 50 dĺ. 1 m, PP systém pre rozvod vnútorného odpadu</t>
  </si>
  <si>
    <t>-947953691</t>
  </si>
  <si>
    <t>1,5+0,5+0,5+2+0,5+1+1,5+0,5+0,5+1,5+0,5+1,3+0,5"pripojovacie potrubie k U, Pr, S, P</t>
  </si>
  <si>
    <t>12,3*0,2"rezerva</t>
  </si>
  <si>
    <t>98</t>
  </si>
  <si>
    <t>721172212.S</t>
  </si>
  <si>
    <t>Montáž odpadového HT potrubia vodorovného DN 100</t>
  </si>
  <si>
    <t>-1782275897</t>
  </si>
  <si>
    <t>721172230.S</t>
  </si>
  <si>
    <t>Montáž odpadového HT potrubia zvislého DN 70</t>
  </si>
  <si>
    <t>-165514896</t>
  </si>
  <si>
    <t>100</t>
  </si>
  <si>
    <t>286140038000.S</t>
  </si>
  <si>
    <t>HT rúra hrdlová DN 70 dĺ. 1 m, PP systém pre rozvod vnútorného odpadu</t>
  </si>
  <si>
    <t>952243270</t>
  </si>
  <si>
    <t>5"zvislé potr od zar. predmetov</t>
  </si>
  <si>
    <t>5*0,2"rezerva</t>
  </si>
  <si>
    <t>101</t>
  </si>
  <si>
    <t>721172233.S</t>
  </si>
  <si>
    <t>Montáž odpadového HT potrubia zvislého DN 100</t>
  </si>
  <si>
    <t>1444489327</t>
  </si>
  <si>
    <t>102</t>
  </si>
  <si>
    <t>286140038600.S</t>
  </si>
  <si>
    <t>HT rúra hrdlová DN 100 dĺ. 1 m, PP systém pre rozvod vnútorného odpadu</t>
  </si>
  <si>
    <t>1118618520</t>
  </si>
  <si>
    <t>0,5+1,5+0,5+1"pripojovacie potr k WC</t>
  </si>
  <si>
    <t>3*6+2*5"zvislé potr vedené nad strechu</t>
  </si>
  <si>
    <t>31,5*0,2"rezerva</t>
  </si>
  <si>
    <t>103</t>
  </si>
  <si>
    <t>721172357.S</t>
  </si>
  <si>
    <t>Montáž čistiaceho kusu HT potrubia DN 100</t>
  </si>
  <si>
    <t>-1463886781</t>
  </si>
  <si>
    <t>104</t>
  </si>
  <si>
    <t>286540019100.S</t>
  </si>
  <si>
    <t>Čistiaci kus HT DN 100, PP systém pre beztlakový rozvod vnútorného odpadu</t>
  </si>
  <si>
    <t>-1938368517</t>
  </si>
  <si>
    <t>105</t>
  </si>
  <si>
    <t>721194104.S</t>
  </si>
  <si>
    <t>Zriadenie prípojky na potrubí vyvedenie a upevnenie odpadových výpustiek D 40 mm</t>
  </si>
  <si>
    <t>-1222683481</t>
  </si>
  <si>
    <t>106</t>
  </si>
  <si>
    <t>721194105</t>
  </si>
  <si>
    <t>Zriadenie prípojky na potrubí vyvedenie a upevnenie odpadových výpustiek D 50x1, 8</t>
  </si>
  <si>
    <t>-1393688993</t>
  </si>
  <si>
    <t>109</t>
  </si>
  <si>
    <t>721274112</t>
  </si>
  <si>
    <t>Montáž ventilačných hlavíc - iných typov DN 100</t>
  </si>
  <si>
    <t>-30319473</t>
  </si>
  <si>
    <t>110</t>
  </si>
  <si>
    <t>429720000300</t>
  </si>
  <si>
    <t>Súprava vetracej hlavice HL810, DN 110, materiál PP</t>
  </si>
  <si>
    <t>-1828090900</t>
  </si>
  <si>
    <t>111</t>
  </si>
  <si>
    <t>721290111</t>
  </si>
  <si>
    <t>Ostatné - skúška tesnosti kanalizácie v objektoch vodou do DN 125</t>
  </si>
  <si>
    <t>-1989723216</t>
  </si>
  <si>
    <t>6,2+12,3+3,5+5+28</t>
  </si>
  <si>
    <t>112</t>
  </si>
  <si>
    <t>998721102.S</t>
  </si>
  <si>
    <t>Presun hmôt pre vnútornú kanalizáciu v objektoch výšky nad 6 do 12 m</t>
  </si>
  <si>
    <t>-1415743835</t>
  </si>
  <si>
    <t>722</t>
  </si>
  <si>
    <t xml:space="preserve">Zdravotechnika - vnútorný vodovod   </t>
  </si>
  <si>
    <t>113</t>
  </si>
  <si>
    <t>230203562</t>
  </si>
  <si>
    <t>Montáž prechodka  PE100 SDR11 D32/DN25mm</t>
  </si>
  <si>
    <t>-1758701062</t>
  </si>
  <si>
    <t>114</t>
  </si>
  <si>
    <t>197730053200</t>
  </si>
  <si>
    <t>Prechod s vonkajším závitom d 32 mm - R1", mosadz</t>
  </si>
  <si>
    <t>128</t>
  </si>
  <si>
    <t>1308933692</t>
  </si>
  <si>
    <t>115</t>
  </si>
  <si>
    <t>722172915.S</t>
  </si>
  <si>
    <t>Montáž vodovodného plasthliníkového potrubia lisovaním D 16 mm</t>
  </si>
  <si>
    <t>1801287057</t>
  </si>
  <si>
    <t>116</t>
  </si>
  <si>
    <t>751425</t>
  </si>
  <si>
    <t>Smartpress/PexfitPro-rúrka (kotúč), rozmer 16 x 2,0 x 25m, model 470501, R.S. 63</t>
  </si>
  <si>
    <t>1880148560</t>
  </si>
  <si>
    <t>80,4*0,2"rezerva</t>
  </si>
  <si>
    <t>117</t>
  </si>
  <si>
    <t>722172918.S</t>
  </si>
  <si>
    <t>Montáž vodovodného plasthliníkového potrubia lisovaním D 20 mm</t>
  </si>
  <si>
    <t>-1151521718</t>
  </si>
  <si>
    <t>118</t>
  </si>
  <si>
    <t>607234</t>
  </si>
  <si>
    <t>1015732802</t>
  </si>
  <si>
    <t>27*0,2"rezerva</t>
  </si>
  <si>
    <t>119</t>
  </si>
  <si>
    <t>722172921.S</t>
  </si>
  <si>
    <t>Montáž vodovodného plasthliníkového potrubia lisovaním D 26 mm</t>
  </si>
  <si>
    <t>1553555398</t>
  </si>
  <si>
    <t>120</t>
  </si>
  <si>
    <t>607241</t>
  </si>
  <si>
    <t>1241444112</t>
  </si>
  <si>
    <t>39*0,2"rezerva</t>
  </si>
  <si>
    <t>121</t>
  </si>
  <si>
    <t>722221010.S</t>
  </si>
  <si>
    <t>Montáž guľového kohúta závitového priameho pre vodu G 1/2</t>
  </si>
  <si>
    <t>1803167660</t>
  </si>
  <si>
    <t>122</t>
  </si>
  <si>
    <t>551110004900.S</t>
  </si>
  <si>
    <t>Guľový uzáver pre vodu 1/2", niklovaná mosadz</t>
  </si>
  <si>
    <t>-306867917</t>
  </si>
  <si>
    <t>123</t>
  </si>
  <si>
    <t>722221070.S</t>
  </si>
  <si>
    <t>Montáž guľového kohúta závitového rohového pre vodu G 1/2</t>
  </si>
  <si>
    <t>752975117</t>
  </si>
  <si>
    <t>124</t>
  </si>
  <si>
    <t>551110019900.S</t>
  </si>
  <si>
    <t>Guľový ventil rohový, 1/2" - 3/8", s filtrom, bez matice, chrómovaná mosadz</t>
  </si>
  <si>
    <t>-1727597457</t>
  </si>
  <si>
    <t>125</t>
  </si>
  <si>
    <t>551110020000.S</t>
  </si>
  <si>
    <t>Guľový ventil rohový, 1/2" - 1/2", s filtrom, chrómovaná mosadz</t>
  </si>
  <si>
    <t>1783368266</t>
  </si>
  <si>
    <t>126</t>
  </si>
  <si>
    <t>722221082.S</t>
  </si>
  <si>
    <t>Montáž guľového kohúta vypúšťacieho závitového G 1/2</t>
  </si>
  <si>
    <t>1176452632</t>
  </si>
  <si>
    <t>127</t>
  </si>
  <si>
    <t>551110011200.S</t>
  </si>
  <si>
    <t>Guľový uzáver vypúšťací s páčkou, 1/2" M, mosadz</t>
  </si>
  <si>
    <t>1561977085</t>
  </si>
  <si>
    <t>722221170.S</t>
  </si>
  <si>
    <t>Montáž poistného ventilu závitového pre vodu G 1/2</t>
  </si>
  <si>
    <t>466826560</t>
  </si>
  <si>
    <t>129</t>
  </si>
  <si>
    <t>551210021200</t>
  </si>
  <si>
    <t>-1162466126</t>
  </si>
  <si>
    <t>130</t>
  </si>
  <si>
    <t>722221305.S</t>
  </si>
  <si>
    <t>Montáž spätnej klapky závitovej pre vodu G 1/2</t>
  </si>
  <si>
    <t>1048816376</t>
  </si>
  <si>
    <t>131</t>
  </si>
  <si>
    <t>551190000800.S</t>
  </si>
  <si>
    <t>Spätná klapka vodorovná závitová 1/2", PN 10, pre vodu, mosadz</t>
  </si>
  <si>
    <t>855505016</t>
  </si>
  <si>
    <t>132</t>
  </si>
  <si>
    <t>722270210</t>
  </si>
  <si>
    <t>Montáž zariadenia pre magnetickú úpravu vody 1"</t>
  </si>
  <si>
    <t>2064299719</t>
  </si>
  <si>
    <t>133</t>
  </si>
  <si>
    <t>436320007469</t>
  </si>
  <si>
    <t>Magnetická úprava vody EZV 25, 1"x1"</t>
  </si>
  <si>
    <t>1584038063</t>
  </si>
  <si>
    <t>134</t>
  </si>
  <si>
    <t>722290226</t>
  </si>
  <si>
    <t>Tlaková skúška vodovodného potrubia závitového do DN 50</t>
  </si>
  <si>
    <t>1352345465</t>
  </si>
  <si>
    <t>80,4+27+39</t>
  </si>
  <si>
    <t>135</t>
  </si>
  <si>
    <t>722290234</t>
  </si>
  <si>
    <t>Prepláchnutie a dezinfekcia vodovodného potrubia do DN 80</t>
  </si>
  <si>
    <t>59484945</t>
  </si>
  <si>
    <t>136</t>
  </si>
  <si>
    <t>998722102.S</t>
  </si>
  <si>
    <t>Presun hmôt pre vnútorný vodovod v objektoch výšky nad 6 do 12 m</t>
  </si>
  <si>
    <t>1893929179</t>
  </si>
  <si>
    <t>724</t>
  </si>
  <si>
    <t>Zdravotechnika - strojné vybavenie</t>
  </si>
  <si>
    <t>137</t>
  </si>
  <si>
    <t>724141005</t>
  </si>
  <si>
    <t>Montáž čerpadla vodovodného samonasávacieho, povrchového DN 25</t>
  </si>
  <si>
    <t>-90020736</t>
  </si>
  <si>
    <t>138</t>
  </si>
  <si>
    <t>426150000300</t>
  </si>
  <si>
    <t>WILO-STAR-Z 15 teplej vody</t>
  </si>
  <si>
    <t>-496259574</t>
  </si>
  <si>
    <t>139</t>
  </si>
  <si>
    <t>998724102.S</t>
  </si>
  <si>
    <t>Presun hmôt pre strojné vybavenie v objektoch výšky nad 6 do 12 m</t>
  </si>
  <si>
    <t>1020090936</t>
  </si>
  <si>
    <t>725</t>
  </si>
  <si>
    <t>Zdravotechnika - zariaď. predmety</t>
  </si>
  <si>
    <t>súb.</t>
  </si>
  <si>
    <t>146</t>
  </si>
  <si>
    <t>725119730</t>
  </si>
  <si>
    <t xml:space="preserve">Montáž záchodu do predstenového systému  </t>
  </si>
  <si>
    <t>1897925534</t>
  </si>
  <si>
    <t>147</t>
  </si>
  <si>
    <t>6420141340</t>
  </si>
  <si>
    <t>-210791421</t>
  </si>
  <si>
    <t>151</t>
  </si>
  <si>
    <t>725149745.S</t>
  </si>
  <si>
    <t>-1536412152</t>
  </si>
  <si>
    <t>152</t>
  </si>
  <si>
    <t>642510000200.S</t>
  </si>
  <si>
    <t>-134038119</t>
  </si>
  <si>
    <t>155</t>
  </si>
  <si>
    <t>725149765.S</t>
  </si>
  <si>
    <t>1303750458</t>
  </si>
  <si>
    <t>156</t>
  </si>
  <si>
    <t>642110000100</t>
  </si>
  <si>
    <t>255763579</t>
  </si>
  <si>
    <t>157</t>
  </si>
  <si>
    <t>725219201.S</t>
  </si>
  <si>
    <t>Montáž umývadla keramického na konzoly, bez výtokovej armatúry</t>
  </si>
  <si>
    <t>1440731311</t>
  </si>
  <si>
    <t>158</t>
  </si>
  <si>
    <t>642210000100.1</t>
  </si>
  <si>
    <t>461580926</t>
  </si>
  <si>
    <t>159</t>
  </si>
  <si>
    <t>725319112</t>
  </si>
  <si>
    <t xml:space="preserve">Montáž kuchynských drezov jednoduchých, hranatých, s rozmerom  do 600 x 600 mm, bez výtokových armatúr </t>
  </si>
  <si>
    <t>-1856245592</t>
  </si>
  <si>
    <t>161</t>
  </si>
  <si>
    <t>725329201.S</t>
  </si>
  <si>
    <t>Montáž veľkokuchynských drezov, samostatne stojacích jednodrezových, bez výtokových armatúr</t>
  </si>
  <si>
    <t>1103033574</t>
  </si>
  <si>
    <t>162</t>
  </si>
  <si>
    <t>552310002900.S</t>
  </si>
  <si>
    <t>-913570468</t>
  </si>
  <si>
    <t>163</t>
  </si>
  <si>
    <t>725829206</t>
  </si>
  <si>
    <t>Montáž batérie umývadlovej a drezovej stojankovej s mechanickým ovládaním odpadového ventilu</t>
  </si>
  <si>
    <t>1535108058</t>
  </si>
  <si>
    <t>164</t>
  </si>
  <si>
    <t>5513006090</t>
  </si>
  <si>
    <t>2032724856</t>
  </si>
  <si>
    <t>165</t>
  </si>
  <si>
    <t>551450000500</t>
  </si>
  <si>
    <t>248336146</t>
  </si>
  <si>
    <t>166</t>
  </si>
  <si>
    <t>551450000600.S</t>
  </si>
  <si>
    <t>Batéria drezová stojanková páková</t>
  </si>
  <si>
    <t>-391405152</t>
  </si>
  <si>
    <t>167</t>
  </si>
  <si>
    <t>725849202</t>
  </si>
  <si>
    <t>Montáž batérie sprchovej nástennej termostatickej</t>
  </si>
  <si>
    <t>-839262451</t>
  </si>
  <si>
    <t>168</t>
  </si>
  <si>
    <t>551450002000</t>
  </si>
  <si>
    <t>-1153141056</t>
  </si>
  <si>
    <t>169</t>
  </si>
  <si>
    <t>H3614200040401</t>
  </si>
  <si>
    <t>-1797517626</t>
  </si>
  <si>
    <t>170</t>
  </si>
  <si>
    <t>H3634200040201</t>
  </si>
  <si>
    <t>-39088358</t>
  </si>
  <si>
    <t>171</t>
  </si>
  <si>
    <t>H3644200040001</t>
  </si>
  <si>
    <t>-1039241004</t>
  </si>
  <si>
    <t>172</t>
  </si>
  <si>
    <t>725869301.S</t>
  </si>
  <si>
    <t>Montáž zápachovej uzávierky pre zariaďovacie predmety, umývadlovej do D 40</t>
  </si>
  <si>
    <t>2011097997</t>
  </si>
  <si>
    <t>173</t>
  </si>
  <si>
    <t>551620006400.S</t>
  </si>
  <si>
    <t>Zápachová uzávierka - sifón pre umývadlá DN 40</t>
  </si>
  <si>
    <t>135368188</t>
  </si>
  <si>
    <t>174</t>
  </si>
  <si>
    <t>725869311.S</t>
  </si>
  <si>
    <t>Montáž zápachovej uzávierky pre zariaďovacie predmety, drezovej do D 50 (pre jeden drez)</t>
  </si>
  <si>
    <t>1424931418</t>
  </si>
  <si>
    <t>175</t>
  </si>
  <si>
    <t>551620007100.S</t>
  </si>
  <si>
    <t>Zápachová uzávierka- sifón pre jednodielne drezy DN 50</t>
  </si>
  <si>
    <t>574812049</t>
  </si>
  <si>
    <t>176</t>
  </si>
  <si>
    <t>725869341</t>
  </si>
  <si>
    <t>Montáž zápachovej uzávierky pre zariaďovacie predmety, sprchovej do D 90</t>
  </si>
  <si>
    <t>-1068393549</t>
  </si>
  <si>
    <t>177</t>
  </si>
  <si>
    <t>552240011200</t>
  </si>
  <si>
    <t>461852854</t>
  </si>
  <si>
    <t>178</t>
  </si>
  <si>
    <t>552240027200</t>
  </si>
  <si>
    <t>-968007120</t>
  </si>
  <si>
    <t>179</t>
  </si>
  <si>
    <t>725869371.S</t>
  </si>
  <si>
    <t>Montáž zápachovej uzávierky pre zariaďovacie predmety, pisoárovej do D 50</t>
  </si>
  <si>
    <t>-932340185</t>
  </si>
  <si>
    <t>180</t>
  </si>
  <si>
    <t>551620011000.S</t>
  </si>
  <si>
    <t>Zápachová uzávierka - sifón pre pisoáre DN 50</t>
  </si>
  <si>
    <t>1458788650</t>
  </si>
  <si>
    <t>181</t>
  </si>
  <si>
    <t>725869381.1</t>
  </si>
  <si>
    <t>Montáž zápachovej uzávierky pre zariaďovacie predmety, ostatných typov do D 40</t>
  </si>
  <si>
    <t>-1037756941</t>
  </si>
  <si>
    <t>182</t>
  </si>
  <si>
    <t>551620015500</t>
  </si>
  <si>
    <t>-211131701</t>
  </si>
  <si>
    <t>183</t>
  </si>
  <si>
    <t>551620013200</t>
  </si>
  <si>
    <t>-1987058447</t>
  </si>
  <si>
    <t>184</t>
  </si>
  <si>
    <t>998725102.S</t>
  </si>
  <si>
    <t>Presun hmôt pre zariaďovacie predmety v objektoch výšky nad 6 do 12 m</t>
  </si>
  <si>
    <t>787672438</t>
  </si>
  <si>
    <t>767</t>
  </si>
  <si>
    <t>Konštrukcie doplnkové kovové</t>
  </si>
  <si>
    <t>185</t>
  </si>
  <si>
    <t>230050031</t>
  </si>
  <si>
    <t>Montáž doplnkových konštrukcií - z profilov. materiálov</t>
  </si>
  <si>
    <t>1700982030</t>
  </si>
  <si>
    <t>186</t>
  </si>
  <si>
    <t>01</t>
  </si>
  <si>
    <t>-1344855616</t>
  </si>
  <si>
    <t>187</t>
  </si>
  <si>
    <t>230050033</t>
  </si>
  <si>
    <t>Montáž doplnkových konštrukcií - z rúrkových materiálov</t>
  </si>
  <si>
    <t>-842623163</t>
  </si>
  <si>
    <t>188</t>
  </si>
  <si>
    <t>286710007400</t>
  </si>
  <si>
    <t>1198125540</t>
  </si>
  <si>
    <t>189</t>
  </si>
  <si>
    <t>141930000700</t>
  </si>
  <si>
    <t>Objímka oceľová pozinkovaná d 110 so závitovým nátrubkom M 10, pre klzné upevnenie rúr</t>
  </si>
  <si>
    <t>-1302480201</t>
  </si>
  <si>
    <t>190</t>
  </si>
  <si>
    <t>286710009800</t>
  </si>
  <si>
    <t>861897211</t>
  </si>
  <si>
    <t>191</t>
  </si>
  <si>
    <t>725989101</t>
  </si>
  <si>
    <t>Montáž dvierok plastovych</t>
  </si>
  <si>
    <t>1075619679</t>
  </si>
  <si>
    <t>192</t>
  </si>
  <si>
    <t>5516757400</t>
  </si>
  <si>
    <t>Dvierka krycie 15x30 cm plastové</t>
  </si>
  <si>
    <t>1341407387</t>
  </si>
  <si>
    <t>193</t>
  </si>
  <si>
    <t>998767102.S</t>
  </si>
  <si>
    <t>Presun hmôt pre kovové stavebné doplnkové konštrukcie v objektoch výšky nad 6 do 12 m</t>
  </si>
  <si>
    <t>-1306994587</t>
  </si>
  <si>
    <t>{4a1a1f74-037f-4471-94d6-028b234c2f5c}</t>
  </si>
  <si>
    <t>C - Vykurovanie</t>
  </si>
  <si>
    <t xml:space="preserve">    733 - Ústredné kúrenie - rozvodné potrubie</t>
  </si>
  <si>
    <t xml:space="preserve">    734 - Ústredné kúrenie, armatúry.</t>
  </si>
  <si>
    <t xml:space="preserve">    731 - Ústredné kúrenie - kotolne</t>
  </si>
  <si>
    <t xml:space="preserve">    732 - Ústredné kúrenie - strojovne</t>
  </si>
  <si>
    <t xml:space="preserve">    735 - Ústredné kúrenie, vykurov. telesá</t>
  </si>
  <si>
    <t>HZS - Hodinové zúčtovacie sadzby</t>
  </si>
  <si>
    <t>-2027527716</t>
  </si>
  <si>
    <t>101110</t>
  </si>
  <si>
    <t>IMA-LET 18 x 10 balení 140m</t>
  </si>
  <si>
    <t>-733693779</t>
  </si>
  <si>
    <t>101112</t>
  </si>
  <si>
    <t>IMA-LET 22 x 10 balení 250m</t>
  </si>
  <si>
    <t>-20540773</t>
  </si>
  <si>
    <t>101117</t>
  </si>
  <si>
    <t>IMA-LET 28 x 10 balení 160m</t>
  </si>
  <si>
    <t>1794805535</t>
  </si>
  <si>
    <t>101109</t>
  </si>
  <si>
    <t>IMA-LET 35 x 10 balení 140m</t>
  </si>
  <si>
    <t>80039856</t>
  </si>
  <si>
    <t>581382027</t>
  </si>
  <si>
    <t>733</t>
  </si>
  <si>
    <t>Ústredné kúrenie - rozvodné potrubie</t>
  </si>
  <si>
    <t>230120044</t>
  </si>
  <si>
    <t>Čistenie potrubia prefúkavaním alebo preplachovaním do DN 65</t>
  </si>
  <si>
    <t>668119141</t>
  </si>
  <si>
    <t>733160000.S</t>
  </si>
  <si>
    <t>Montáž PP-RCT potrubia univerzálneho (max 70°) polyfúznym zváraním PN 20 D 16</t>
  </si>
  <si>
    <t>-399997882</t>
  </si>
  <si>
    <t>607302</t>
  </si>
  <si>
    <t>531729254</t>
  </si>
  <si>
    <t>(3+4+4+4+4+4+7+2+2+2)+1+6+8+3+3+5,6+1+1+1+(6+2,6)"102+103+105+106+107+110+111+108+112+115+116_pripojenie VT</t>
  </si>
  <si>
    <t>74,2*0,2"rezerva</t>
  </si>
  <si>
    <t>733160003.S</t>
  </si>
  <si>
    <t>Montáž PP-RCT potrubia univerzálneho (max 70°) polyfúznym zváraním PN 20 D 20</t>
  </si>
  <si>
    <t>-1735157493</t>
  </si>
  <si>
    <t>607326</t>
  </si>
  <si>
    <t>23723433</t>
  </si>
  <si>
    <t>733160006.S</t>
  </si>
  <si>
    <t>Montáž PP-RCT potrubia univerzálneho (max 70°) polyfúznym zváraním PN 20 D 25</t>
  </si>
  <si>
    <t>-513196291</t>
  </si>
  <si>
    <t>607333</t>
  </si>
  <si>
    <t>627346798</t>
  </si>
  <si>
    <t>(14,5+5)+3,6+8"102+111+112</t>
  </si>
  <si>
    <t>31,1*0,2"rezerva</t>
  </si>
  <si>
    <t>733160009.S</t>
  </si>
  <si>
    <t>Montáž PP-RCT potrubia univerzálneho (max 70°) polyfúznym zváraním PN 20 D 32</t>
  </si>
  <si>
    <t>-560144817</t>
  </si>
  <si>
    <t>586935</t>
  </si>
  <si>
    <t>34955523</t>
  </si>
  <si>
    <t>6+27+20"104+102+103+108</t>
  </si>
  <si>
    <t>53*0,2"rezerva</t>
  </si>
  <si>
    <t>733191301.S</t>
  </si>
  <si>
    <t>Tlaková skúška plastového potrubia do 32 mm</t>
  </si>
  <si>
    <t>-1802113340</t>
  </si>
  <si>
    <t>998733101.S</t>
  </si>
  <si>
    <t>Presun hmôt pre rozvody potrubia v objektoch výšky do 6 m</t>
  </si>
  <si>
    <t>1078899167</t>
  </si>
  <si>
    <t>734</t>
  </si>
  <si>
    <t>Ústredné kúrenie, armatúry.</t>
  </si>
  <si>
    <t>722229101</t>
  </si>
  <si>
    <t>Montáž ventilu výtok., plavák.,vypúšť.,odvodňov.,kohút.plniaceho,vypúšťacieho PN 0.6, ventilov G 1/2</t>
  </si>
  <si>
    <t>1163987908</t>
  </si>
  <si>
    <t>551210036500</t>
  </si>
  <si>
    <t>1198658605</t>
  </si>
  <si>
    <t>734209115.S</t>
  </si>
  <si>
    <t>Montáž závitovej armatúry s 2 závitmi G 1</t>
  </si>
  <si>
    <t>1851667806</t>
  </si>
  <si>
    <t>202R7613100</t>
  </si>
  <si>
    <t>1840227391</t>
  </si>
  <si>
    <t>734213120</t>
  </si>
  <si>
    <t>Montáž ventilu odvzdušňovacieho závitového vykurovacích telies do G 1/2</t>
  </si>
  <si>
    <t>-2124696682</t>
  </si>
  <si>
    <t>551210011600</t>
  </si>
  <si>
    <t>Ventil odvzdušňovací 3/8” s ručným ovládaním a tesnením, armatúry pre uzavreté systémy</t>
  </si>
  <si>
    <t>-1767613636</t>
  </si>
  <si>
    <t>734223120.S</t>
  </si>
  <si>
    <t>Montáž ventilu závitového termostatického rohového jednoregulačného G 1/2</t>
  </si>
  <si>
    <t>323316996</t>
  </si>
  <si>
    <t>359133V</t>
  </si>
  <si>
    <t>-1364752942</t>
  </si>
  <si>
    <t>105358V</t>
  </si>
  <si>
    <t>-1896487093</t>
  </si>
  <si>
    <t>30</t>
  </si>
  <si>
    <t>1011041</t>
  </si>
  <si>
    <t>2040740513</t>
  </si>
  <si>
    <t>31</t>
  </si>
  <si>
    <t>734223208.S</t>
  </si>
  <si>
    <t>Montáž termostatickej hlavice kvapalinovej jednoduchej</t>
  </si>
  <si>
    <t>635874023</t>
  </si>
  <si>
    <t>013G2980</t>
  </si>
  <si>
    <t>694900442</t>
  </si>
  <si>
    <t>33</t>
  </si>
  <si>
    <t>734240005.S</t>
  </si>
  <si>
    <t>Montáž spätnej klapky závitovej G 3/4</t>
  </si>
  <si>
    <t>-109236962</t>
  </si>
  <si>
    <t>34</t>
  </si>
  <si>
    <t>551190000900.S</t>
  </si>
  <si>
    <t>Spätná klapka vodorovná závitová 3/4", PN 10, pre vodu, mosadz</t>
  </si>
  <si>
    <t>-1021953169</t>
  </si>
  <si>
    <t>35</t>
  </si>
  <si>
    <t>734251123.S</t>
  </si>
  <si>
    <t>Ventil poistný závitový nízkozdvižný pružinový P 10-237-606, PN 1,6/120st. C ON 13 7031 G 1/2</t>
  </si>
  <si>
    <t>-56963578</t>
  </si>
  <si>
    <t>722229101.1</t>
  </si>
  <si>
    <t>1232030078</t>
  </si>
  <si>
    <t>551210009500</t>
  </si>
  <si>
    <t>Ventil odvzdušňovací automatický, 1/2", PN 10, mosadz, IVAR</t>
  </si>
  <si>
    <t>-1774146579</t>
  </si>
  <si>
    <t>734291330</t>
  </si>
  <si>
    <t>Montáž filtra závitového G 3/4</t>
  </si>
  <si>
    <t>-2016673872</t>
  </si>
  <si>
    <t>39</t>
  </si>
  <si>
    <t>422010002200</t>
  </si>
  <si>
    <t>373439505</t>
  </si>
  <si>
    <t>734315005</t>
  </si>
  <si>
    <t>Montáž oceľového guľového kohúta na horúcu vodu obojstranne závitového DN 20</t>
  </si>
  <si>
    <t>526127728</t>
  </si>
  <si>
    <t>551240001800</t>
  </si>
  <si>
    <t>241207613</t>
  </si>
  <si>
    <t>998734103</t>
  </si>
  <si>
    <t>Presun hmôt pre armatúry v objektoch výšky nad 6 do 24 m</t>
  </si>
  <si>
    <t>8084246</t>
  </si>
  <si>
    <t>731</t>
  </si>
  <si>
    <t>Ústredné kúrenie - kotolne</t>
  </si>
  <si>
    <t>360410470</t>
  </si>
  <si>
    <t>Montáž priestorového snímača relatívnej vlhkosti a teploty</t>
  </si>
  <si>
    <t>804226662</t>
  </si>
  <si>
    <t>7452646</t>
  </si>
  <si>
    <t>Vzdialený snímač vonkajšej teploty</t>
  </si>
  <si>
    <t>-1925782011</t>
  </si>
  <si>
    <t>360420310</t>
  </si>
  <si>
    <t>Zapojenie regulátora kotla</t>
  </si>
  <si>
    <t>-1609990582</t>
  </si>
  <si>
    <t>0020171316</t>
  </si>
  <si>
    <t>-806211551</t>
  </si>
  <si>
    <t>7001506</t>
  </si>
  <si>
    <t>Obhliadka pred UDP</t>
  </si>
  <si>
    <t>-1007964110</t>
  </si>
  <si>
    <t>731261070</t>
  </si>
  <si>
    <t>Montáž plynového kotla nástenného kondenzačného vykurovacieho bez zásobníka</t>
  </si>
  <si>
    <t>-2095327563</t>
  </si>
  <si>
    <t>732219205</t>
  </si>
  <si>
    <t>Montáž zásobníkového ohrievača vody pre ohrev pitnej vody v spojení s kotlami objem do 150 l</t>
  </si>
  <si>
    <t>604542318</t>
  </si>
  <si>
    <t>1337</t>
  </si>
  <si>
    <t>-1820426326</t>
  </si>
  <si>
    <t>51</t>
  </si>
  <si>
    <t>731360101</t>
  </si>
  <si>
    <t>Montáž komín DN 150 do výšky 8 m</t>
  </si>
  <si>
    <t>1732846184</t>
  </si>
  <si>
    <t>7199782</t>
  </si>
  <si>
    <t>AZ-revízne koleno (87 stupňov) pre odvod spalín/prívod vzduchu.</t>
  </si>
  <si>
    <t>143085611</t>
  </si>
  <si>
    <t>53</t>
  </si>
  <si>
    <t>71943201</t>
  </si>
  <si>
    <t>AZ-rúra 0,5 m (tvarovateľné)</t>
  </si>
  <si>
    <t>490785419</t>
  </si>
  <si>
    <t>7194323</t>
  </si>
  <si>
    <t>AZ koleno 87 stupňov</t>
  </si>
  <si>
    <t>-996664974</t>
  </si>
  <si>
    <t>7194322</t>
  </si>
  <si>
    <t>AZ-rúra 1,95 m (tvarovateľné)</t>
  </si>
  <si>
    <t>907195578</t>
  </si>
  <si>
    <t>7373271</t>
  </si>
  <si>
    <t>AZ-prechod strechou</t>
  </si>
  <si>
    <t>-1525322378</t>
  </si>
  <si>
    <t>7426187</t>
  </si>
  <si>
    <t>Lem šikmej strechy (D=125 H=250 S) pre AZ-systém odvodu spalín</t>
  </si>
  <si>
    <t>-1713405602</t>
  </si>
  <si>
    <t>731360109</t>
  </si>
  <si>
    <t>Príplatok k cene za 1 m nerezového komína DN 150, výšky do 18 m</t>
  </si>
  <si>
    <t>1216300539</t>
  </si>
  <si>
    <t>998731101</t>
  </si>
  <si>
    <t>Presun hmôt pre kotolne umiestnené vo výške (hĺbke) do 6 m</t>
  </si>
  <si>
    <t>-1600354101</t>
  </si>
  <si>
    <t>732</t>
  </si>
  <si>
    <t>Ústredné kúrenie - strojovne</t>
  </si>
  <si>
    <t>732331009.S</t>
  </si>
  <si>
    <t>Montáž expanznej nádoby tlak do 6 bar s membránou 25 l</t>
  </si>
  <si>
    <t>-1891855897</t>
  </si>
  <si>
    <t>484630006300.S</t>
  </si>
  <si>
    <t>Nádoba expanzná s membránou, objem 25 l, 3/1,5 bar, 6/1,5 bar</t>
  </si>
  <si>
    <t>562767185</t>
  </si>
  <si>
    <t>998732102.S</t>
  </si>
  <si>
    <t>Presun hmôt pre strojovne v objektoch výšky nad 6 m do 12 m</t>
  </si>
  <si>
    <t>140723953</t>
  </si>
  <si>
    <t>735</t>
  </si>
  <si>
    <t>Ústredné kúrenie, vykurov. telesá</t>
  </si>
  <si>
    <t>735153300</t>
  </si>
  <si>
    <t>-2120450343</t>
  </si>
  <si>
    <t>735154042.S</t>
  </si>
  <si>
    <t>Montáž vykurovacieho telesa panelového jednoradového 600 mm/ dĺžky 1000-1200 mm</t>
  </si>
  <si>
    <t>1667224178</t>
  </si>
  <si>
    <t>V00116005009016011</t>
  </si>
  <si>
    <t>789784001</t>
  </si>
  <si>
    <t>735154151.S</t>
  </si>
  <si>
    <t>Montáž vykurovacieho telesa panelového dvojradového výšky 900 mm/ dĺžky 700-900 mm</t>
  </si>
  <si>
    <t>1053591703</t>
  </si>
  <si>
    <t>V00216005009016011</t>
  </si>
  <si>
    <t>1785681618</t>
  </si>
  <si>
    <t>V00216006009016011</t>
  </si>
  <si>
    <t>-1540071065</t>
  </si>
  <si>
    <t>V00216007009016011</t>
  </si>
  <si>
    <t>-2050296893</t>
  </si>
  <si>
    <t>V00223010009016011</t>
  </si>
  <si>
    <t>2074751550</t>
  </si>
  <si>
    <t>V00223016009016011</t>
  </si>
  <si>
    <t>-328610793</t>
  </si>
  <si>
    <t>735154253.S</t>
  </si>
  <si>
    <t>Montáž vykurovacieho telesa panelového trojradového výšky 900 mm/ dĺžky 1400-1800 mm</t>
  </si>
  <si>
    <t>1080599374</t>
  </si>
  <si>
    <t>V00336013009016011</t>
  </si>
  <si>
    <t>1630495034</t>
  </si>
  <si>
    <t>V00339010009016011</t>
  </si>
  <si>
    <t>-594433905</t>
  </si>
  <si>
    <t>735162150</t>
  </si>
  <si>
    <t>Montáž vykurovacieho telesa rúrkového výšky 1696 mm</t>
  </si>
  <si>
    <t>-1093767869</t>
  </si>
  <si>
    <t>KLMM-090045-0--00</t>
  </si>
  <si>
    <t>TP-01-750.1696-36</t>
  </si>
  <si>
    <t>-1780523374</t>
  </si>
  <si>
    <t>735191905</t>
  </si>
  <si>
    <t>Ostatné opravy vykurovacích telies, odvzdušnenie telesa</t>
  </si>
  <si>
    <t>1161414841</t>
  </si>
  <si>
    <t>735191904</t>
  </si>
  <si>
    <t>Vyčistenie vykurovacích telies prepláchnutím vodou oceľových alebo liatinových</t>
  </si>
  <si>
    <t>298417328</t>
  </si>
  <si>
    <t>735191910</t>
  </si>
  <si>
    <t>Napustenie vody do vykurovacieho systému vrátane potrubia o v. pl. vykurovacích telies</t>
  </si>
  <si>
    <t>-115632291</t>
  </si>
  <si>
    <t>998735102</t>
  </si>
  <si>
    <t>Presun hmôt pre vykurovacie telesá v objektoch výšky nad 6 do 12 m</t>
  </si>
  <si>
    <t>-1322517162</t>
  </si>
  <si>
    <t>230050031.1</t>
  </si>
  <si>
    <t>-494033984</t>
  </si>
  <si>
    <t>379698</t>
  </si>
  <si>
    <t>sada</t>
  </si>
  <si>
    <t>-1211442973</t>
  </si>
  <si>
    <t>998767102</t>
  </si>
  <si>
    <t>226883934</t>
  </si>
  <si>
    <t>Hodinové zúčtovacie sadzby</t>
  </si>
  <si>
    <t>Stavebno montážne práce náročné ucelené - odborné, tvorivé remeselné (Tr 3) v rozsahu viac ako 8 hodín, vykurovacia skúška</t>
  </si>
  <si>
    <t>262144</t>
  </si>
  <si>
    <t>-1808233381</t>
  </si>
  <si>
    <t>Stavebno montážne práce najnáročnejšie na odbornosť - prehliadky pracoviska a revízie (Tr 4) vyregulovanie systému</t>
  </si>
  <si>
    <t>1356782607</t>
  </si>
  <si>
    <t>HZS000213.1</t>
  </si>
  <si>
    <t>Elektroinštalácia - drobný elektromateriál v kotolni</t>
  </si>
  <si>
    <t>-1339656305</t>
  </si>
  <si>
    <t>{fe3af700-5967-4370-a5ad-cf212008c8d0}</t>
  </si>
  <si>
    <t>E - Plynoinštalácia</t>
  </si>
  <si>
    <t>HSV - Práce a dodávky HSV</t>
  </si>
  <si>
    <t xml:space="preserve">    723 - Zdravotechnika - plynovod</t>
  </si>
  <si>
    <t xml:space="preserve">    783 - Dokončovacie práce - nátery</t>
  </si>
  <si>
    <t>M - Práce a dodávky M</t>
  </si>
  <si>
    <t xml:space="preserve">    23-M - Montáže potrubia</t>
  </si>
  <si>
    <t>Práce a dodávky HSV</t>
  </si>
  <si>
    <t>696328352</t>
  </si>
  <si>
    <t>-1795032549</t>
  </si>
  <si>
    <t>971046005.S</t>
  </si>
  <si>
    <t>Jadrové vrty diamantovými korunkami do D 60 mm do stien - betónových, obkladov -0,00006t</t>
  </si>
  <si>
    <t>cm</t>
  </si>
  <si>
    <t>-481958303</t>
  </si>
  <si>
    <t>971046008.S</t>
  </si>
  <si>
    <t>Jadrové vrty diamantovými korunkami do D 90 mm do stien - betónových, obkladov -0,00014t</t>
  </si>
  <si>
    <t>-1989565174</t>
  </si>
  <si>
    <t>788417671</t>
  </si>
  <si>
    <t>-496535458</t>
  </si>
  <si>
    <t>1914591233</t>
  </si>
  <si>
    <t>691841621</t>
  </si>
  <si>
    <t>-1080854767</t>
  </si>
  <si>
    <t>1095805678</t>
  </si>
  <si>
    <t>723</t>
  </si>
  <si>
    <t>Zdravotechnika - plynovod</t>
  </si>
  <si>
    <t>723120202.S</t>
  </si>
  <si>
    <t>Potrubie z oceľových rúrok závitových čiernych spájaných zvarovaním - akosť 11 353.0 DN 15</t>
  </si>
  <si>
    <t>975824156</t>
  </si>
  <si>
    <t>723130250.S</t>
  </si>
  <si>
    <t>Potrubie plynové z oceľových bralenových rúrok  DN 20</t>
  </si>
  <si>
    <t>-3410238</t>
  </si>
  <si>
    <t>1,5+2,1</t>
  </si>
  <si>
    <t>3,6*0,2"rezerva</t>
  </si>
  <si>
    <t>723130251.S</t>
  </si>
  <si>
    <t>Potrubie plynové z oceľových bralenových rúrok  DN 25</t>
  </si>
  <si>
    <t>1906317113</t>
  </si>
  <si>
    <t>1,5+2,0+3,0</t>
  </si>
  <si>
    <t>6,5*0,2"rezerva</t>
  </si>
  <si>
    <t>723130254.S</t>
  </si>
  <si>
    <t>Potrubie plynové z oceľových bralenových rúrok  DN 50</t>
  </si>
  <si>
    <t>58451983</t>
  </si>
  <si>
    <t>1,5+3,0+3,1+0,7+1,5</t>
  </si>
  <si>
    <t>9,8*0,2"rezerva</t>
  </si>
  <si>
    <t>723150365.S</t>
  </si>
  <si>
    <t>Potrubie z oceľových rúrok hladkých čiernych, chránička D 38/2,6</t>
  </si>
  <si>
    <t>-270600088</t>
  </si>
  <si>
    <t>723150366.S</t>
  </si>
  <si>
    <t>Potrubie z oceľových rúrok hladkých čiernych, chránička D 44,5/2</t>
  </si>
  <si>
    <t>288506034</t>
  </si>
  <si>
    <t>723150369.S</t>
  </si>
  <si>
    <t>Potrubie z oceľových rúrok hladkých čiernych, chránička D 89/3,6</t>
  </si>
  <si>
    <t>1097542007</t>
  </si>
  <si>
    <t>723160204</t>
  </si>
  <si>
    <t>Prípojka k plynomeru spojená na závit bez obchádzky G 1</t>
  </si>
  <si>
    <t>551214246</t>
  </si>
  <si>
    <t>723190202</t>
  </si>
  <si>
    <t>Prípojka plynovodná z oceľových rúrok závitových čiernych spájaných na závit DN 15</t>
  </si>
  <si>
    <t>1509541801</t>
  </si>
  <si>
    <t>723190907</t>
  </si>
  <si>
    <t>Oprava plynovodného potrubia odvzdušnenie a napustenie potrubia</t>
  </si>
  <si>
    <t>2088893070</t>
  </si>
  <si>
    <t>3+4,32+7,8+11,76</t>
  </si>
  <si>
    <t>723239201</t>
  </si>
  <si>
    <t>Montáž armatúr plynových s dvoma závitmi G 1/2 ostatné typy</t>
  </si>
  <si>
    <t>-18946037</t>
  </si>
  <si>
    <t>551340005900</t>
  </si>
  <si>
    <t>774191889</t>
  </si>
  <si>
    <t>723239203</t>
  </si>
  <si>
    <t>Montáž armatúr plynových s dvoma závitmi G 1 ostatné typy</t>
  </si>
  <si>
    <t>1490149341</t>
  </si>
  <si>
    <t>551340006100</t>
  </si>
  <si>
    <t>307247394</t>
  </si>
  <si>
    <t>998723102.S</t>
  </si>
  <si>
    <t>Presun hmôt pre vnútorný plynovod v objektoch výšky nad 6 do 12 m</t>
  </si>
  <si>
    <t>-991190122</t>
  </si>
  <si>
    <t>99489641</t>
  </si>
  <si>
    <t>455359149</t>
  </si>
  <si>
    <t>286710007600.S</t>
  </si>
  <si>
    <t>Potrubná objímka pozinkovaná, rozsah upínania do D 54-58 mm, M8, EPDM izolant</t>
  </si>
  <si>
    <t>-1601811908</t>
  </si>
  <si>
    <t>907508722</t>
  </si>
  <si>
    <t>783</t>
  </si>
  <si>
    <t>Dokončovacie práce - nátery</t>
  </si>
  <si>
    <t>783421310</t>
  </si>
  <si>
    <t>Nátery kov.potr.a armatúr syntetické farby žltej armatúr do DN 100 mm dvojnás. 1x s emailovaním - 105µm</t>
  </si>
  <si>
    <t>-281102193</t>
  </si>
  <si>
    <t>Práce a dodávky M</t>
  </si>
  <si>
    <t>23-M</t>
  </si>
  <si>
    <t>Montáže potrubia</t>
  </si>
  <si>
    <t>230170002</t>
  </si>
  <si>
    <t>Príprava pre skúšku tesnosti DN 50 - 80</t>
  </si>
  <si>
    <t>úsek</t>
  </si>
  <si>
    <t>1381405704</t>
  </si>
  <si>
    <t>230170012</t>
  </si>
  <si>
    <t>Skúška tesnosti potrubia podľa STN 13 0020 DN 50 - 80</t>
  </si>
  <si>
    <t>-164121304</t>
  </si>
  <si>
    <t>230204001</t>
  </si>
  <si>
    <t>Montáž BR  redukcia s dlhými ramenami PE100 SDR11 D25/20mm</t>
  </si>
  <si>
    <t>-1466351986</t>
  </si>
  <si>
    <t>230230017</t>
  </si>
  <si>
    <t>Hlavná tlaková skúška vzduchom 0, 6 MPa - STN 38 6413 DN 80</t>
  </si>
  <si>
    <t>-449220922</t>
  </si>
  <si>
    <t>230230121</t>
  </si>
  <si>
    <t>Príprava na tlakovú skúšku vzduchom a vodou do 0,6 MPa</t>
  </si>
  <si>
    <t>-2024531590</t>
  </si>
  <si>
    <t>230230201</t>
  </si>
  <si>
    <t>Príprava na odstránenie plynu z potrubia dusíkom</t>
  </si>
  <si>
    <t>-199610740</t>
  </si>
  <si>
    <t>230230212</t>
  </si>
  <si>
    <t>Odstránenie plynu z potrubia dusíkom   DN 80</t>
  </si>
  <si>
    <t>669707899</t>
  </si>
  <si>
    <t>230230292</t>
  </si>
  <si>
    <t>Napustenie potrubia  OPZ</t>
  </si>
  <si>
    <t>1677930814</t>
  </si>
  <si>
    <t>Stavebno montážne práce náročné ucelené - odborné, tvorivé remeselné (Tr 3) v rozsahu viac ako 8 hodín, systémová skúška</t>
  </si>
  <si>
    <t>512</t>
  </si>
  <si>
    <t>-2046709943</t>
  </si>
  <si>
    <t>Odborné práce, revízna správa</t>
  </si>
  <si>
    <t>2007667489</t>
  </si>
  <si>
    <t>{48645012-12e8-41f0-af15-47c348880bf7}</t>
  </si>
  <si>
    <t>f11</t>
  </si>
  <si>
    <t>prípojka plynu</t>
  </si>
  <si>
    <t>2,5</t>
  </si>
  <si>
    <t>f12</t>
  </si>
  <si>
    <t>komunikácia nad plynovou prípojkou</t>
  </si>
  <si>
    <t>F - STL pripojovací plynovod</t>
  </si>
  <si>
    <t xml:space="preserve">    5 - Komunikácie</t>
  </si>
  <si>
    <t xml:space="preserve">    21-M - Elektromontáže</t>
  </si>
  <si>
    <t>VRN - Vedľajšie rozpočtové náklady</t>
  </si>
  <si>
    <t>113307142.S</t>
  </si>
  <si>
    <t>Odstránenie podkladu asfaltového v ploche do 200 m2, hr.nad 50 do 100 mm,  -0,18100t</t>
  </si>
  <si>
    <t>455204481</t>
  </si>
  <si>
    <t>113307226.S</t>
  </si>
  <si>
    <t>Odstránenie podkladu v ploche nad 200 m2 z kam. hrubého drv. so štetom, hr. 250- 450mm,  -0,56000t</t>
  </si>
  <si>
    <t>408479757</t>
  </si>
  <si>
    <t>113307232.S</t>
  </si>
  <si>
    <t>Odstránenie podkladu v ploche nad 200 m2 z betónu prostého, hr. vrstvy nad 150 do 300 mm,  -0,50000t</t>
  </si>
  <si>
    <t>1207359614</t>
  </si>
  <si>
    <t>119001801.S</t>
  </si>
  <si>
    <t>Ochranné zábradlie okolo výkopu, drevené výšky 1,10 m dvojtyčové</t>
  </si>
  <si>
    <t>-200234468</t>
  </si>
  <si>
    <t>132211121.S</t>
  </si>
  <si>
    <t>Hĺbenie rýh šírky nad 600  do 1300 mm v  horninách tr. 3 súdržných - ručným náradím</t>
  </si>
  <si>
    <t>-1544225814</t>
  </si>
  <si>
    <t>f12*0,8"ryha pre plynovú prípojku pod komunikáciou</t>
  </si>
  <si>
    <t>0,5*1,0*1,1"ryha pre plynovú prípojku v teréne</t>
  </si>
  <si>
    <t>-184314600</t>
  </si>
  <si>
    <t>2,5*1,1*2</t>
  </si>
  <si>
    <t>-258012778</t>
  </si>
  <si>
    <t>394431596</t>
  </si>
  <si>
    <t>1641135365</t>
  </si>
  <si>
    <t>2,15-1,575</t>
  </si>
  <si>
    <t>75621941</t>
  </si>
  <si>
    <t>-1907227289</t>
  </si>
  <si>
    <t>-850023586</t>
  </si>
  <si>
    <t>-543848459</t>
  </si>
  <si>
    <t>f12*1,1-0,15-0,3-0,5"zásyp potrubia pod komunikáciou</t>
  </si>
  <si>
    <t>0,5*1,0*(1,1-0,15-0,3)"dl*š*hl zásypu potrubia v teréne</t>
  </si>
  <si>
    <t>571842133</t>
  </si>
  <si>
    <t>f11*0,3"dl*š*hr obsypu</t>
  </si>
  <si>
    <t>1549733378</t>
  </si>
  <si>
    <t>0,75*1,68"1,68 t/m3 - merná hmotnosť kameniva</t>
  </si>
  <si>
    <t>-1598384926</t>
  </si>
  <si>
    <t>-143749331</t>
  </si>
  <si>
    <t>256208054</t>
  </si>
  <si>
    <t>f11*0,15"ryha prip plynu*hr</t>
  </si>
  <si>
    <t>Komunikácie</t>
  </si>
  <si>
    <t>566902123.S</t>
  </si>
  <si>
    <t>Vyspravenie podkladu po prekopoch inžinierskych sietí plochy do 15 m2 štrkodrvou, po zhutnení hr. 200 mm</t>
  </si>
  <si>
    <t>-438146043</t>
  </si>
  <si>
    <t>566902151.S</t>
  </si>
  <si>
    <t>Vyspravenie podkladu po prekopoch inžinierskych sietí plochy do 15 m2 asfaltovým betónom ACP, po zhutnení hr. 100 mm</t>
  </si>
  <si>
    <t>-1039571585</t>
  </si>
  <si>
    <t>566902162.S</t>
  </si>
  <si>
    <t>Vyspravenie podkladu po prekopoch inžinierskych sietí plochy do 15 m2 podkladovým betónom PB I tr. C 20/25 hr. 150 mm</t>
  </si>
  <si>
    <t>671287943</t>
  </si>
  <si>
    <t>572943112.S</t>
  </si>
  <si>
    <t>Vyspravenie krytu vozovky po prekopoch inžinierskych sietí do 15 m2 liatym asfaltom MA hr. nad 40 do 60 mm</t>
  </si>
  <si>
    <t>-836434386</t>
  </si>
  <si>
    <t>723190917</t>
  </si>
  <si>
    <t>Oprava plynovodného potrubia navarenie odbočky na potrubie verejné</t>
  </si>
  <si>
    <t>2036091277</t>
  </si>
  <si>
    <t>871178040</t>
  </si>
  <si>
    <t>Montáž plynového potrubia z dvojvsrtvového PE 100 SDR11 zváraných elektrotvarovkami D 32x3,0 mm</t>
  </si>
  <si>
    <t>359747013</t>
  </si>
  <si>
    <t>286130035900</t>
  </si>
  <si>
    <t>-1999085193</t>
  </si>
  <si>
    <t>286530227100</t>
  </si>
  <si>
    <t>-1787995199</t>
  </si>
  <si>
    <t>899721133</t>
  </si>
  <si>
    <t>Označenie plynovodného potrubia žltou výstražnou fóliou</t>
  </si>
  <si>
    <t>-45943319</t>
  </si>
  <si>
    <t>2830010620</t>
  </si>
  <si>
    <t>Výstražná fólia ŽLTÁ - POZOR PLYN, 1 kotúč=500m</t>
  </si>
  <si>
    <t>-1001005985</t>
  </si>
  <si>
    <t>936618194</t>
  </si>
  <si>
    <t>919735111.S</t>
  </si>
  <si>
    <t>Rezanie existujúceho asfaltového krytu alebo podkladu hĺbky do 50 mm</t>
  </si>
  <si>
    <t>-385487555</t>
  </si>
  <si>
    <t>919735126.S</t>
  </si>
  <si>
    <t>Rezanie existujúceho betónového krytu alebo podkladu hĺbky nad 250 do 300 mm</t>
  </si>
  <si>
    <t>-469756535</t>
  </si>
  <si>
    <t>979084216.S</t>
  </si>
  <si>
    <t>Vodorovná doprava vybúraných hmôt po suchu bez naloženia, ale so zložením na vzdialenosť do 5 km</t>
  </si>
  <si>
    <t>1418075692</t>
  </si>
  <si>
    <t>979084219.S</t>
  </si>
  <si>
    <t>Príplatok k cene za každých ďalších aj začatých 5 km nad 5 km</t>
  </si>
  <si>
    <t>1697944127</t>
  </si>
  <si>
    <t>979087213.S</t>
  </si>
  <si>
    <t>Nakladanie na dopravné prostriedky pre vodorovnú dopravu vybúraných hmôt</t>
  </si>
  <si>
    <t>1814510460</t>
  </si>
  <si>
    <t>979089612</t>
  </si>
  <si>
    <t>-717593190</t>
  </si>
  <si>
    <t>979089715.1</t>
  </si>
  <si>
    <t xml:space="preserve">Prenájom kontajneru 16 m3 - ostatná suť </t>
  </si>
  <si>
    <t>-17712086</t>
  </si>
  <si>
    <t>-921424798</t>
  </si>
  <si>
    <t>230203592</t>
  </si>
  <si>
    <t>Montáž USTN prechodka PE/oceľ s vonk. závitom PE100 SDR11 D32/1"</t>
  </si>
  <si>
    <t>-1305761769</t>
  </si>
  <si>
    <t>197730051000</t>
  </si>
  <si>
    <t>492542539</t>
  </si>
  <si>
    <t>230250013</t>
  </si>
  <si>
    <t>Montáž uzemnenia galvanickou anódou</t>
  </si>
  <si>
    <t>-220681572</t>
  </si>
  <si>
    <t>492033052</t>
  </si>
  <si>
    <t>723150341N</t>
  </si>
  <si>
    <t>Navarovacia redukcia DN25/50</t>
  </si>
  <si>
    <t>1374248204</t>
  </si>
  <si>
    <t>723150341N1</t>
  </si>
  <si>
    <t>Navarovacia redukcia DN40/50</t>
  </si>
  <si>
    <t>-2052166630</t>
  </si>
  <si>
    <t>723150367.S</t>
  </si>
  <si>
    <t>Potrubie z oceľových rúrok hladkých čiernych, chránička D 57/2,9</t>
  </si>
  <si>
    <t>-204717237</t>
  </si>
  <si>
    <t>723190207.S</t>
  </si>
  <si>
    <t>Prípojka plynovodná z oceľových rúrok závitových čiernych spájaných na závit DN 50</t>
  </si>
  <si>
    <t>-1976192240</t>
  </si>
  <si>
    <t>-1638523618</t>
  </si>
  <si>
    <t>723219102.S</t>
  </si>
  <si>
    <t>Montáž prírubového posúvača plochého, hlavicového, guľového kohútika, plyn.filtra DN 50</t>
  </si>
  <si>
    <t>-1659821747</t>
  </si>
  <si>
    <t>FM070000B50</t>
  </si>
  <si>
    <t>Plynový filter - závitový - 2"; PN 6; 50µm</t>
  </si>
  <si>
    <t>986095333</t>
  </si>
  <si>
    <t>723229101</t>
  </si>
  <si>
    <t>Montáž armatúry závit.sjedným závitom, kohútik hadicový a iné plynovodné armatúry G 3/8</t>
  </si>
  <si>
    <t>-1162190266</t>
  </si>
  <si>
    <t>5513442400</t>
  </si>
  <si>
    <t>Kohút pre plynovú inštaláciu priamy s nátrubkom K 800 3/8"</t>
  </si>
  <si>
    <t>285043583</t>
  </si>
  <si>
    <t>551340010200</t>
  </si>
  <si>
    <t>-252942695</t>
  </si>
  <si>
    <t>723229102</t>
  </si>
  <si>
    <t>Montáž armatúry závit.sjedným závitom, kohútik hadicový a iné plynovodné armatúry G 1/2</t>
  </si>
  <si>
    <t>1614757967</t>
  </si>
  <si>
    <t>388410000300N</t>
  </si>
  <si>
    <t>Tlakomer deformačný kruhový d 160 mm, typ 03313, merací rozsah 0-40kPa</t>
  </si>
  <si>
    <t>-1614110685</t>
  </si>
  <si>
    <t>388410000300N1</t>
  </si>
  <si>
    <t>Tlakomer deformačný kruhový d 160 mm, typ 03313, merací rozsah 0-600kPa</t>
  </si>
  <si>
    <t>-2013709267</t>
  </si>
  <si>
    <t>723231012.S</t>
  </si>
  <si>
    <t>Montáž guľového uzáveru plynu priameho G 1</t>
  </si>
  <si>
    <t>781332908</t>
  </si>
  <si>
    <t>551340004900.S</t>
  </si>
  <si>
    <t>Guľový uzáver na plyn 1", plnoprietokový s obojstranne predĺženým závitom, niklovaná mosadz</t>
  </si>
  <si>
    <t>-2004285259</t>
  </si>
  <si>
    <t>723231018.S</t>
  </si>
  <si>
    <t>Montáž guľového uzáveru plynu priameho G 6/4</t>
  </si>
  <si>
    <t>531607305</t>
  </si>
  <si>
    <t>551340005100.S</t>
  </si>
  <si>
    <t>Guľový uzáver na plyn 6/4", plnoprietokový s obojstranne predĺženým závitom, niklovaná mosadz</t>
  </si>
  <si>
    <t>-2120091918</t>
  </si>
  <si>
    <t>723234101</t>
  </si>
  <si>
    <t xml:space="preserve">Montáž strednotlakového regulátora tlaku plynu </t>
  </si>
  <si>
    <t>-451288325</t>
  </si>
  <si>
    <t>41732</t>
  </si>
  <si>
    <t>RTP Alz</t>
  </si>
  <si>
    <t>-988524226</t>
  </si>
  <si>
    <t>723239106N4</t>
  </si>
  <si>
    <t>Koleno 90° oceľ navarovacie do DN50</t>
  </si>
  <si>
    <t>-1066395856</t>
  </si>
  <si>
    <t>141410000800N</t>
  </si>
  <si>
    <t>Teplomer stonkový  -30°C / +50°C priamy + púzdro pre teplomer + návarok</t>
  </si>
  <si>
    <t>-361736598</t>
  </si>
  <si>
    <t>141410000800N1</t>
  </si>
  <si>
    <t>Návarok púzdra s vnútroným závitom M20x1,5mm pre snímač teploty</t>
  </si>
  <si>
    <t>-1450624692</t>
  </si>
  <si>
    <t>723261918</t>
  </si>
  <si>
    <t>Montáž plynomera s odvzdušnením a odskúšaním</t>
  </si>
  <si>
    <t>-1268358226</t>
  </si>
  <si>
    <t>PG002711220009</t>
  </si>
  <si>
    <t>plynomer BK-G10MT DN40</t>
  </si>
  <si>
    <t>-661582943</t>
  </si>
  <si>
    <t>998723101</t>
  </si>
  <si>
    <t>Presun hmôt pre vnútorný plynovod v objektoch výšky do 6 m</t>
  </si>
  <si>
    <t>-339599387</t>
  </si>
  <si>
    <t>722250040</t>
  </si>
  <si>
    <t>Montáž plechovej skrinky bez vybavenia</t>
  </si>
  <si>
    <t>129049683</t>
  </si>
  <si>
    <t>0111</t>
  </si>
  <si>
    <t>Skrinka plechová 1400x400x1000 mm</t>
  </si>
  <si>
    <t>812546259</t>
  </si>
  <si>
    <t>769035021</t>
  </si>
  <si>
    <t>Montáž mriežky s pevnými lamelami prierezu 0.022-0.032 m2</t>
  </si>
  <si>
    <t>354257898</t>
  </si>
  <si>
    <t>429004944101</t>
  </si>
  <si>
    <t>Hliníková mriežka s pevnými lamelami 100x300 mm</t>
  </si>
  <si>
    <t>-728284849</t>
  </si>
  <si>
    <t>769072103</t>
  </si>
  <si>
    <t xml:space="preserve">Montáž rámu šírky 630-905 mm </t>
  </si>
  <si>
    <t>-2035849459</t>
  </si>
  <si>
    <t>429002046101</t>
  </si>
  <si>
    <t>Montážny rám</t>
  </si>
  <si>
    <t>371422802</t>
  </si>
  <si>
    <t>230220011</t>
  </si>
  <si>
    <t>Montáž orientačnej tabulky ON 13 2970</t>
  </si>
  <si>
    <t>-2034706803</t>
  </si>
  <si>
    <t>5482302200</t>
  </si>
  <si>
    <t>Tabuľka výstražná dvojfarebná 21x15 mm</t>
  </si>
  <si>
    <t>-291986633</t>
  </si>
  <si>
    <t>5482302200T</t>
  </si>
  <si>
    <t>Tabuľka na označenie vzdialenosti a poradového čisla hydrantu 70x140mm</t>
  </si>
  <si>
    <t>-598304449</t>
  </si>
  <si>
    <t>5482271200</t>
  </si>
  <si>
    <t>Príchytka perová 30x30 mm</t>
  </si>
  <si>
    <t>100ks</t>
  </si>
  <si>
    <t>-778760768</t>
  </si>
  <si>
    <t>Nátery kov.potr.a armatúr syntetické farby bielej armatúr do DN 100 mm dvojnás. 1x s emailovaním - 105µm</t>
  </si>
  <si>
    <t>122443274</t>
  </si>
  <si>
    <t>Elektromontáže</t>
  </si>
  <si>
    <t>Ukončenie vodičov v rozvádzač. vrátane zapojenia a vodičovej koncovky do 2.5 mm2</t>
  </si>
  <si>
    <t>-1568488505</t>
  </si>
  <si>
    <t>210220302</t>
  </si>
  <si>
    <t>Bleskozvodová svorka nad 2 skrutky (ST, SJ, SK, SZ, SR 01, 02)</t>
  </si>
  <si>
    <t>1544954325</t>
  </si>
  <si>
    <t>3540408300</t>
  </si>
  <si>
    <t>HR-Svorka SZ</t>
  </si>
  <si>
    <t>2089143879</t>
  </si>
  <si>
    <t>230120091N</t>
  </si>
  <si>
    <t>Osadenie signalizačného vodiča</t>
  </si>
  <si>
    <t>1255845357</t>
  </si>
  <si>
    <t>3410701600</t>
  </si>
  <si>
    <t>Kábel/vodič pre pevné uloženie - CE 4mm2 s PE izoláciou a plným CU jadrom</t>
  </si>
  <si>
    <t>-43345771</t>
  </si>
  <si>
    <t>365518684</t>
  </si>
  <si>
    <t>Skúška tesnosti potrubia podľa STN 13 0020 do DN50</t>
  </si>
  <si>
    <t>-377537670</t>
  </si>
  <si>
    <t>230200251</t>
  </si>
  <si>
    <t>Montáž privarovacieho T dielu DN 32</t>
  </si>
  <si>
    <t>1431832480</t>
  </si>
  <si>
    <t>196730034000</t>
  </si>
  <si>
    <t>990089255</t>
  </si>
  <si>
    <t>230203052</t>
  </si>
  <si>
    <t>Montáž objímky MB so zarážkou PE 100 SDR 11 D 32</t>
  </si>
  <si>
    <t>-1191620915</t>
  </si>
  <si>
    <t>286530183700</t>
  </si>
  <si>
    <t>-1775640003</t>
  </si>
  <si>
    <t>230203055</t>
  </si>
  <si>
    <t>-1499255937</t>
  </si>
  <si>
    <t>286530184000</t>
  </si>
  <si>
    <t>-392767354</t>
  </si>
  <si>
    <t>230230002</t>
  </si>
  <si>
    <t>Predbežná tlaková skúška vodou DN 80</t>
  </si>
  <si>
    <t>63125632</t>
  </si>
  <si>
    <t>230230046</t>
  </si>
  <si>
    <t>Hlavná tlaková skúška vzduchom 4, 0 MPa DN 50</t>
  </si>
  <si>
    <t>-1112247342</t>
  </si>
  <si>
    <t>230230122</t>
  </si>
  <si>
    <t>Príprava na tlakovú skúšku vzduchom a vodou do 4 MPa</t>
  </si>
  <si>
    <t>-606827311</t>
  </si>
  <si>
    <t>976751353</t>
  </si>
  <si>
    <t>1322799119</t>
  </si>
  <si>
    <t>-1435611996</t>
  </si>
  <si>
    <t>230250002</t>
  </si>
  <si>
    <t>Montáž kontrolného vývodu napäťového zemného KVZ</t>
  </si>
  <si>
    <t>267140800</t>
  </si>
  <si>
    <t>230270022</t>
  </si>
  <si>
    <t>Meranie el.odporu izolačných spojov v zemi a potenciálu potrubia, bludných prúdov</t>
  </si>
  <si>
    <t>-367685906</t>
  </si>
  <si>
    <t>230270061</t>
  </si>
  <si>
    <t>Kontrola funkcie uzemňovacej anódy</t>
  </si>
  <si>
    <t>-1342124330</t>
  </si>
  <si>
    <t>-707434342</t>
  </si>
  <si>
    <t>2005977923</t>
  </si>
  <si>
    <t>000300013.S</t>
  </si>
  <si>
    <t>Geodetické práce - vykonávané pred výstavbou určenie priebehu nadzemného alebo podzemného existujúceho aj plánovaného vedenia</t>
  </si>
  <si>
    <t>-1595534076</t>
  </si>
  <si>
    <t>{87d199de-cddc-49cc-89fd-dde9b28a596c}</t>
  </si>
  <si>
    <t>f07</t>
  </si>
  <si>
    <t>vodovodná prípojka DN 110</t>
  </si>
  <si>
    <t>f08</t>
  </si>
  <si>
    <t>vodovodná prípojka DN 32</t>
  </si>
  <si>
    <t>f09</t>
  </si>
  <si>
    <t>vodomerná šachta</t>
  </si>
  <si>
    <t>f10</t>
  </si>
  <si>
    <t>komunikácia</t>
  </si>
  <si>
    <t>G - Vododvodná prípojka</t>
  </si>
  <si>
    <t>23964966</t>
  </si>
  <si>
    <t>1995703360</t>
  </si>
  <si>
    <t>-2081558367</t>
  </si>
  <si>
    <t>1516556938</t>
  </si>
  <si>
    <t>2,5+1+2,5+1</t>
  </si>
  <si>
    <t>1141559705</t>
  </si>
  <si>
    <t>f09*2,5"dl*s*hl_jama pre VŠ</t>
  </si>
  <si>
    <t>-2114159972</t>
  </si>
  <si>
    <t>1403134099</t>
  </si>
  <si>
    <t>f07/2*1,0"hl ryha pre vodomernú prípojku pod komunikáciou DN 110</t>
  </si>
  <si>
    <t>f07/2*1,5"hl ryha pre vodomernú prípojku v teréne DN 110</t>
  </si>
  <si>
    <t>f08*1,5"hl ryha pre vodomernú prípojku DN 32</t>
  </si>
  <si>
    <t>367753550</t>
  </si>
  <si>
    <t>1626590604</t>
  </si>
  <si>
    <t>2,5*1,5*2</t>
  </si>
  <si>
    <t>-1950313285</t>
  </si>
  <si>
    <t>-68012498</t>
  </si>
  <si>
    <t>2041197808</t>
  </si>
  <si>
    <t>33,25-26,416</t>
  </si>
  <si>
    <t>855169975</t>
  </si>
  <si>
    <t>-225145225</t>
  </si>
  <si>
    <t>-455220101</t>
  </si>
  <si>
    <t>1630586233</t>
  </si>
  <si>
    <t>f07/2*(1,5-0,15-0,3-0,20-0,3)"(hl-hr) kom_zásyp potrubia DN 110 pod komunikáciou</t>
  </si>
  <si>
    <t>f07/2*(1,5-0,15-0,3)"hl výkopu_zásyp potrubia DN 110 v teréne</t>
  </si>
  <si>
    <t>f08*(1,5-0,15-0,3)"hl výkopu_zásyp potrubia DN 32 v teréne</t>
  </si>
  <si>
    <t>-1,4*1,1*2,1"dl*š*hl VŠ</t>
  </si>
  <si>
    <t>-1069116166</t>
  </si>
  <si>
    <t>f07*0,3"vod prip DN 110</t>
  </si>
  <si>
    <t>f08*0,3"vod prip DN 32</t>
  </si>
  <si>
    <t>1363719143</t>
  </si>
  <si>
    <t>2,4*1,68"1,68 t/m3 - merná hmotnosť kameniva</t>
  </si>
  <si>
    <t>-541905088</t>
  </si>
  <si>
    <t>f07+f08+f09</t>
  </si>
  <si>
    <t>-1690578296</t>
  </si>
  <si>
    <t>1575091076</t>
  </si>
  <si>
    <t>(f07+f08+f09)*0,15"ryha potrubných rozvodov*hr</t>
  </si>
  <si>
    <t>1030795794</t>
  </si>
  <si>
    <t>f09*0,2"lôžko pod VŠ</t>
  </si>
  <si>
    <t>452311151</t>
  </si>
  <si>
    <t>Dosky, bloky, sedlá z betónu v otvorenom výkope tr. C 25/30</t>
  </si>
  <si>
    <t>2063384002</t>
  </si>
  <si>
    <t>452311192</t>
  </si>
  <si>
    <t>Príplatok k cene za práce v štôlni pre betón dosky, sedlového lôžka alebo blokov</t>
  </si>
  <si>
    <t>-1005540121</t>
  </si>
  <si>
    <t>452351101</t>
  </si>
  <si>
    <t>Debnenie v otvorenom výkope dosiek, sedlových lôžok a blokov pod potrubie,stoky a drobné objekty</t>
  </si>
  <si>
    <t>1082097132</t>
  </si>
  <si>
    <t>3*0,4*4</t>
  </si>
  <si>
    <t>452351192</t>
  </si>
  <si>
    <t>Príplatok k cene debnenia podkladových a zabezpečovacích konštrukcií za práce v štôlni</t>
  </si>
  <si>
    <t>-1950636397</t>
  </si>
  <si>
    <t>452361111</t>
  </si>
  <si>
    <t>Výstuž podkladových dosiek, blokov alebo podvalov v otvorenom výkope, z betonárskej ocele 10216</t>
  </si>
  <si>
    <t>-496773409</t>
  </si>
  <si>
    <t>1,8*0,120"odhad, 120 kg/m3 obj hmotnosť</t>
  </si>
  <si>
    <t>-1328647007</t>
  </si>
  <si>
    <t>-1141347175</t>
  </si>
  <si>
    <t>-18490516</t>
  </si>
  <si>
    <t>1155915298</t>
  </si>
  <si>
    <t>1978078425</t>
  </si>
  <si>
    <t>-576722823</t>
  </si>
  <si>
    <t>722263417</t>
  </si>
  <si>
    <t>Montáž vodomeru závit. jednovtokového suchobežného G 1 (7 m3.h-1)</t>
  </si>
  <si>
    <t>-2031553474</t>
  </si>
  <si>
    <t>388240001800</t>
  </si>
  <si>
    <t>Vodomer mechanický 1", 2,5 m3/h, l = 130 mm, do 90 °C</t>
  </si>
  <si>
    <t>1375730920</t>
  </si>
  <si>
    <t>-850623083</t>
  </si>
  <si>
    <t>-383680583</t>
  </si>
  <si>
    <t>-1685258906</t>
  </si>
  <si>
    <t>-993652516</t>
  </si>
  <si>
    <t>871271012</t>
  </si>
  <si>
    <t>Montáž vodovodného potrubia z dvojvsrtvového PE 100 SDR11/PN16 zváraných natupo D 110x10,0 mm</t>
  </si>
  <si>
    <t>-1488175208</t>
  </si>
  <si>
    <t>286130034000</t>
  </si>
  <si>
    <t>25808930</t>
  </si>
  <si>
    <t>286530020700</t>
  </si>
  <si>
    <t>1464338268</t>
  </si>
  <si>
    <t>891173111</t>
  </si>
  <si>
    <t>Montáž vodovodnej armatúry na potrubí, ventil hlavný pre prípojky DN 32</t>
  </si>
  <si>
    <t>-912347282</t>
  </si>
  <si>
    <t>551110029200</t>
  </si>
  <si>
    <t>Ventil uzatvarací priamy K 83-T DN 32 5/4"</t>
  </si>
  <si>
    <t>-2075980323</t>
  </si>
  <si>
    <t>0,99009900990099*1,01 'Přepočítané koeficientom množstva</t>
  </si>
  <si>
    <t>891261111</t>
  </si>
  <si>
    <t>Montáž posúvača s osadením zemnej súpravy (bez poklopov) DN 100</t>
  </si>
  <si>
    <t>1348687271</t>
  </si>
  <si>
    <t>422210000500</t>
  </si>
  <si>
    <t>Posúvač uzatvárací DN 100, liatinový, typ S 13-111-606 P 3, PN 6</t>
  </si>
  <si>
    <t>1468435694</t>
  </si>
  <si>
    <t>422210001900</t>
  </si>
  <si>
    <t>Zemná súprava posúvačová Y 1020 D 150 mm</t>
  </si>
  <si>
    <t>-615183120</t>
  </si>
  <si>
    <t>891267211</t>
  </si>
  <si>
    <t>Montáž vodovodnej armatúry na potrubí, hydrant nadzemný DN 100</t>
  </si>
  <si>
    <t>1219338866</t>
  </si>
  <si>
    <t>449160001900</t>
  </si>
  <si>
    <t>-1873560608</t>
  </si>
  <si>
    <t>Preplach a dezinfekcia vodovodného potrubia DN od 40 do 70</t>
  </si>
  <si>
    <t>-2140971018</t>
  </si>
  <si>
    <t>560534246</t>
  </si>
  <si>
    <t>140854492</t>
  </si>
  <si>
    <t>893313001</t>
  </si>
  <si>
    <t>Osadenie prefabrikovanej vodomernej šachty hranatej, pôdorysnej plochy do 1,1 m2, hĺbky do 1,0 m</t>
  </si>
  <si>
    <t>-2138094660</t>
  </si>
  <si>
    <t>1200900</t>
  </si>
  <si>
    <t>-427611379</t>
  </si>
  <si>
    <t>2864102130</t>
  </si>
  <si>
    <t>1921117010</t>
  </si>
  <si>
    <t>899101111</t>
  </si>
  <si>
    <t>Osadenie poklopu liatinového a oceľového vrátane rámu hmotn. do 50 kg</t>
  </si>
  <si>
    <t>-1871647498</t>
  </si>
  <si>
    <t>5524180250</t>
  </si>
  <si>
    <t>1526824823</t>
  </si>
  <si>
    <t>899401111</t>
  </si>
  <si>
    <t>Osadenie poklopu liatinového ventilového</t>
  </si>
  <si>
    <t>1804062855</t>
  </si>
  <si>
    <t>5524218000</t>
  </si>
  <si>
    <t>Poklop ventilový voda, plyn</t>
  </si>
  <si>
    <t>-1334060613</t>
  </si>
  <si>
    <t>1394171338</t>
  </si>
  <si>
    <t>786229617</t>
  </si>
  <si>
    <t>1690561067</t>
  </si>
  <si>
    <t>57805161</t>
  </si>
  <si>
    <t>1758629386</t>
  </si>
  <si>
    <t>512356212</t>
  </si>
  <si>
    <t>1806812049</t>
  </si>
  <si>
    <t>-108100425</t>
  </si>
  <si>
    <t>2057039334</t>
  </si>
  <si>
    <t>-1118565895</t>
  </si>
  <si>
    <t>711113304.S</t>
  </si>
  <si>
    <t>Zhotovenie  izolácie proti zemnej vlhkosti na zvislej ploche náterom z tekutej gumy hr. 3 mm</t>
  </si>
  <si>
    <t>1804809543</t>
  </si>
  <si>
    <t>-887749378</t>
  </si>
  <si>
    <t>1011543844</t>
  </si>
  <si>
    <t>-1311801233</t>
  </si>
  <si>
    <t>1*1,2 'Přepočítané koeficientom množstva</t>
  </si>
  <si>
    <t>2060353358</t>
  </si>
  <si>
    <t>711747067</t>
  </si>
  <si>
    <t>1636137545</t>
  </si>
  <si>
    <t>900311</t>
  </si>
  <si>
    <t>-929458122</t>
  </si>
  <si>
    <t>901016</t>
  </si>
  <si>
    <t>-1237506648</t>
  </si>
  <si>
    <t>-1787379819</t>
  </si>
  <si>
    <t>1320567779</t>
  </si>
  <si>
    <t>2*0,6 'Přepočítané koeficientom množstva</t>
  </si>
  <si>
    <t>-1078745462</t>
  </si>
  <si>
    <t>-913811559</t>
  </si>
  <si>
    <t>Plynoinštalácia</t>
  </si>
  <si>
    <t>Pripojovací STL Plynovod</t>
  </si>
  <si>
    <t>Vodovodná prípojka</t>
  </si>
  <si>
    <t>NN prípojka</t>
  </si>
  <si>
    <t>Objekt:   NN prípojka</t>
  </si>
  <si>
    <t>silnoprudova elektroinštalácia</t>
  </si>
  <si>
    <t>Bleskozvod a uzemnenie</t>
  </si>
  <si>
    <t>Vzduchotechnika kuchyňa</t>
  </si>
  <si>
    <t>Vzduchotechnika zázemie</t>
  </si>
  <si>
    <t>Budova jedálne v areáli základnej školy Gajary</t>
  </si>
  <si>
    <t>Dátum:  18. 11. 2020</t>
  </si>
  <si>
    <t xml:space="preserve"> KRYCÍ LIST ROZPOČTU</t>
  </si>
  <si>
    <t>Elektroinštalácie - NN prípojka</t>
  </si>
  <si>
    <t>Ing.. Bálint Forro</t>
  </si>
  <si>
    <t xml:space="preserve">Stavba:   Budova jedálne v areáli základnej školy v Gajaroch </t>
  </si>
  <si>
    <t>Objednávateľ:   Obec Gajary, Hlavná 67, 900 67 Gajary</t>
  </si>
  <si>
    <t>FBB ELECTICS s.r.o.</t>
  </si>
  <si>
    <t>Elektroinštalácie - Silnoprúdová elektroinštalácia</t>
  </si>
  <si>
    <t>Elektroinštalácie - Bleskozvod</t>
  </si>
  <si>
    <t>Vzduchotechnika - kuchyňa</t>
  </si>
  <si>
    <t>Dátum:   18. 11. 2020</t>
  </si>
  <si>
    <t>Objednávateľ:   Obec Gajary, Hlavná 67, 900 61 Gajary</t>
  </si>
  <si>
    <t xml:space="preserve">Spracoval:   </t>
  </si>
  <si>
    <t>Objekt:   Vzduchotechnika - kuchyňa</t>
  </si>
  <si>
    <r>
      <t>m</t>
    </r>
    <r>
      <rPr>
        <vertAlign val="superscript"/>
        <sz val="8"/>
        <rFont val="Arial CE"/>
        <family val="2"/>
        <charset val="238"/>
      </rPr>
      <t>2</t>
    </r>
  </si>
  <si>
    <t>Vzduchotechnika - zázemie</t>
  </si>
  <si>
    <t>Ing. Juraj Slamka</t>
  </si>
  <si>
    <t>Ing..Juraj Slamka</t>
  </si>
  <si>
    <t>Rúra HDPE na vodu PE100 PN16 SDR11 32x3,0x100 m</t>
  </si>
  <si>
    <t>Koleno 90° na tupo PE 100, na vodu, plyn a kanalizáciu, SDR 11 L D 32 mm</t>
  </si>
  <si>
    <t>Rúra HDPE na vodu PE100 PN16 SDR11 110x10,0x12 m</t>
  </si>
  <si>
    <t>Koleno 90° na tupo PE 100, na vodu, plyn a kanalizáciu, SDR 11 L D 110 mm</t>
  </si>
  <si>
    <t>Nadzemný hydrant DN 100, krytie potrubia 1 m, A2B, na vodu</t>
  </si>
  <si>
    <t>Vodomerná šachta 1200x900</t>
  </si>
  <si>
    <t>Rebrík - so 6 nášľapnými stupňami L=1,63m</t>
  </si>
  <si>
    <t>Liatinový poklop D600 A15</t>
  </si>
  <si>
    <t>Výstražná fólia PE, š. 300 mm, pre vodovod, farba biela</t>
  </si>
  <si>
    <t>Náterová hydroizolácia, 1-zložková na báze modifikovaných asfaltov, tekutá guma, spotreba 0,5-2,0 kg/m2, 10 kg</t>
  </si>
  <si>
    <t xml:space="preserve">Zhotovenie  izolácie potrubí, stôk a šachiet pásmi pritavením </t>
  </si>
  <si>
    <t xml:space="preserve">Pás asfaltový  spodný, s hrebeňovým profilom </t>
  </si>
  <si>
    <t>Hydroizolačná fólia PVC-P, napr. FATRAFOL 803, hr. 2 mm, š. 2 m, izolácia základov proti zemnej vlhkosti, tlakovej vode, radónu, hnedá</t>
  </si>
  <si>
    <t>Zhotovenie detailov oprac.rúr.prestupov pod tesniacou objímkou priemer do 300 mm</t>
  </si>
  <si>
    <t>Tesniaca manžeta "C" rozmer 32x110mm</t>
  </si>
  <si>
    <t>Tesniaca manžeta "C" rozmer 100-110x160mm</t>
  </si>
  <si>
    <t>Lepidlo napr. Elastoplast d 65 mm</t>
  </si>
  <si>
    <t>Lapač tukov typ LT3, napr. VH TECH Košeca</t>
  </si>
  <si>
    <t>Plastový poklop pr. 600 na šachtové rúry</t>
  </si>
  <si>
    <t>Gumové tesnenie šachtovej rúry 600 ku kanalizačnej revíznej šachte pr. 600mm</t>
  </si>
  <si>
    <t>Vlnovcová šachtová rúra kanalizačná pr. 600mm, dĺžka 6 m</t>
  </si>
  <si>
    <t>Šachtové dno prietočné DN 160x90°, ku kanalizačnej revíznej šachte pr. 600mm</t>
  </si>
  <si>
    <t>Výstražná fólia PE, š. 300 mm, pre kanalizáciu, farba hnedá</t>
  </si>
  <si>
    <t>Izolačná trubica dxhr. 18x10 mm</t>
  </si>
  <si>
    <t>Izolačná trubica dxhr. 22x10 mm</t>
  </si>
  <si>
    <t>Izolačná trubica dxhr. 28x10 mm</t>
  </si>
  <si>
    <t>Izolačná trubica dxhr. 32x10 mm</t>
  </si>
  <si>
    <t>Izolačná trubica dxhr. 18x20 mm</t>
  </si>
  <si>
    <t>Izolačná trubica dxhr. 22x20 mm</t>
  </si>
  <si>
    <t>Izolačná trubica dxhr. 28x20 mm</t>
  </si>
  <si>
    <t>Zhotovenie  izolácie proti zemnej vlhkosti za studena na vodorovnej ploche nástrekom hr. 5 mm</t>
  </si>
  <si>
    <t>Náterová hydroizolácia napr.Rubber N 500, 1-zložková na báze modifikovaných asfaltov, tekutá guma, spotreba 0,5-2,0 kg/m2, 10 kg</t>
  </si>
  <si>
    <t xml:space="preserve">Pás asfaltový napr. SPEED PROFILE P BASE 35 spodný, s hrebeňovým profilom </t>
  </si>
  <si>
    <t>Hydroizolačná fólia PVC-P napr. FATRAFOL 803, hr. 2 mm, š. 2 m, izolácia základov proti zemnej vlhkosti, tlakovej vode, radónu, hnedá</t>
  </si>
  <si>
    <t>Rúrka (kotúč), rozmer 25 x 2,8, napr. Smartpress/PexfitPro model 4705, R.S. 63</t>
  </si>
  <si>
    <t>Rúrka (kotúč), rozmer 20 x 2,3, Smartpress/PexfitPro, model 4705, R.S. 63</t>
  </si>
  <si>
    <t>Ventil poistný, 1/2”x3 bar, armatúry pre uzavreté systémy</t>
  </si>
  <si>
    <t>Umývadielko keramické asymetreické napr. CUBITO, rozmer 450x250x155 mm, vrátane inštalačnej súpravy, ľavé, biela, JIKA</t>
  </si>
  <si>
    <t>Umývadlová stojanková páková batéria napr.CUBITO, s click-clack odpadom, 226x136 mm, chróm</t>
  </si>
  <si>
    <t>Batéria drezová stojanková páková napr. Mio s výsuvnou sprchou a otočným výtokovým ramienkom, rozmer 417x340 mm, chróm, JIKA</t>
  </si>
  <si>
    <t>Batéria sprchová termostatická DN 15, na stenu, chróm, napr. KLUDI</t>
  </si>
  <si>
    <t>Rucní sprcha napr.CUBITO, vxšxl 1x1x1 mm</t>
  </si>
  <si>
    <t>Prip sprch had napr. CUBITO, vxšxl 70x70x70 mm</t>
  </si>
  <si>
    <t>Sprchová tyč napr. CUBITO, vxšxl 78x135x705 mm</t>
  </si>
  <si>
    <t>Žľab sprchový bez krytu nerezový napr.CONCEPT líniový 750mm, DN 50, (0,8 l/s), montáž k stene, stavebná výška min. 100-158mm</t>
  </si>
  <si>
    <t xml:space="preserve">rošt pre líniový žlab 750mm, kolmý nerez, napr. Concept </t>
  </si>
  <si>
    <t>zápachový uzáver na odvod kondenzu napr. VIEGA model 7985.945</t>
  </si>
  <si>
    <t>práčkový zápachový uzáver napr. VIEGA model 5635.3</t>
  </si>
  <si>
    <t>Podperný systém pre potrubie, závitové tyče, nosník, podložka pre uchytenie potrubí, spojovací a montážny materiál</t>
  </si>
  <si>
    <t>Potrubná objímka pozinkovaná, rozsah upínania D 32-36 mm, DN potrubia 1", M8, EPDM izolant</t>
  </si>
  <si>
    <t>Zvukovoizolačné podperné upevnenie  DN 110, so zvukovoizolačnou vložkou a rýchlouzáverom, pozinkovaná pásková oceľ, napr. REHAU RAUPIANO Plus</t>
  </si>
  <si>
    <t>Pexfit pre Fosta-potrubie L4 Pexfit Pro, rozmer 16x2,0 -75m, obj.č. 607302- Kompletný systém PE-Xc s lisovacou spojovacou technikou, napr. VIEGA</t>
  </si>
  <si>
    <t>Pexfit pre Fosta-potrubie L4 Pexfit Pro, rozmer 20x2,3 -75m, obj.č. 607326- Kompletný systém PE-Xc s lisovacou spojovacou technikou, napr. VIEGA</t>
  </si>
  <si>
    <t>Pexfit pre Fosta-potrubie L4 Pexfit Pro, rozmer 25x2,8 -25m, obj.č. 607333- Kompletný systém PE-Xc s lisovacou spojovacou technikou, napr. VIEGA</t>
  </si>
  <si>
    <t>trubka, 32 x 3,2, plast/bílý, napr. Smartpress/PexfitPro</t>
  </si>
  <si>
    <t>Vypúšťací guľový ventil 1/2”, komplet, napr. GIACOMINI</t>
  </si>
  <si>
    <t>Servisný guľový kohút so zaistením na pripojenie expanzomatu napr.  REFLEX typ MK 1"</t>
  </si>
  <si>
    <t xml:space="preserve">pripojovací kus 1097.5 rohový 3/4" x50, napr. VIEGA VEKOLUX </t>
  </si>
  <si>
    <t>Svorné šróbenie niklované 94385.1 15x3 / 4 " , napr. VIEGA  105358V</t>
  </si>
  <si>
    <t>Kryt plastový napr.  pre HERZ-VUA-50</t>
  </si>
  <si>
    <t xml:space="preserve">Termostatická hlavica napr. RA 2980 so zabudovaným snímačom </t>
  </si>
  <si>
    <t>Filter závitový nerez, 3/4", dĺ. 80 mm, nerez oceľ ASTM A351 CF8M, nerez oceľ AISI 316</t>
  </si>
  <si>
    <t>Guľový kohút DN 20, obojstranne závitový na horúcu vodu, PN 40, vnútorný závit, oceľový</t>
  </si>
  <si>
    <t>Regulátor napr. Thermolink P</t>
  </si>
  <si>
    <t>Zostava napr. Protherm Panther Condens 25 KKO dolná + FE 120 BM</t>
  </si>
  <si>
    <t xml:space="preserve">Príplatok k cene za odvzdušňovací ventil telies </t>
  </si>
  <si>
    <t>Oceľové panelové radiátory s pripojením vpravo/vľavo, s 1 panelom a 1 konvektorom, napr. KORAD 11VK 600x500</t>
  </si>
  <si>
    <t>Oceľové panelové radiátory s pripojením vpravo/vľavo, s 2 panelmi a 1 konvektorom, napr. KORAD 21VK 600x500</t>
  </si>
  <si>
    <t>Oceľové panelové radiátory s pripojením vpravo/vľavo, s 2 panelmi a 1 konvektorom, napr. KORAD 21VK 600x600</t>
  </si>
  <si>
    <t>Oceľové panelové radiátory s pripojením vpravo/vľavo, s 2 panelmi a 1 konvektorom, napr. KORAD 21VK 600x700</t>
  </si>
  <si>
    <t>Oceľové panelové radiátory s pripojením vpravo/vľavo, s 2 panelmi a 2 konvektormi, napr.  KORAD 22VK 300x1000</t>
  </si>
  <si>
    <t>Oceľové panelové radiátory s pripojením vpravo/vľavo, s 2 panelmi a 2 konvektormi, napr. KORAD 22VK 300x1600</t>
  </si>
  <si>
    <t>Oceľové panelové radiátory s pripojením vpravo/vľavo, s 3 panelmi a 3 konvektormi, napr. KORAD 33VK 600x1300</t>
  </si>
  <si>
    <t>Oceľové panelové radiátory s pripojením vpravo/vľavo, s 3 panelmi a 3 konvektormi, napr. KORAD 33VK 900x1000</t>
  </si>
  <si>
    <t>blok napojenia radiátora lisovací napr. Profipress 1097.6 255</t>
  </si>
  <si>
    <t>Rúra HDPE na plyn PE100 SDR11 32x3,0x100 m</t>
  </si>
  <si>
    <t>Elektrospojka PE 100, na vodu, plyn a kanalizáciu, SDR 11, D 32 mm</t>
  </si>
  <si>
    <t>Prechodka - závit vonkajší , 1"Mx32 mm, maximálny tlak PN 10, T = -20 °C až +60 °C, niklovaná mosadz</t>
  </si>
  <si>
    <t>Vzorkovací uzáver plynu rohový MET, d 14 mm, 1/2" F, páčka, niklovaná mosadz</t>
  </si>
  <si>
    <t>T-kus d 22 mm, medená tvarovka s lisovacím prípojom pre plynové inštalácie, napr.  A2 Profipress G s SC - Contur</t>
  </si>
  <si>
    <t>Objímka so zarážkou, elektrotvarovka D 32mm, napr.  MB PE 100 SDR 11</t>
  </si>
  <si>
    <t>Montáž objímky so zarážkou PE 100 SDR 11 D 63</t>
  </si>
  <si>
    <t>Objímka so zarážkou, elektrotvarovka D 63 mm, napr. MB PE 100 SDR 11</t>
  </si>
  <si>
    <t>Guľový uzáver na plyn 1/2", FF, páčka, plnoprietokový, niklovaná mosadz</t>
  </si>
  <si>
    <t>Guľový uzáver na plyn 1", FF, páčka, plnoprietokový, niklovaná mosadz,</t>
  </si>
  <si>
    <t>Kotviace príslušenstvo nosník, podložka, závitová tyč, potrubná objímka, ...</t>
  </si>
  <si>
    <t xml:space="preserve">Plastový ochranný poklop   </t>
  </si>
  <si>
    <t>Ventilátor ROSENBERG alebo ekvivalent</t>
  </si>
  <si>
    <t>špecifikácia f. Systemair alebo ekvivalent</t>
  </si>
  <si>
    <t>alebo ekvivalent</t>
  </si>
  <si>
    <t>Prívodná jednotka ROSENBERG alebo ekvivalent</t>
  </si>
  <si>
    <t>Odvodná ventilátor ROSENBERG al. ekvivalent</t>
  </si>
  <si>
    <t xml:space="preserve">Prívodný ventil </t>
  </si>
  <si>
    <t>Murivo nosné z tehál pálených 30, 300 x 247 x 249 mm P15 brúsených P+D, HELUZ príp. ekvivalent</t>
  </si>
  <si>
    <t xml:space="preserve"> Murivo nosné z tehál pálených 25, 250 x 375 x 249 mm P15 brúsených P+D na lepidlo, HELUZ -príp. ekvivalent</t>
  </si>
  <si>
    <t>Preklad plochý  keramický  v priečkach hr. do 150 mm, dl .1000  mm, HELUZ   -príp. ekvivalent</t>
  </si>
  <si>
    <t>Preklad nosný keramický 1250 x 70 x 238 mm, HELUZ   -príp. ekvivalent</t>
  </si>
  <si>
    <t xml:space="preserve"> Keramický preklad nosný 1500 x 70 x 238 mm, HELUZ   -príp. ekvivalent,</t>
  </si>
  <si>
    <t xml:space="preserve">Keramický preklad nosný 1750 x 70 x 238 mm, HELUZ   -príp. ekvivalent, </t>
  </si>
  <si>
    <t>Keramický preklad plochý  v priečkach hr . do 150 mm dl. 2000 mm, HELUZ   -príp. ekvivalent,</t>
  </si>
  <si>
    <t xml:space="preserve"> Keramický preklad nosný 2250 x 70 x 238 mm, HELUZ   -príp. ekvivalent,</t>
  </si>
  <si>
    <t xml:space="preserve">Priečky z tehál pálených 8, 80x372x249 mm P10 brúsených P+D, HELUZ  -príp. ekvivalent, </t>
  </si>
  <si>
    <t xml:space="preserve">Priečky z tehál pálených 11,5, 115x497x249 mm P10 brúsených P+D, HELUZ  -príp. ekvivalent, </t>
  </si>
  <si>
    <t xml:space="preserve"> 171209012</t>
  </si>
  <si>
    <t>Poplatok za skládku zeminy a kameniva neobsahujúcich nebezpečné látky kategórie „O“ 20 02 02</t>
  </si>
  <si>
    <t>171209002.1</t>
  </si>
  <si>
    <t>Poplatok za skladovanie - zemina a kamenivo (17 05) ostatné</t>
  </si>
  <si>
    <t>Vonkajšia omietka stien soklová (silikon tenkovrstvova)</t>
  </si>
  <si>
    <t>SDK  podhľad doskou GKB, RB vrátane podkonštrukcie,  stupeň vyhotovenia Q2</t>
  </si>
  <si>
    <t>Wc kombi komplet JIKA Neo zadný odpad alebo ekvivalent</t>
  </si>
  <si>
    <t xml:space="preserve">Montáž pisoáru </t>
  </si>
  <si>
    <t>Pisoár s radarovým senzorom antivandal, antibak., na baterie, biela H8430700004891 alebo ekvivalent</t>
  </si>
  <si>
    <t>Montáž umývadla do steny</t>
  </si>
  <si>
    <t>Umývadlo keramické napr. JIKA , rozmer 550x450, biela, H8103810001041 alebo ekvivalent</t>
  </si>
  <si>
    <t>Kuchynský drez nerezový veľkokapacitný na nohách s opláštením 800x800</t>
  </si>
  <si>
    <t>Výlevka volne stojaca napr. Ideal standard eurovit zadny odpad</t>
  </si>
  <si>
    <t>Montáž výlenky volne stojacej</t>
  </si>
  <si>
    <t>Montáž batérie nástennej</t>
  </si>
  <si>
    <t>Batéria nástenná napr. JIKA Talas 150mm H3111N70042301</t>
  </si>
  <si>
    <t>764171101</t>
  </si>
  <si>
    <t>D+M  strešnej  krytiny plechovej velkoformátovej príp. ekvivalent  vrátane príslušenstva, montážneho, spojovacieho materiálu - kpl systémové riešenie, krytina Lindab</t>
  </si>
  <si>
    <t>Obloženie stien z dosiek OSB tr. III hrúbky 25 mm vrátane montážneho , spojovacieho maeriálu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</si>
</sst>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\ ###\ ##0.00"/>
    <numFmt numFmtId="165" formatCode="###\ ###\ ##0.0000"/>
    <numFmt numFmtId="166" formatCode="###\ ###\ ##0.000"/>
    <numFmt numFmtId="167" formatCode="0.00%;\-0.00%"/>
    <numFmt numFmtId="168" formatCode="#,##0.000;\-#,##0.000"/>
    <numFmt numFmtId="169" formatCode="dd\.mm\.yyyy"/>
    <numFmt numFmtId="170" formatCode="#,##0.000"/>
    <numFmt numFmtId="171" formatCode="#,##0.00%"/>
    <numFmt numFmtId="172" formatCode="#,##0.00000"/>
  </numFmts>
  <fonts count="10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sz val="8"/>
      <name val="MS Sans Serif"/>
      <charset val="1"/>
    </font>
    <font>
      <b/>
      <sz val="18"/>
      <color indexed="10"/>
      <name val="Arial CE"/>
      <charset val="238"/>
    </font>
    <font>
      <sz val="8"/>
      <name val="Arial"/>
      <family val="2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10"/>
      <name val="Arial"/>
      <family val="2"/>
    </font>
    <font>
      <sz val="10"/>
      <name val="Arial CE"/>
      <charset val="238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 CE"/>
      <charset val="238"/>
    </font>
    <font>
      <sz val="10"/>
      <name val="Arial"/>
      <family val="2"/>
    </font>
    <font>
      <sz val="9"/>
      <name val="Arial CE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sz val="8"/>
      <name val="Book Antiqua"/>
      <family val="1"/>
      <charset val="238"/>
    </font>
    <font>
      <sz val="10"/>
      <name val="Book Antiqua"/>
      <family val="1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</font>
    <font>
      <sz val="8"/>
      <color rgb="FF3366FF"/>
      <name val="Arial CE"/>
    </font>
    <font>
      <sz val="8"/>
      <color rgb="FF000000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4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0"/>
      <color rgb="FF969696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10"/>
      <name val="Book Antiqua"/>
      <family val="1"/>
      <charset val="238"/>
    </font>
    <font>
      <i/>
      <sz val="9"/>
      <color rgb="FF0000FF"/>
      <name val="Arial CE"/>
      <family val="2"/>
      <charset val="238"/>
    </font>
    <font>
      <sz val="8"/>
      <color rgb="FF00000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2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8"/>
      <color rgb="FF505050"/>
      <name val="Arial CE"/>
      <family val="2"/>
      <charset val="238"/>
    </font>
    <font>
      <b/>
      <sz val="8"/>
      <color rgb="FF0000A8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i/>
      <sz val="8"/>
      <color rgb="FF0000FF"/>
      <name val="Arial CE"/>
      <family val="2"/>
      <charset val="238"/>
    </font>
    <font>
      <sz val="8"/>
      <color rgb="FF003366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indexed="9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0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5">
    <xf numFmtId="0" fontId="0" fillId="0" borderId="0"/>
    <xf numFmtId="0" fontId="21" fillId="0" borderId="0" applyAlignment="0">
      <alignment vertical="top"/>
      <protection locked="0"/>
    </xf>
    <xf numFmtId="0" fontId="34" fillId="0" borderId="0"/>
    <xf numFmtId="0" fontId="21" fillId="0" borderId="0" applyAlignment="0">
      <alignment vertical="top"/>
      <protection locked="0"/>
    </xf>
    <xf numFmtId="0" fontId="52" fillId="0" borderId="0"/>
  </cellStyleXfs>
  <cellXfs count="76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Font="1"/>
    <xf numFmtId="166" fontId="12" fillId="0" borderId="0" xfId="0" applyNumberFormat="1" applyFont="1"/>
    <xf numFmtId="166" fontId="13" fillId="0" borderId="0" xfId="0" applyNumberFormat="1" applyFont="1"/>
    <xf numFmtId="166" fontId="4" fillId="0" borderId="0" xfId="0" applyNumberFormat="1" applyFont="1"/>
    <xf numFmtId="165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left" wrapText="1"/>
    </xf>
    <xf numFmtId="0" fontId="15" fillId="0" borderId="0" xfId="0" applyFont="1"/>
    <xf numFmtId="166" fontId="15" fillId="0" borderId="0" xfId="0" applyNumberFormat="1" applyFont="1"/>
    <xf numFmtId="166" fontId="16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14" fontId="4" fillId="0" borderId="1" xfId="0" applyNumberFormat="1" applyFont="1" applyFill="1" applyBorder="1"/>
    <xf numFmtId="0" fontId="21" fillId="0" borderId="99" xfId="1" applyBorder="1" applyAlignment="1" applyProtection="1">
      <alignment horizontal="left"/>
    </xf>
    <xf numFmtId="0" fontId="21" fillId="0" borderId="100" xfId="1" applyBorder="1" applyAlignment="1" applyProtection="1">
      <alignment horizontal="left"/>
    </xf>
    <xf numFmtId="0" fontId="21" fillId="0" borderId="101" xfId="1" applyBorder="1" applyAlignment="1" applyProtection="1">
      <alignment horizontal="left"/>
    </xf>
    <xf numFmtId="0" fontId="21" fillId="0" borderId="102" xfId="1" applyBorder="1" applyAlignment="1" applyProtection="1">
      <alignment horizontal="left"/>
    </xf>
    <xf numFmtId="0" fontId="21" fillId="0" borderId="0" xfId="1" applyAlignment="1">
      <alignment horizontal="left" vertical="top"/>
      <protection locked="0"/>
    </xf>
    <xf numFmtId="0" fontId="21" fillId="0" borderId="103" xfId="1" applyBorder="1" applyAlignment="1" applyProtection="1">
      <alignment horizontal="left"/>
    </xf>
    <xf numFmtId="0" fontId="21" fillId="0" borderId="0" xfId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21" fillId="0" borderId="104" xfId="1" applyBorder="1" applyAlignment="1" applyProtection="1">
      <alignment horizontal="left"/>
    </xf>
    <xf numFmtId="0" fontId="21" fillId="0" borderId="105" xfId="1" applyBorder="1" applyAlignment="1" applyProtection="1">
      <alignment horizontal="left"/>
    </xf>
    <xf numFmtId="0" fontId="21" fillId="0" borderId="106" xfId="1" applyBorder="1" applyAlignment="1" applyProtection="1">
      <alignment horizontal="left"/>
    </xf>
    <xf numFmtId="0" fontId="21" fillId="0" borderId="107" xfId="1" applyBorder="1" applyAlignment="1" applyProtection="1">
      <alignment horizontal="left"/>
    </xf>
    <xf numFmtId="0" fontId="23" fillId="0" borderId="99" xfId="1" applyFont="1" applyBorder="1" applyAlignment="1" applyProtection="1">
      <alignment horizontal="left" vertical="center"/>
    </xf>
    <xf numFmtId="0" fontId="23" fillId="0" borderId="100" xfId="1" applyFont="1" applyBorder="1" applyAlignment="1" applyProtection="1">
      <alignment horizontal="left" vertical="center"/>
    </xf>
    <xf numFmtId="0" fontId="23" fillId="0" borderId="0" xfId="1" applyFont="1" applyAlignment="1" applyProtection="1">
      <alignment horizontal="left" vertical="center"/>
    </xf>
    <xf numFmtId="0" fontId="23" fillId="0" borderId="102" xfId="1" applyFont="1" applyBorder="1" applyAlignment="1" applyProtection="1">
      <alignment horizontal="left" vertical="center"/>
    </xf>
    <xf numFmtId="0" fontId="23" fillId="0" borderId="103" xfId="1" applyFont="1" applyBorder="1" applyAlignment="1" applyProtection="1">
      <alignment horizontal="left" vertical="center"/>
    </xf>
    <xf numFmtId="0" fontId="25" fillId="0" borderId="108" xfId="1" applyFont="1" applyBorder="1" applyAlignment="1" applyProtection="1">
      <alignment horizontal="left" vertical="center"/>
    </xf>
    <xf numFmtId="0" fontId="23" fillId="0" borderId="109" xfId="1" applyFont="1" applyBorder="1" applyAlignment="1" applyProtection="1">
      <alignment horizontal="left" vertical="center"/>
    </xf>
    <xf numFmtId="0" fontId="23" fillId="0" borderId="104" xfId="1" applyFont="1" applyBorder="1" applyAlignment="1" applyProtection="1">
      <alignment horizontal="left" vertical="center"/>
    </xf>
    <xf numFmtId="0" fontId="25" fillId="0" borderId="110" xfId="1" applyFont="1" applyBorder="1" applyAlignment="1" applyProtection="1">
      <alignment horizontal="left" vertical="center"/>
    </xf>
    <xf numFmtId="0" fontId="23" fillId="0" borderId="111" xfId="1" applyFont="1" applyBorder="1" applyAlignment="1" applyProtection="1">
      <alignment horizontal="left" vertical="center"/>
    </xf>
    <xf numFmtId="0" fontId="25" fillId="0" borderId="112" xfId="1" applyFont="1" applyBorder="1" applyAlignment="1" applyProtection="1">
      <alignment horizontal="left" vertical="center"/>
    </xf>
    <xf numFmtId="0" fontId="23" fillId="0" borderId="114" xfId="1" applyFont="1" applyBorder="1" applyAlignment="1" applyProtection="1">
      <alignment horizontal="left" vertical="center"/>
    </xf>
    <xf numFmtId="0" fontId="25" fillId="0" borderId="115" xfId="1" applyFont="1" applyBorder="1" applyAlignment="1" applyProtection="1">
      <alignment horizontal="left" vertical="center"/>
    </xf>
    <xf numFmtId="0" fontId="25" fillId="0" borderId="116" xfId="1" applyFont="1" applyBorder="1" applyAlignment="1" applyProtection="1">
      <alignment horizontal="left" vertical="center"/>
    </xf>
    <xf numFmtId="0" fontId="23" fillId="0" borderId="117" xfId="1" applyFont="1" applyBorder="1" applyAlignment="1" applyProtection="1">
      <alignment horizontal="left" vertical="center"/>
    </xf>
    <xf numFmtId="0" fontId="23" fillId="0" borderId="103" xfId="1" applyFont="1" applyBorder="1" applyAlignment="1" applyProtection="1">
      <alignment horizontal="left" vertical="top"/>
    </xf>
    <xf numFmtId="0" fontId="23" fillId="0" borderId="0" xfId="1" applyFont="1" applyAlignment="1" applyProtection="1">
      <alignment horizontal="left" vertical="top"/>
    </xf>
    <xf numFmtId="0" fontId="25" fillId="0" borderId="115" xfId="1" applyFont="1" applyBorder="1" applyAlignment="1" applyProtection="1">
      <alignment horizontal="left" vertical="center" wrapText="1"/>
    </xf>
    <xf numFmtId="0" fontId="23" fillId="0" borderId="104" xfId="1" applyFont="1" applyBorder="1" applyAlignment="1" applyProtection="1">
      <alignment horizontal="left" vertical="top"/>
    </xf>
    <xf numFmtId="0" fontId="25" fillId="0" borderId="0" xfId="1" applyFont="1" applyAlignment="1" applyProtection="1">
      <alignment horizontal="left" vertical="top"/>
    </xf>
    <xf numFmtId="0" fontId="25" fillId="0" borderId="0" xfId="1" applyFont="1" applyAlignment="1" applyProtection="1">
      <alignment horizontal="left" vertical="center"/>
    </xf>
    <xf numFmtId="0" fontId="23" fillId="0" borderId="108" xfId="1" applyFont="1" applyBorder="1" applyAlignment="1" applyProtection="1">
      <alignment horizontal="left" vertical="center"/>
    </xf>
    <xf numFmtId="0" fontId="23" fillId="0" borderId="0" xfId="1" applyFont="1" applyAlignment="1" applyProtection="1">
      <alignment horizontal="left" wrapText="1"/>
    </xf>
    <xf numFmtId="0" fontId="23" fillId="0" borderId="112" xfId="1" applyFont="1" applyBorder="1" applyAlignment="1" applyProtection="1">
      <alignment horizontal="left" vertical="center"/>
    </xf>
    <xf numFmtId="0" fontId="23" fillId="0" borderId="105" xfId="1" applyFont="1" applyBorder="1" applyAlignment="1" applyProtection="1">
      <alignment horizontal="left" vertical="center"/>
    </xf>
    <xf numFmtId="0" fontId="23" fillId="0" borderId="106" xfId="1" applyFont="1" applyBorder="1" applyAlignment="1" applyProtection="1">
      <alignment horizontal="left" vertical="center"/>
    </xf>
    <xf numFmtId="0" fontId="23" fillId="0" borderId="107" xfId="1" applyFont="1" applyBorder="1" applyAlignment="1" applyProtection="1">
      <alignment horizontal="left" vertical="center"/>
    </xf>
    <xf numFmtId="0" fontId="23" fillId="0" borderId="118" xfId="1" applyFont="1" applyBorder="1" applyAlignment="1" applyProtection="1">
      <alignment horizontal="left" vertical="center"/>
    </xf>
    <xf numFmtId="0" fontId="23" fillId="0" borderId="119" xfId="1" applyFont="1" applyBorder="1" applyAlignment="1" applyProtection="1">
      <alignment horizontal="left" vertical="center"/>
    </xf>
    <xf numFmtId="0" fontId="27" fillId="0" borderId="119" xfId="1" applyFont="1" applyBorder="1" applyAlignment="1" applyProtection="1">
      <alignment horizontal="left" vertical="center"/>
    </xf>
    <xf numFmtId="0" fontId="23" fillId="0" borderId="120" xfId="1" applyFont="1" applyBorder="1" applyAlignment="1" applyProtection="1">
      <alignment horizontal="left" vertical="center"/>
    </xf>
    <xf numFmtId="0" fontId="23" fillId="0" borderId="121" xfId="1" applyFont="1" applyBorder="1" applyAlignment="1" applyProtection="1">
      <alignment horizontal="left" vertical="center"/>
    </xf>
    <xf numFmtId="0" fontId="23" fillId="0" borderId="122" xfId="1" applyFont="1" applyBorder="1" applyAlignment="1" applyProtection="1">
      <alignment horizontal="left" vertical="center"/>
    </xf>
    <xf numFmtId="0" fontId="23" fillId="0" borderId="123" xfId="1" applyFont="1" applyBorder="1" applyAlignment="1" applyProtection="1">
      <alignment horizontal="left" vertical="center"/>
    </xf>
    <xf numFmtId="0" fontId="23" fillId="0" borderId="124" xfId="1" applyFont="1" applyBorder="1" applyAlignment="1" applyProtection="1">
      <alignment horizontal="left" vertical="center"/>
    </xf>
    <xf numFmtId="0" fontId="23" fillId="0" borderId="125" xfId="1" applyFont="1" applyBorder="1" applyAlignment="1" applyProtection="1">
      <alignment horizontal="left" vertical="center"/>
    </xf>
    <xf numFmtId="0" fontId="23" fillId="0" borderId="126" xfId="1" applyFont="1" applyBorder="1" applyAlignment="1" applyProtection="1">
      <alignment horizontal="left" vertical="center"/>
    </xf>
    <xf numFmtId="37" fontId="21" fillId="0" borderId="127" xfId="1" applyNumberFormat="1" applyBorder="1" applyAlignment="1" applyProtection="1">
      <alignment horizontal="right" vertical="center"/>
    </xf>
    <xf numFmtId="37" fontId="21" fillId="0" borderId="128" xfId="1" applyNumberFormat="1" applyBorder="1" applyAlignment="1" applyProtection="1">
      <alignment horizontal="right" vertical="center"/>
    </xf>
    <xf numFmtId="37" fontId="28" fillId="0" borderId="129" xfId="1" applyNumberFormat="1" applyFont="1" applyBorder="1" applyAlignment="1" applyProtection="1">
      <alignment horizontal="right" vertical="center"/>
    </xf>
    <xf numFmtId="39" fontId="28" fillId="0" borderId="130" xfId="1" applyNumberFormat="1" applyFont="1" applyBorder="1" applyAlignment="1" applyProtection="1">
      <alignment horizontal="right" vertical="center"/>
    </xf>
    <xf numFmtId="37" fontId="21" fillId="0" borderId="129" xfId="1" applyNumberFormat="1" applyBorder="1" applyAlignment="1" applyProtection="1">
      <alignment horizontal="right" vertical="center"/>
    </xf>
    <xf numFmtId="37" fontId="21" fillId="0" borderId="130" xfId="1" applyNumberFormat="1" applyBorder="1" applyAlignment="1" applyProtection="1">
      <alignment horizontal="right" vertical="center"/>
    </xf>
    <xf numFmtId="37" fontId="28" fillId="0" borderId="128" xfId="1" applyNumberFormat="1" applyFont="1" applyBorder="1" applyAlignment="1" applyProtection="1">
      <alignment horizontal="right" vertical="center"/>
    </xf>
    <xf numFmtId="37" fontId="21" fillId="0" borderId="106" xfId="1" applyNumberFormat="1" applyBorder="1" applyAlignment="1" applyProtection="1">
      <alignment horizontal="right" vertical="center"/>
    </xf>
    <xf numFmtId="39" fontId="28" fillId="0" borderId="128" xfId="1" applyNumberFormat="1" applyFont="1" applyBorder="1" applyAlignment="1" applyProtection="1">
      <alignment horizontal="right" vertical="center"/>
    </xf>
    <xf numFmtId="37" fontId="21" fillId="0" borderId="131" xfId="1" applyNumberFormat="1" applyBorder="1" applyAlignment="1" applyProtection="1">
      <alignment horizontal="right" vertical="center"/>
    </xf>
    <xf numFmtId="0" fontId="27" fillId="0" borderId="119" xfId="1" applyFont="1" applyBorder="1" applyAlignment="1" applyProtection="1">
      <alignment horizontal="left" vertical="center" wrapText="1"/>
    </xf>
    <xf numFmtId="0" fontId="29" fillId="0" borderId="121" xfId="1" applyFont="1" applyBorder="1" applyAlignment="1" applyProtection="1">
      <alignment horizontal="left" vertical="center"/>
    </xf>
    <xf numFmtId="0" fontId="29" fillId="0" borderId="123" xfId="1" applyFont="1" applyBorder="1" applyAlignment="1" applyProtection="1">
      <alignment horizontal="left" vertical="center"/>
    </xf>
    <xf numFmtId="0" fontId="27" fillId="0" borderId="124" xfId="1" applyFont="1" applyBorder="1" applyAlignment="1" applyProtection="1">
      <alignment horizontal="left" vertical="center"/>
    </xf>
    <xf numFmtId="0" fontId="27" fillId="0" borderId="122" xfId="1" applyFont="1" applyBorder="1" applyAlignment="1" applyProtection="1">
      <alignment horizontal="left" vertical="center"/>
    </xf>
    <xf numFmtId="0" fontId="27" fillId="0" borderId="126" xfId="1" applyFont="1" applyBorder="1" applyAlignment="1" applyProtection="1">
      <alignment horizontal="left" vertical="center"/>
    </xf>
    <xf numFmtId="0" fontId="27" fillId="0" borderId="123" xfId="1" applyFont="1" applyBorder="1" applyAlignment="1" applyProtection="1">
      <alignment horizontal="left" vertical="center"/>
    </xf>
    <xf numFmtId="0" fontId="27" fillId="0" borderId="125" xfId="1" applyFont="1" applyBorder="1" applyAlignment="1" applyProtection="1">
      <alignment horizontal="left" vertical="center"/>
    </xf>
    <xf numFmtId="0" fontId="23" fillId="0" borderId="132" xfId="1" applyFont="1" applyBorder="1" applyAlignment="1" applyProtection="1">
      <alignment horizontal="center" vertical="center"/>
    </xf>
    <xf numFmtId="0" fontId="30" fillId="0" borderId="133" xfId="1" applyFont="1" applyBorder="1" applyAlignment="1" applyProtection="1">
      <alignment horizontal="left" vertical="center"/>
    </xf>
    <xf numFmtId="0" fontId="23" fillId="0" borderId="134" xfId="1" applyFont="1" applyBorder="1" applyAlignment="1" applyProtection="1">
      <alignment horizontal="left" vertical="center"/>
    </xf>
    <xf numFmtId="0" fontId="23" fillId="0" borderId="135" xfId="1" applyFont="1" applyBorder="1" applyAlignment="1" applyProtection="1">
      <alignment horizontal="left" vertical="center"/>
    </xf>
    <xf numFmtId="39" fontId="28" fillId="0" borderId="136" xfId="1" applyNumberFormat="1" applyFont="1" applyBorder="1" applyAlignment="1" applyProtection="1">
      <alignment horizontal="right" vertical="center"/>
    </xf>
    <xf numFmtId="0" fontId="23" fillId="0" borderId="137" xfId="1" applyFont="1" applyBorder="1" applyAlignment="1" applyProtection="1">
      <alignment horizontal="left" vertical="center"/>
    </xf>
    <xf numFmtId="0" fontId="23" fillId="0" borderId="136" xfId="1" applyFont="1" applyBorder="1" applyAlignment="1" applyProtection="1">
      <alignment horizontal="left" vertical="center"/>
    </xf>
    <xf numFmtId="0" fontId="23" fillId="0" borderId="138" xfId="1" applyFont="1" applyBorder="1" applyAlignment="1" applyProtection="1">
      <alignment horizontal="left" vertical="center"/>
    </xf>
    <xf numFmtId="39" fontId="21" fillId="0" borderId="136" xfId="1" applyNumberFormat="1" applyBorder="1" applyAlignment="1" applyProtection="1">
      <alignment horizontal="right" vertical="center"/>
    </xf>
    <xf numFmtId="37" fontId="21" fillId="0" borderId="139" xfId="1" applyNumberFormat="1" applyBorder="1" applyAlignment="1" applyProtection="1">
      <alignment horizontal="right" vertical="center"/>
    </xf>
    <xf numFmtId="0" fontId="25" fillId="0" borderId="136" xfId="1" applyFont="1" applyBorder="1" applyAlignment="1" applyProtection="1">
      <alignment horizontal="left" vertical="center"/>
    </xf>
    <xf numFmtId="0" fontId="23" fillId="0" borderId="139" xfId="1" applyFont="1" applyBorder="1" applyAlignment="1" applyProtection="1">
      <alignment horizontal="left" vertical="center"/>
    </xf>
    <xf numFmtId="167" fontId="25" fillId="0" borderId="135" xfId="1" applyNumberFormat="1" applyFont="1" applyBorder="1" applyAlignment="1" applyProtection="1">
      <alignment horizontal="right" vertical="center"/>
    </xf>
    <xf numFmtId="0" fontId="23" fillId="0" borderId="140" xfId="1" applyFont="1" applyBorder="1" applyAlignment="1" applyProtection="1">
      <alignment horizontal="left" vertical="center"/>
    </xf>
    <xf numFmtId="0" fontId="23" fillId="0" borderId="141" xfId="1" applyFont="1" applyBorder="1" applyAlignment="1" applyProtection="1">
      <alignment horizontal="left" vertical="center"/>
    </xf>
    <xf numFmtId="0" fontId="23" fillId="0" borderId="142" xfId="1" applyFont="1" applyBorder="1" applyAlignment="1" applyProtection="1">
      <alignment horizontal="center" vertical="center"/>
    </xf>
    <xf numFmtId="39" fontId="28" fillId="0" borderId="118" xfId="1" applyNumberFormat="1" applyFont="1" applyBorder="1" applyAlignment="1" applyProtection="1">
      <alignment horizontal="right" vertical="center"/>
    </xf>
    <xf numFmtId="0" fontId="30" fillId="0" borderId="136" xfId="1" applyFont="1" applyBorder="1" applyAlignment="1" applyProtection="1">
      <alignment horizontal="left" vertical="center"/>
    </xf>
    <xf numFmtId="39" fontId="21" fillId="0" borderId="118" xfId="1" applyNumberFormat="1" applyBorder="1" applyAlignment="1" applyProtection="1">
      <alignment horizontal="right" vertical="center"/>
    </xf>
    <xf numFmtId="37" fontId="21" fillId="0" borderId="120" xfId="1" applyNumberFormat="1" applyBorder="1" applyAlignment="1" applyProtection="1">
      <alignment horizontal="right" vertical="center"/>
    </xf>
    <xf numFmtId="0" fontId="23" fillId="0" borderId="143" xfId="1" applyFont="1" applyBorder="1" applyAlignment="1" applyProtection="1">
      <alignment horizontal="center" vertical="center"/>
    </xf>
    <xf numFmtId="0" fontId="23" fillId="0" borderId="130" xfId="1" applyFont="1" applyBorder="1" applyAlignment="1" applyProtection="1">
      <alignment horizontal="left" vertical="center"/>
    </xf>
    <xf numFmtId="0" fontId="23" fillId="0" borderId="128" xfId="1" applyFont="1" applyBorder="1" applyAlignment="1" applyProtection="1">
      <alignment horizontal="left" vertical="center"/>
    </xf>
    <xf numFmtId="0" fontId="23" fillId="0" borderId="129" xfId="1" applyFont="1" applyBorder="1" applyAlignment="1" applyProtection="1">
      <alignment horizontal="left" vertical="center"/>
    </xf>
    <xf numFmtId="39" fontId="28" fillId="0" borderId="144" xfId="1" applyNumberFormat="1" applyFont="1" applyBorder="1" applyAlignment="1" applyProtection="1">
      <alignment horizontal="right" vertical="center"/>
    </xf>
    <xf numFmtId="39" fontId="28" fillId="0" borderId="119" xfId="1" applyNumberFormat="1" applyFont="1" applyBorder="1" applyAlignment="1" applyProtection="1">
      <alignment horizontal="right" vertical="center"/>
    </xf>
    <xf numFmtId="37" fontId="28" fillId="0" borderId="106" xfId="1" applyNumberFormat="1" applyFont="1" applyBorder="1" applyAlignment="1" applyProtection="1">
      <alignment horizontal="right" vertical="center"/>
    </xf>
    <xf numFmtId="0" fontId="27" fillId="0" borderId="99" xfId="1" applyFont="1" applyBorder="1" applyAlignment="1" applyProtection="1">
      <alignment horizontal="left" vertical="top"/>
    </xf>
    <xf numFmtId="0" fontId="23" fillId="0" borderId="145" xfId="1" applyFont="1" applyBorder="1" applyAlignment="1" applyProtection="1">
      <alignment horizontal="left" vertical="center"/>
    </xf>
    <xf numFmtId="0" fontId="23" fillId="0" borderId="146" xfId="1" applyFont="1" applyBorder="1" applyAlignment="1" applyProtection="1">
      <alignment horizontal="left" vertical="center"/>
    </xf>
    <xf numFmtId="0" fontId="23" fillId="0" borderId="147" xfId="1" applyFont="1" applyBorder="1" applyAlignment="1" applyProtection="1">
      <alignment horizontal="left" vertical="center"/>
    </xf>
    <xf numFmtId="0" fontId="23" fillId="0" borderId="148" xfId="1" applyFont="1" applyBorder="1" applyAlignment="1" applyProtection="1">
      <alignment horizontal="left" vertical="center"/>
    </xf>
    <xf numFmtId="0" fontId="23" fillId="0" borderId="149" xfId="1" applyFont="1" applyBorder="1" applyAlignment="1" applyProtection="1">
      <alignment horizontal="left"/>
    </xf>
    <xf numFmtId="0" fontId="23" fillId="0" borderId="140" xfId="1" applyFont="1" applyBorder="1" applyAlignment="1" applyProtection="1">
      <alignment horizontal="left"/>
    </xf>
    <xf numFmtId="2" fontId="25" fillId="0" borderId="139" xfId="1" applyNumberFormat="1" applyFont="1" applyBorder="1" applyAlignment="1" applyProtection="1">
      <alignment horizontal="right" vertical="center"/>
    </xf>
    <xf numFmtId="0" fontId="25" fillId="0" borderId="125" xfId="1" applyFont="1" applyBorder="1" applyAlignment="1" applyProtection="1">
      <alignment horizontal="left" vertical="center"/>
    </xf>
    <xf numFmtId="39" fontId="25" fillId="0" borderId="139" xfId="1" applyNumberFormat="1" applyFont="1" applyBorder="1" applyAlignment="1" applyProtection="1">
      <alignment horizontal="left" vertical="center"/>
    </xf>
    <xf numFmtId="39" fontId="28" fillId="0" borderId="140" xfId="1" applyNumberFormat="1" applyFont="1" applyBorder="1" applyAlignment="1" applyProtection="1">
      <alignment horizontal="right" vertical="center"/>
    </xf>
    <xf numFmtId="0" fontId="23" fillId="0" borderId="150" xfId="1" applyFont="1" applyBorder="1" applyAlignment="1" applyProtection="1">
      <alignment horizontal="left" vertical="center"/>
    </xf>
    <xf numFmtId="0" fontId="31" fillId="0" borderId="151" xfId="1" applyFont="1" applyBorder="1" applyAlignment="1" applyProtection="1">
      <alignment horizontal="left" vertical="top"/>
    </xf>
    <xf numFmtId="0" fontId="23" fillId="0" borderId="152" xfId="1" applyFont="1" applyBorder="1" applyAlignment="1" applyProtection="1">
      <alignment horizontal="left" vertical="center"/>
    </xf>
    <xf numFmtId="0" fontId="23" fillId="0" borderId="133" xfId="1" applyFont="1" applyBorder="1" applyAlignment="1" applyProtection="1">
      <alignment horizontal="left" vertical="center"/>
    </xf>
    <xf numFmtId="0" fontId="32" fillId="0" borderId="132" xfId="1" applyFont="1" applyBorder="1" applyAlignment="1" applyProtection="1">
      <alignment horizontal="center" vertical="center"/>
    </xf>
    <xf numFmtId="37" fontId="26" fillId="0" borderId="136" xfId="1" applyNumberFormat="1" applyFont="1" applyBorder="1" applyAlignment="1" applyProtection="1">
      <alignment horizontal="right" vertical="center"/>
    </xf>
    <xf numFmtId="0" fontId="32" fillId="0" borderId="138" xfId="1" applyFont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39" fontId="26" fillId="0" borderId="139" xfId="1" applyNumberFormat="1" applyFont="1" applyBorder="1" applyAlignment="1" applyProtection="1">
      <alignment horizontal="right" vertical="center"/>
    </xf>
    <xf numFmtId="39" fontId="26" fillId="0" borderId="136" xfId="1" applyNumberFormat="1" applyFont="1" applyBorder="1" applyAlignment="1" applyProtection="1">
      <alignment horizontal="right" vertical="center"/>
    </xf>
    <xf numFmtId="0" fontId="27" fillId="0" borderId="103" xfId="1" applyFont="1" applyBorder="1" applyAlignment="1" applyProtection="1">
      <alignment horizontal="left" vertical="top"/>
    </xf>
    <xf numFmtId="0" fontId="21" fillId="0" borderId="0" xfId="1" applyAlignment="1" applyProtection="1">
      <alignment horizontal="left" vertical="center"/>
    </xf>
    <xf numFmtId="39" fontId="33" fillId="0" borderId="116" xfId="1" applyNumberFormat="1" applyFont="1" applyBorder="1" applyAlignment="1" applyProtection="1">
      <alignment horizontal="right" vertical="center"/>
    </xf>
    <xf numFmtId="0" fontId="21" fillId="0" borderId="122" xfId="1" applyBorder="1" applyAlignment="1" applyProtection="1">
      <alignment horizontal="left" vertical="center"/>
    </xf>
    <xf numFmtId="0" fontId="27" fillId="0" borderId="151" xfId="1" applyFont="1" applyBorder="1" applyAlignment="1" applyProtection="1">
      <alignment horizontal="left" vertical="top"/>
    </xf>
    <xf numFmtId="0" fontId="32" fillId="0" borderId="133" xfId="1" applyFont="1" applyBorder="1" applyAlignment="1" applyProtection="1">
      <alignment horizontal="left" vertical="center"/>
    </xf>
    <xf numFmtId="0" fontId="32" fillId="0" borderId="148" xfId="1" applyFont="1" applyBorder="1" applyAlignment="1" applyProtection="1">
      <alignment horizontal="left" vertical="center"/>
    </xf>
    <xf numFmtId="0" fontId="23" fillId="0" borderId="105" xfId="1" applyFont="1" applyBorder="1" applyAlignment="1" applyProtection="1">
      <alignment horizontal="left"/>
    </xf>
    <xf numFmtId="0" fontId="23" fillId="0" borderId="153" xfId="1" applyFont="1" applyBorder="1" applyAlignment="1" applyProtection="1">
      <alignment horizontal="left" vertical="center"/>
    </xf>
    <xf numFmtId="0" fontId="23" fillId="0" borderId="144" xfId="1" applyFont="1" applyBorder="1" applyAlignment="1" applyProtection="1">
      <alignment horizontal="left"/>
    </xf>
    <xf numFmtId="0" fontId="23" fillId="0" borderId="113" xfId="1" applyFont="1" applyBorder="1" applyAlignment="1" applyProtection="1">
      <alignment horizontal="left" vertical="center"/>
    </xf>
    <xf numFmtId="0" fontId="23" fillId="0" borderId="131" xfId="1" applyFont="1" applyBorder="1" applyAlignment="1" applyProtection="1">
      <alignment horizontal="left" vertical="center"/>
    </xf>
    <xf numFmtId="0" fontId="5" fillId="0" borderId="50" xfId="0" applyFont="1" applyFill="1" applyBorder="1"/>
    <xf numFmtId="0" fontId="26" fillId="0" borderId="0" xfId="1" applyFont="1" applyAlignment="1" applyProtection="1">
      <alignment horizontal="left"/>
    </xf>
    <xf numFmtId="0" fontId="34" fillId="0" borderId="0" xfId="2"/>
    <xf numFmtId="0" fontId="40" fillId="0" borderId="0" xfId="2" applyFont="1"/>
    <xf numFmtId="0" fontId="39" fillId="0" borderId="0" xfId="2" applyFont="1"/>
    <xf numFmtId="0" fontId="39" fillId="0" borderId="0" xfId="2" applyFont="1" applyAlignment="1">
      <alignment vertical="center"/>
    </xf>
    <xf numFmtId="0" fontId="39" fillId="0" borderId="0" xfId="2" applyFont="1" applyAlignment="1">
      <alignment vertical="center" wrapText="1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/>
    </xf>
    <xf numFmtId="0" fontId="39" fillId="0" borderId="0" xfId="2" applyFont="1" applyAlignment="1">
      <alignment horizontal="center" vertical="center"/>
    </xf>
    <xf numFmtId="0" fontId="21" fillId="0" borderId="0" xfId="3" applyAlignment="1">
      <alignment horizontal="left" vertical="top"/>
      <protection locked="0"/>
    </xf>
    <xf numFmtId="0" fontId="43" fillId="0" borderId="0" xfId="3" applyFont="1" applyAlignment="1" applyProtection="1">
      <alignment horizontal="left"/>
    </xf>
    <xf numFmtId="0" fontId="44" fillId="0" borderId="0" xfId="3" applyFont="1" applyAlignment="1" applyProtection="1">
      <alignment horizontal="left"/>
    </xf>
    <xf numFmtId="0" fontId="46" fillId="0" borderId="0" xfId="3" applyFont="1" applyAlignment="1" applyProtection="1">
      <alignment horizontal="left"/>
    </xf>
    <xf numFmtId="0" fontId="45" fillId="0" borderId="0" xfId="3" applyFont="1" applyAlignment="1" applyProtection="1">
      <alignment horizontal="left" vertical="top" wrapText="1"/>
    </xf>
    <xf numFmtId="168" fontId="45" fillId="0" borderId="0" xfId="3" applyNumberFormat="1" applyFont="1" applyAlignment="1" applyProtection="1">
      <alignment horizontal="right" vertical="top"/>
    </xf>
    <xf numFmtId="39" fontId="45" fillId="0" borderId="0" xfId="3" applyNumberFormat="1" applyFont="1" applyAlignment="1" applyProtection="1">
      <alignment horizontal="right" vertical="top"/>
    </xf>
    <xf numFmtId="0" fontId="44" fillId="0" borderId="0" xfId="3" applyFont="1" applyAlignment="1" applyProtection="1">
      <alignment horizontal="left" vertical="top" wrapText="1"/>
    </xf>
    <xf numFmtId="39" fontId="44" fillId="0" borderId="0" xfId="3" applyNumberFormat="1" applyFont="1" applyAlignment="1" applyProtection="1">
      <alignment horizontal="right" vertical="top"/>
    </xf>
    <xf numFmtId="168" fontId="44" fillId="0" borderId="0" xfId="3" applyNumberFormat="1" applyFont="1" applyAlignment="1" applyProtection="1">
      <alignment horizontal="right" vertical="top"/>
    </xf>
    <xf numFmtId="0" fontId="47" fillId="3" borderId="154" xfId="3" applyFont="1" applyFill="1" applyBorder="1" applyAlignment="1" applyProtection="1">
      <alignment horizontal="center" vertical="center" wrapText="1"/>
    </xf>
    <xf numFmtId="37" fontId="48" fillId="0" borderId="0" xfId="3" applyNumberFormat="1" applyFont="1" applyAlignment="1">
      <alignment horizontal="center"/>
      <protection locked="0"/>
    </xf>
    <xf numFmtId="0" fontId="48" fillId="0" borderId="0" xfId="3" applyFont="1" applyAlignment="1">
      <alignment horizontal="left" wrapText="1"/>
      <protection locked="0"/>
    </xf>
    <xf numFmtId="168" fontId="48" fillId="0" borderId="0" xfId="3" applyNumberFormat="1" applyFont="1" applyAlignment="1">
      <alignment horizontal="right"/>
      <protection locked="0"/>
    </xf>
    <xf numFmtId="39" fontId="48" fillId="0" borderId="0" xfId="3" applyNumberFormat="1" applyFont="1" applyAlignment="1">
      <alignment horizontal="right"/>
      <protection locked="0"/>
    </xf>
    <xf numFmtId="37" fontId="49" fillId="0" borderId="0" xfId="3" applyNumberFormat="1" applyFont="1" applyAlignment="1">
      <alignment horizontal="center"/>
      <protection locked="0"/>
    </xf>
    <xf numFmtId="0" fontId="49" fillId="0" borderId="0" xfId="3" applyFont="1" applyAlignment="1">
      <alignment horizontal="left" wrapText="1"/>
      <protection locked="0"/>
    </xf>
    <xf numFmtId="168" fontId="49" fillId="0" borderId="0" xfId="3" applyNumberFormat="1" applyFont="1" applyAlignment="1">
      <alignment horizontal="right"/>
      <protection locked="0"/>
    </xf>
    <xf numFmtId="39" fontId="49" fillId="0" borderId="0" xfId="3" applyNumberFormat="1" applyFont="1" applyAlignment="1">
      <alignment horizontal="right"/>
      <protection locked="0"/>
    </xf>
    <xf numFmtId="37" fontId="45" fillId="0" borderId="154" xfId="3" applyNumberFormat="1" applyFont="1" applyBorder="1" applyAlignment="1">
      <alignment horizontal="center"/>
      <protection locked="0"/>
    </xf>
    <xf numFmtId="0" fontId="45" fillId="0" borderId="154" xfId="3" applyFont="1" applyBorder="1" applyAlignment="1">
      <alignment horizontal="left" wrapText="1"/>
      <protection locked="0"/>
    </xf>
    <xf numFmtId="168" fontId="45" fillId="0" borderId="154" xfId="3" applyNumberFormat="1" applyFont="1" applyBorder="1" applyAlignment="1">
      <alignment horizontal="right"/>
      <protection locked="0"/>
    </xf>
    <xf numFmtId="39" fontId="45" fillId="0" borderId="154" xfId="3" applyNumberFormat="1" applyFont="1" applyBorder="1" applyAlignment="1">
      <alignment horizontal="right"/>
      <protection locked="0"/>
    </xf>
    <xf numFmtId="37" fontId="50" fillId="0" borderId="154" xfId="3" applyNumberFormat="1" applyFont="1" applyBorder="1" applyAlignment="1">
      <alignment horizontal="center"/>
      <protection locked="0"/>
    </xf>
    <xf numFmtId="0" fontId="50" fillId="0" borderId="154" xfId="3" applyFont="1" applyBorder="1" applyAlignment="1">
      <alignment horizontal="left" wrapText="1"/>
      <protection locked="0"/>
    </xf>
    <xf numFmtId="168" fontId="50" fillId="0" borderId="154" xfId="3" applyNumberFormat="1" applyFont="1" applyBorder="1" applyAlignment="1">
      <alignment horizontal="right"/>
      <protection locked="0"/>
    </xf>
    <xf numFmtId="39" fontId="50" fillId="0" borderId="154" xfId="3" applyNumberFormat="1" applyFont="1" applyBorder="1" applyAlignment="1">
      <alignment horizontal="right"/>
      <protection locked="0"/>
    </xf>
    <xf numFmtId="37" fontId="51" fillId="0" borderId="0" xfId="3" applyNumberFormat="1" applyFont="1" applyAlignment="1">
      <alignment horizontal="center"/>
      <protection locked="0"/>
    </xf>
    <xf numFmtId="0" fontId="51" fillId="0" borderId="0" xfId="3" applyFont="1" applyAlignment="1">
      <alignment horizontal="left" wrapText="1"/>
      <protection locked="0"/>
    </xf>
    <xf numFmtId="168" fontId="51" fillId="0" borderId="0" xfId="3" applyNumberFormat="1" applyFont="1" applyAlignment="1">
      <alignment horizontal="right"/>
      <protection locked="0"/>
    </xf>
    <xf numFmtId="39" fontId="51" fillId="0" borderId="0" xfId="3" applyNumberFormat="1" applyFont="1" applyAlignment="1">
      <alignment horizontal="right"/>
      <protection locked="0"/>
    </xf>
    <xf numFmtId="37" fontId="21" fillId="0" borderId="0" xfId="3" applyNumberFormat="1" applyAlignment="1">
      <alignment horizontal="center" vertical="top"/>
      <protection locked="0"/>
    </xf>
    <xf numFmtId="0" fontId="21" fillId="0" borderId="0" xfId="3" applyAlignment="1">
      <alignment horizontal="left" vertical="top" wrapText="1"/>
      <protection locked="0"/>
    </xf>
    <xf numFmtId="168" fontId="21" fillId="0" borderId="0" xfId="3" applyNumberFormat="1" applyAlignment="1">
      <alignment horizontal="right" vertical="top"/>
      <protection locked="0"/>
    </xf>
    <xf numFmtId="39" fontId="21" fillId="0" borderId="0" xfId="3" applyNumberFormat="1" applyAlignment="1">
      <alignment horizontal="right" vertical="top"/>
      <protection locked="0"/>
    </xf>
    <xf numFmtId="0" fontId="23" fillId="0" borderId="0" xfId="1" applyFont="1" applyAlignment="1" applyProtection="1">
      <alignment horizontal="left" vertical="center"/>
    </xf>
    <xf numFmtId="0" fontId="52" fillId="0" borderId="0" xfId="4"/>
    <xf numFmtId="0" fontId="52" fillId="0" borderId="0" xfId="4" applyAlignment="1">
      <alignment horizontal="left" vertical="center"/>
    </xf>
    <xf numFmtId="0" fontId="54" fillId="0" borderId="0" xfId="4" applyFont="1" applyAlignment="1">
      <alignment horizontal="left" vertical="center"/>
    </xf>
    <xf numFmtId="0" fontId="52" fillId="0" borderId="180" xfId="4" applyBorder="1"/>
    <xf numFmtId="0" fontId="52" fillId="0" borderId="94" xfId="4" applyBorder="1"/>
    <xf numFmtId="0" fontId="52" fillId="0" borderId="181" xfId="4" applyBorder="1"/>
    <xf numFmtId="0" fontId="55" fillId="0" borderId="0" xfId="4" applyFont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57" fillId="0" borderId="0" xfId="4" applyFont="1" applyAlignment="1">
      <alignment horizontal="left" vertical="center"/>
    </xf>
    <xf numFmtId="0" fontId="52" fillId="0" borderId="0" xfId="4" applyAlignment="1">
      <alignment vertical="center"/>
    </xf>
    <xf numFmtId="0" fontId="52" fillId="0" borderId="181" xfId="4" applyBorder="1" applyAlignment="1">
      <alignment vertical="center"/>
    </xf>
    <xf numFmtId="0" fontId="59" fillId="0" borderId="0" xfId="4" applyFont="1" applyAlignment="1">
      <alignment horizontal="left" vertical="center"/>
    </xf>
    <xf numFmtId="169" fontId="59" fillId="0" borderId="0" xfId="4" applyNumberFormat="1" applyFont="1" applyAlignment="1">
      <alignment horizontal="left" vertical="center"/>
    </xf>
    <xf numFmtId="0" fontId="52" fillId="0" borderId="0" xfId="4" applyAlignment="1">
      <alignment vertical="center" wrapText="1"/>
    </xf>
    <xf numFmtId="0" fontId="52" fillId="0" borderId="181" xfId="4" applyBorder="1" applyAlignment="1">
      <alignment vertical="center" wrapText="1"/>
    </xf>
    <xf numFmtId="0" fontId="52" fillId="0" borderId="182" xfId="4" applyBorder="1" applyAlignment="1">
      <alignment vertical="center"/>
    </xf>
    <xf numFmtId="0" fontId="60" fillId="0" borderId="0" xfId="4" applyFont="1" applyAlignment="1">
      <alignment horizontal="left" vertical="center"/>
    </xf>
    <xf numFmtId="170" fontId="61" fillId="0" borderId="0" xfId="4" applyNumberFormat="1" applyFont="1" applyAlignment="1">
      <alignment vertical="center"/>
    </xf>
    <xf numFmtId="0" fontId="57" fillId="0" borderId="0" xfId="4" applyFont="1" applyAlignment="1">
      <alignment horizontal="right" vertical="center"/>
    </xf>
    <xf numFmtId="0" fontId="62" fillId="0" borderId="0" xfId="4" applyFont="1" applyAlignment="1">
      <alignment horizontal="left" vertical="center"/>
    </xf>
    <xf numFmtId="170" fontId="57" fillId="0" borderId="0" xfId="4" applyNumberFormat="1" applyFont="1" applyAlignment="1">
      <alignment vertical="center"/>
    </xf>
    <xf numFmtId="171" fontId="57" fillId="0" borderId="0" xfId="4" applyNumberFormat="1" applyFont="1" applyAlignment="1">
      <alignment horizontal="right" vertical="center"/>
    </xf>
    <xf numFmtId="0" fontId="52" fillId="5" borderId="0" xfId="4" applyFill="1" applyAlignment="1">
      <alignment vertical="center"/>
    </xf>
    <xf numFmtId="0" fontId="63" fillId="5" borderId="183" xfId="4" applyFont="1" applyFill="1" applyBorder="1" applyAlignment="1">
      <alignment horizontal="left" vertical="center"/>
    </xf>
    <xf numFmtId="0" fontId="52" fillId="5" borderId="184" xfId="4" applyFill="1" applyBorder="1" applyAlignment="1">
      <alignment vertical="center"/>
    </xf>
    <xf numFmtId="0" fontId="63" fillId="5" borderId="184" xfId="4" applyFont="1" applyFill="1" applyBorder="1" applyAlignment="1">
      <alignment horizontal="right" vertical="center"/>
    </xf>
    <xf numFmtId="0" fontId="63" fillId="5" borderId="184" xfId="4" applyFont="1" applyFill="1" applyBorder="1" applyAlignment="1">
      <alignment horizontal="center" vertical="center"/>
    </xf>
    <xf numFmtId="170" fontId="63" fillId="5" borderId="184" xfId="4" applyNumberFormat="1" applyFont="1" applyFill="1" applyBorder="1" applyAlignment="1">
      <alignment vertical="center"/>
    </xf>
    <xf numFmtId="0" fontId="52" fillId="5" borderId="185" xfId="4" applyFill="1" applyBorder="1" applyAlignment="1">
      <alignment vertical="center"/>
    </xf>
    <xf numFmtId="0" fontId="64" fillId="0" borderId="186" xfId="4" applyFont="1" applyBorder="1" applyAlignment="1">
      <alignment horizontal="left" vertical="center"/>
    </xf>
    <xf numFmtId="0" fontId="52" fillId="0" borderId="186" xfId="4" applyBorder="1" applyAlignment="1">
      <alignment vertical="center"/>
    </xf>
    <xf numFmtId="0" fontId="57" fillId="0" borderId="187" xfId="4" applyFont="1" applyBorder="1" applyAlignment="1">
      <alignment horizontal="left" vertical="center"/>
    </xf>
    <xf numFmtId="0" fontId="52" fillId="0" borderId="187" xfId="4" applyBorder="1" applyAlignment="1">
      <alignment vertical="center"/>
    </xf>
    <xf numFmtId="0" fontId="57" fillId="0" borderId="187" xfId="4" applyFont="1" applyBorder="1" applyAlignment="1">
      <alignment horizontal="center" vertical="center"/>
    </xf>
    <xf numFmtId="0" fontId="57" fillId="0" borderId="187" xfId="4" applyFont="1" applyBorder="1" applyAlignment="1">
      <alignment horizontal="right" vertical="center"/>
    </xf>
    <xf numFmtId="0" fontId="52" fillId="0" borderId="188" xfId="4" applyBorder="1" applyAlignment="1">
      <alignment vertical="center"/>
    </xf>
    <xf numFmtId="0" fontId="52" fillId="0" borderId="189" xfId="4" applyBorder="1" applyAlignment="1">
      <alignment vertical="center"/>
    </xf>
    <xf numFmtId="0" fontId="52" fillId="0" borderId="180" xfId="4" applyBorder="1" applyAlignment="1">
      <alignment vertical="center"/>
    </xf>
    <xf numFmtId="0" fontId="52" fillId="0" borderId="94" xfId="4" applyBorder="1" applyAlignment="1">
      <alignment vertical="center"/>
    </xf>
    <xf numFmtId="0" fontId="59" fillId="0" borderId="0" xfId="4" applyFont="1" applyAlignment="1">
      <alignment horizontal="left" vertical="center" wrapText="1"/>
    </xf>
    <xf numFmtId="0" fontId="65" fillId="5" borderId="0" xfId="4" applyFont="1" applyFill="1" applyAlignment="1">
      <alignment horizontal="left" vertical="center"/>
    </xf>
    <xf numFmtId="0" fontId="65" fillId="5" borderId="0" xfId="4" applyFont="1" applyFill="1" applyAlignment="1">
      <alignment horizontal="right" vertical="center"/>
    </xf>
    <xf numFmtId="0" fontId="66" fillId="0" borderId="0" xfId="4" applyFont="1" applyAlignment="1">
      <alignment horizontal="left" vertical="center"/>
    </xf>
    <xf numFmtId="0" fontId="67" fillId="0" borderId="181" xfId="4" applyFont="1" applyBorder="1" applyAlignment="1">
      <alignment vertical="center"/>
    </xf>
    <xf numFmtId="0" fontId="67" fillId="0" borderId="0" xfId="4" applyFont="1" applyAlignment="1">
      <alignment vertical="center"/>
    </xf>
    <xf numFmtId="0" fontId="67" fillId="0" borderId="190" xfId="4" applyFont="1" applyBorder="1" applyAlignment="1">
      <alignment horizontal="left" vertical="center"/>
    </xf>
    <xf numFmtId="0" fontId="67" fillId="0" borderId="190" xfId="4" applyFont="1" applyBorder="1" applyAlignment="1">
      <alignment vertical="center"/>
    </xf>
    <xf numFmtId="170" fontId="67" fillId="0" borderId="190" xfId="4" applyNumberFormat="1" applyFont="1" applyBorder="1" applyAlignment="1">
      <alignment vertical="center"/>
    </xf>
    <xf numFmtId="0" fontId="68" fillId="0" borderId="181" xfId="4" applyFont="1" applyBorder="1" applyAlignment="1">
      <alignment vertical="center"/>
    </xf>
    <xf numFmtId="0" fontId="68" fillId="0" borderId="0" xfId="4" applyFont="1" applyAlignment="1">
      <alignment vertical="center"/>
    </xf>
    <xf numFmtId="0" fontId="68" fillId="0" borderId="190" xfId="4" applyFont="1" applyBorder="1" applyAlignment="1">
      <alignment horizontal="left" vertical="center"/>
    </xf>
    <xf numFmtId="0" fontId="68" fillId="0" borderId="190" xfId="4" applyFont="1" applyBorder="1" applyAlignment="1">
      <alignment vertical="center"/>
    </xf>
    <xf numFmtId="170" fontId="68" fillId="0" borderId="190" xfId="4" applyNumberFormat="1" applyFont="1" applyBorder="1" applyAlignment="1">
      <alignment vertical="center"/>
    </xf>
    <xf numFmtId="0" fontId="52" fillId="0" borderId="0" xfId="4" applyAlignment="1">
      <alignment horizontal="center" vertical="center" wrapText="1"/>
    </xf>
    <xf numFmtId="0" fontId="52" fillId="0" borderId="181" xfId="4" applyBorder="1" applyAlignment="1">
      <alignment horizontal="center" vertical="center" wrapText="1"/>
    </xf>
    <xf numFmtId="0" fontId="65" fillId="5" borderId="191" xfId="4" applyFont="1" applyFill="1" applyBorder="1" applyAlignment="1">
      <alignment horizontal="center" vertical="center" wrapText="1"/>
    </xf>
    <xf numFmtId="0" fontId="65" fillId="5" borderId="192" xfId="4" applyFont="1" applyFill="1" applyBorder="1" applyAlignment="1">
      <alignment horizontal="center" vertical="center" wrapText="1"/>
    </xf>
    <xf numFmtId="0" fontId="65" fillId="5" borderId="193" xfId="4" applyFont="1" applyFill="1" applyBorder="1" applyAlignment="1">
      <alignment horizontal="center" vertical="center" wrapText="1"/>
    </xf>
    <xf numFmtId="0" fontId="65" fillId="5" borderId="0" xfId="4" applyFont="1" applyFill="1" applyAlignment="1">
      <alignment horizontal="center" vertical="center" wrapText="1"/>
    </xf>
    <xf numFmtId="0" fontId="69" fillId="0" borderId="191" xfId="4" applyFont="1" applyBorder="1" applyAlignment="1">
      <alignment horizontal="center" vertical="center" wrapText="1"/>
    </xf>
    <xf numFmtId="0" fontId="69" fillId="0" borderId="192" xfId="4" applyFont="1" applyBorder="1" applyAlignment="1">
      <alignment horizontal="center" vertical="center" wrapText="1"/>
    </xf>
    <xf numFmtId="0" fontId="69" fillId="0" borderId="193" xfId="4" applyFont="1" applyBorder="1" applyAlignment="1">
      <alignment horizontal="center" vertical="center" wrapText="1"/>
    </xf>
    <xf numFmtId="0" fontId="61" fillId="0" borderId="0" xfId="4" applyFont="1" applyAlignment="1">
      <alignment horizontal="left" vertical="center"/>
    </xf>
    <xf numFmtId="170" fontId="61" fillId="0" borderId="0" xfId="4" applyNumberFormat="1" applyFont="1"/>
    <xf numFmtId="0" fontId="52" fillId="0" borderId="194" xfId="4" applyBorder="1" applyAlignment="1">
      <alignment vertical="center"/>
    </xf>
    <xf numFmtId="172" fontId="70" fillId="0" borderId="182" xfId="4" applyNumberFormat="1" applyFont="1" applyBorder="1"/>
    <xf numFmtId="172" fontId="70" fillId="0" borderId="195" xfId="4" applyNumberFormat="1" applyFont="1" applyBorder="1"/>
    <xf numFmtId="170" fontId="71" fillId="0" borderId="0" xfId="4" applyNumberFormat="1" applyFont="1" applyAlignment="1">
      <alignment vertical="center"/>
    </xf>
    <xf numFmtId="0" fontId="72" fillId="0" borderId="0" xfId="4" applyFont="1"/>
    <xf numFmtId="0" fontId="72" fillId="0" borderId="181" xfId="4" applyFont="1" applyBorder="1"/>
    <xf numFmtId="0" fontId="72" fillId="0" borderId="0" xfId="4" applyFont="1" applyAlignment="1">
      <alignment horizontal="left"/>
    </xf>
    <xf numFmtId="0" fontId="67" fillId="0" borderId="0" xfId="4" applyFont="1" applyAlignment="1">
      <alignment horizontal="left"/>
    </xf>
    <xf numFmtId="170" fontId="67" fillId="0" borderId="0" xfId="4" applyNumberFormat="1" applyFont="1"/>
    <xf numFmtId="0" fontId="72" fillId="0" borderId="196" xfId="4" applyFont="1" applyBorder="1"/>
    <xf numFmtId="172" fontId="72" fillId="0" borderId="0" xfId="4" applyNumberFormat="1" applyFont="1"/>
    <xf numFmtId="172" fontId="72" fillId="0" borderId="197" xfId="4" applyNumberFormat="1" applyFont="1" applyBorder="1"/>
    <xf numFmtId="0" fontId="72" fillId="0" borderId="0" xfId="4" applyFont="1" applyAlignment="1">
      <alignment horizontal="center"/>
    </xf>
    <xf numFmtId="170" fontId="72" fillId="0" borderId="0" xfId="4" applyNumberFormat="1" applyFont="1" applyAlignment="1">
      <alignment vertical="center"/>
    </xf>
    <xf numFmtId="0" fontId="68" fillId="0" borderId="0" xfId="4" applyFont="1" applyAlignment="1">
      <alignment horizontal="left"/>
    </xf>
    <xf numFmtId="170" fontId="68" fillId="0" borderId="0" xfId="4" applyNumberFormat="1" applyFont="1"/>
    <xf numFmtId="0" fontId="52" fillId="0" borderId="181" xfId="4" applyBorder="1" applyAlignment="1" applyProtection="1">
      <alignment vertical="center"/>
      <protection locked="0"/>
    </xf>
    <xf numFmtId="0" fontId="65" fillId="0" borderId="198" xfId="4" applyFont="1" applyBorder="1" applyAlignment="1" applyProtection="1">
      <alignment horizontal="center" vertical="center"/>
      <protection locked="0"/>
    </xf>
    <xf numFmtId="49" fontId="65" fillId="0" borderId="198" xfId="4" applyNumberFormat="1" applyFont="1" applyBorder="1" applyAlignment="1" applyProtection="1">
      <alignment horizontal="left" vertical="center" wrapText="1"/>
      <protection locked="0"/>
    </xf>
    <xf numFmtId="0" fontId="65" fillId="0" borderId="198" xfId="4" applyFont="1" applyBorder="1" applyAlignment="1" applyProtection="1">
      <alignment horizontal="left" vertical="center" wrapText="1"/>
      <protection locked="0"/>
    </xf>
    <xf numFmtId="0" fontId="65" fillId="0" borderId="198" xfId="4" applyFont="1" applyBorder="1" applyAlignment="1" applyProtection="1">
      <alignment horizontal="center" vertical="center" wrapText="1"/>
      <protection locked="0"/>
    </xf>
    <xf numFmtId="170" fontId="65" fillId="0" borderId="198" xfId="4" applyNumberFormat="1" applyFont="1" applyBorder="1" applyAlignment="1" applyProtection="1">
      <alignment vertical="center"/>
      <protection locked="0"/>
    </xf>
    <xf numFmtId="0" fontId="52" fillId="0" borderId="198" xfId="4" applyBorder="1" applyAlignment="1" applyProtection="1">
      <alignment vertical="center"/>
      <protection locked="0"/>
    </xf>
    <xf numFmtId="0" fontId="69" fillId="0" borderId="196" xfId="4" applyFont="1" applyBorder="1" applyAlignment="1">
      <alignment horizontal="left" vertical="center"/>
    </xf>
    <xf numFmtId="172" fontId="69" fillId="0" borderId="0" xfId="4" applyNumberFormat="1" applyFont="1" applyAlignment="1">
      <alignment vertical="center"/>
    </xf>
    <xf numFmtId="172" fontId="69" fillId="0" borderId="197" xfId="4" applyNumberFormat="1" applyFont="1" applyBorder="1" applyAlignment="1">
      <alignment vertical="center"/>
    </xf>
    <xf numFmtId="0" fontId="65" fillId="0" borderId="0" xfId="4" applyFont="1" applyAlignment="1">
      <alignment horizontal="left" vertical="center"/>
    </xf>
    <xf numFmtId="4" fontId="52" fillId="0" borderId="0" xfId="4" applyNumberFormat="1" applyAlignment="1">
      <alignment vertical="center"/>
    </xf>
    <xf numFmtId="170" fontId="52" fillId="0" borderId="0" xfId="4" applyNumberFormat="1" applyAlignment="1">
      <alignment vertical="center"/>
    </xf>
    <xf numFmtId="0" fontId="73" fillId="0" borderId="0" xfId="4" applyFont="1" applyAlignment="1">
      <alignment vertical="center"/>
    </xf>
    <xf numFmtId="0" fontId="73" fillId="0" borderId="181" xfId="4" applyFont="1" applyBorder="1" applyAlignment="1">
      <alignment vertical="center"/>
    </xf>
    <xf numFmtId="0" fontId="74" fillId="0" borderId="0" xfId="4" applyFont="1" applyAlignment="1">
      <alignment horizontal="left" vertical="center"/>
    </xf>
    <xf numFmtId="0" fontId="73" fillId="0" borderId="0" xfId="4" applyFont="1" applyAlignment="1">
      <alignment horizontal="left" vertical="center"/>
    </xf>
    <xf numFmtId="0" fontId="73" fillId="0" borderId="0" xfId="4" applyFont="1" applyAlignment="1">
      <alignment horizontal="left" vertical="center" wrapText="1"/>
    </xf>
    <xf numFmtId="170" fontId="73" fillId="0" borderId="0" xfId="4" applyNumberFormat="1" applyFont="1" applyAlignment="1">
      <alignment vertical="center"/>
    </xf>
    <xf numFmtId="0" fontId="73" fillId="0" borderId="196" xfId="4" applyFont="1" applyBorder="1" applyAlignment="1">
      <alignment vertical="center"/>
    </xf>
    <xf numFmtId="0" fontId="73" fillId="0" borderId="197" xfId="4" applyFont="1" applyBorder="1" applyAlignment="1">
      <alignment vertical="center"/>
    </xf>
    <xf numFmtId="0" fontId="75" fillId="0" borderId="0" xfId="4" applyFont="1" applyAlignment="1">
      <alignment vertical="center"/>
    </xf>
    <xf numFmtId="0" fontId="75" fillId="0" borderId="181" xfId="4" applyFont="1" applyBorder="1" applyAlignment="1">
      <alignment vertical="center"/>
    </xf>
    <xf numFmtId="0" fontId="75" fillId="0" borderId="0" xfId="4" applyFont="1" applyAlignment="1">
      <alignment horizontal="left" vertical="center"/>
    </xf>
    <xf numFmtId="0" fontId="75" fillId="0" borderId="0" xfId="4" applyFont="1" applyAlignment="1">
      <alignment horizontal="left" vertical="center" wrapText="1"/>
    </xf>
    <xf numFmtId="170" fontId="75" fillId="0" borderId="0" xfId="4" applyNumberFormat="1" applyFont="1" applyAlignment="1">
      <alignment vertical="center"/>
    </xf>
    <xf numFmtId="0" fontId="75" fillId="0" borderId="196" xfId="4" applyFont="1" applyBorder="1" applyAlignment="1">
      <alignment vertical="center"/>
    </xf>
    <xf numFmtId="0" fontId="75" fillId="0" borderId="197" xfId="4" applyFont="1" applyBorder="1" applyAlignment="1">
      <alignment vertical="center"/>
    </xf>
    <xf numFmtId="0" fontId="76" fillId="0" borderId="0" xfId="4" applyFont="1" applyAlignment="1">
      <alignment vertical="center"/>
    </xf>
    <xf numFmtId="0" fontId="76" fillId="0" borderId="181" xfId="4" applyFont="1" applyBorder="1" applyAlignment="1">
      <alignment vertical="center"/>
    </xf>
    <xf numFmtId="0" fontId="76" fillId="0" borderId="0" xfId="4" applyFont="1" applyAlignment="1">
      <alignment horizontal="left" vertical="center"/>
    </xf>
    <xf numFmtId="0" fontId="76" fillId="0" borderId="0" xfId="4" applyFont="1" applyAlignment="1">
      <alignment horizontal="left" vertical="center" wrapText="1"/>
    </xf>
    <xf numFmtId="170" fontId="76" fillId="0" borderId="0" xfId="4" applyNumberFormat="1" applyFont="1" applyAlignment="1">
      <alignment vertical="center"/>
    </xf>
    <xf numFmtId="0" fontId="76" fillId="0" borderId="196" xfId="4" applyFont="1" applyBorder="1" applyAlignment="1">
      <alignment vertical="center"/>
    </xf>
    <xf numFmtId="0" fontId="76" fillId="0" borderId="197" xfId="4" applyFont="1" applyBorder="1" applyAlignment="1">
      <alignment vertical="center"/>
    </xf>
    <xf numFmtId="0" fontId="77" fillId="0" borderId="198" xfId="4" applyFont="1" applyBorder="1" applyAlignment="1" applyProtection="1">
      <alignment horizontal="center" vertical="center"/>
      <protection locked="0"/>
    </xf>
    <xf numFmtId="49" fontId="77" fillId="0" borderId="198" xfId="4" applyNumberFormat="1" applyFont="1" applyBorder="1" applyAlignment="1" applyProtection="1">
      <alignment horizontal="left" vertical="center" wrapText="1"/>
      <protection locked="0"/>
    </xf>
    <xf numFmtId="0" fontId="77" fillId="0" borderId="198" xfId="4" applyFont="1" applyBorder="1" applyAlignment="1" applyProtection="1">
      <alignment horizontal="left" vertical="center" wrapText="1"/>
      <protection locked="0"/>
    </xf>
    <xf numFmtId="0" fontId="77" fillId="0" borderId="198" xfId="4" applyFont="1" applyBorder="1" applyAlignment="1" applyProtection="1">
      <alignment horizontal="center" vertical="center" wrapText="1"/>
      <protection locked="0"/>
    </xf>
    <xf numFmtId="170" fontId="77" fillId="0" borderId="198" xfId="4" applyNumberFormat="1" applyFont="1" applyBorder="1" applyAlignment="1" applyProtection="1">
      <alignment vertical="center"/>
      <protection locked="0"/>
    </xf>
    <xf numFmtId="0" fontId="78" fillId="0" borderId="198" xfId="4" applyFont="1" applyBorder="1" applyAlignment="1" applyProtection="1">
      <alignment vertical="center"/>
      <protection locked="0"/>
    </xf>
    <xf numFmtId="0" fontId="78" fillId="0" borderId="181" xfId="4" applyFont="1" applyBorder="1" applyAlignment="1">
      <alignment vertical="center"/>
    </xf>
    <xf numFmtId="0" fontId="77" fillId="0" borderId="196" xfId="4" applyFont="1" applyBorder="1" applyAlignment="1">
      <alignment horizontal="left" vertical="center"/>
    </xf>
    <xf numFmtId="0" fontId="69" fillId="0" borderId="199" xfId="4" applyFont="1" applyBorder="1" applyAlignment="1">
      <alignment horizontal="left" vertical="center"/>
    </xf>
    <xf numFmtId="172" fontId="69" fillId="0" borderId="190" xfId="4" applyNumberFormat="1" applyFont="1" applyBorder="1" applyAlignment="1">
      <alignment vertical="center"/>
    </xf>
    <xf numFmtId="172" fontId="69" fillId="0" borderId="200" xfId="4" applyNumberFormat="1" applyFont="1" applyBorder="1" applyAlignment="1">
      <alignment vertical="center"/>
    </xf>
    <xf numFmtId="0" fontId="80" fillId="0" borderId="0" xfId="1" applyFont="1" applyAlignment="1" applyProtection="1">
      <alignment horizontal="left"/>
    </xf>
    <xf numFmtId="0" fontId="35" fillId="0" borderId="0" xfId="1" applyFont="1" applyAlignment="1" applyProtection="1">
      <alignment horizontal="left"/>
    </xf>
    <xf numFmtId="0" fontId="25" fillId="0" borderId="0" xfId="1" applyFont="1" applyAlignment="1" applyProtection="1">
      <alignment horizontal="left" vertical="top" wrapText="1"/>
    </xf>
    <xf numFmtId="168" fontId="25" fillId="0" borderId="0" xfId="1" applyNumberFormat="1" applyFont="1" applyAlignment="1" applyProtection="1">
      <alignment horizontal="right" vertical="top"/>
    </xf>
    <xf numFmtId="39" fontId="25" fillId="0" borderId="0" xfId="1" applyNumberFormat="1" applyFont="1" applyAlignment="1" applyProtection="1">
      <alignment horizontal="right" vertical="top"/>
    </xf>
    <xf numFmtId="0" fontId="35" fillId="0" borderId="0" xfId="1" applyFont="1" applyAlignment="1" applyProtection="1">
      <alignment horizontal="left" vertical="top" wrapText="1"/>
    </xf>
    <xf numFmtId="39" fontId="35" fillId="0" borderId="0" xfId="1" applyNumberFormat="1" applyFont="1" applyAlignment="1" applyProtection="1">
      <alignment horizontal="right" vertical="top"/>
    </xf>
    <xf numFmtId="168" fontId="35" fillId="0" borderId="0" xfId="1" applyNumberFormat="1" applyFont="1" applyAlignment="1" applyProtection="1">
      <alignment horizontal="right" vertical="top"/>
    </xf>
    <xf numFmtId="0" fontId="47" fillId="3" borderId="154" xfId="1" applyFont="1" applyFill="1" applyBorder="1" applyAlignment="1" applyProtection="1">
      <alignment horizontal="center" vertical="center" wrapText="1"/>
    </xf>
    <xf numFmtId="37" fontId="36" fillId="0" borderId="0" xfId="1" applyNumberFormat="1" applyFont="1" applyAlignment="1">
      <alignment horizontal="center"/>
      <protection locked="0"/>
    </xf>
    <xf numFmtId="0" fontId="36" fillId="0" borderId="0" xfId="1" applyFont="1" applyAlignment="1">
      <alignment horizontal="left" wrapText="1"/>
      <protection locked="0"/>
    </xf>
    <xf numFmtId="168" fontId="36" fillId="0" borderId="0" xfId="1" applyNumberFormat="1" applyFont="1" applyAlignment="1">
      <alignment horizontal="right"/>
      <protection locked="0"/>
    </xf>
    <xf numFmtId="39" fontId="36" fillId="0" borderId="0" xfId="1" applyNumberFormat="1" applyFont="1" applyAlignment="1">
      <alignment horizontal="right"/>
      <protection locked="0"/>
    </xf>
    <xf numFmtId="37" fontId="37" fillId="0" borderId="0" xfId="1" applyNumberFormat="1" applyFont="1" applyAlignment="1">
      <alignment horizontal="center"/>
      <protection locked="0"/>
    </xf>
    <xf numFmtId="0" fontId="37" fillId="0" borderId="0" xfId="1" applyFont="1" applyAlignment="1">
      <alignment horizontal="left" wrapText="1"/>
      <protection locked="0"/>
    </xf>
    <xf numFmtId="168" fontId="37" fillId="0" borderId="0" xfId="1" applyNumberFormat="1" applyFont="1" applyAlignment="1">
      <alignment horizontal="right"/>
      <protection locked="0"/>
    </xf>
    <xf numFmtId="39" fontId="37" fillId="0" borderId="0" xfId="1" applyNumberFormat="1" applyFont="1" applyAlignment="1">
      <alignment horizontal="right"/>
      <protection locked="0"/>
    </xf>
    <xf numFmtId="37" fontId="25" fillId="0" borderId="154" xfId="1" applyNumberFormat="1" applyFont="1" applyBorder="1" applyAlignment="1">
      <alignment horizontal="center"/>
      <protection locked="0"/>
    </xf>
    <xf numFmtId="0" fontId="25" fillId="0" borderId="154" xfId="1" applyFont="1" applyBorder="1" applyAlignment="1">
      <alignment horizontal="left" wrapText="1"/>
      <protection locked="0"/>
    </xf>
    <xf numFmtId="168" fontId="25" fillId="0" borderId="154" xfId="1" applyNumberFormat="1" applyFont="1" applyBorder="1" applyAlignment="1">
      <alignment horizontal="right"/>
      <protection locked="0"/>
    </xf>
    <xf numFmtId="39" fontId="25" fillId="0" borderId="154" xfId="1" applyNumberFormat="1" applyFont="1" applyBorder="1" applyAlignment="1">
      <alignment horizontal="right"/>
      <protection locked="0"/>
    </xf>
    <xf numFmtId="37" fontId="38" fillId="0" borderId="154" xfId="1" applyNumberFormat="1" applyFont="1" applyBorder="1" applyAlignment="1">
      <alignment horizontal="center"/>
      <protection locked="0"/>
    </xf>
    <xf numFmtId="0" fontId="38" fillId="0" borderId="154" xfId="1" applyFont="1" applyBorder="1" applyAlignment="1">
      <alignment horizontal="left" wrapText="1"/>
      <protection locked="0"/>
    </xf>
    <xf numFmtId="168" fontId="38" fillId="0" borderId="154" xfId="1" applyNumberFormat="1" applyFont="1" applyBorder="1" applyAlignment="1">
      <alignment horizontal="right"/>
      <protection locked="0"/>
    </xf>
    <xf numFmtId="39" fontId="38" fillId="0" borderId="154" xfId="1" applyNumberFormat="1" applyFont="1" applyBorder="1" applyAlignment="1">
      <alignment horizontal="right"/>
      <protection locked="0"/>
    </xf>
    <xf numFmtId="37" fontId="81" fillId="0" borderId="0" xfId="1" applyNumberFormat="1" applyFont="1" applyAlignment="1">
      <alignment horizontal="center"/>
      <protection locked="0"/>
    </xf>
    <xf numFmtId="0" fontId="81" fillId="0" borderId="0" xfId="1" applyFont="1" applyAlignment="1">
      <alignment horizontal="left" wrapText="1"/>
      <protection locked="0"/>
    </xf>
    <xf numFmtId="168" fontId="81" fillId="0" borderId="0" xfId="1" applyNumberFormat="1" applyFont="1" applyAlignment="1">
      <alignment horizontal="right"/>
      <protection locked="0"/>
    </xf>
    <xf numFmtId="39" fontId="81" fillId="0" borderId="0" xfId="1" applyNumberFormat="1" applyFont="1" applyAlignment="1">
      <alignment horizontal="right"/>
      <protection locked="0"/>
    </xf>
    <xf numFmtId="37" fontId="21" fillId="0" borderId="0" xfId="1" applyNumberFormat="1" applyAlignment="1">
      <alignment horizontal="center" vertical="top"/>
      <protection locked="0"/>
    </xf>
    <xf numFmtId="0" fontId="21" fillId="0" borderId="0" xfId="1" applyAlignment="1">
      <alignment horizontal="left" vertical="top" wrapText="1"/>
      <protection locked="0"/>
    </xf>
    <xf numFmtId="168" fontId="21" fillId="0" borderId="0" xfId="1" applyNumberFormat="1" applyAlignment="1">
      <alignment horizontal="right" vertical="top"/>
      <protection locked="0"/>
    </xf>
    <xf numFmtId="39" fontId="21" fillId="0" borderId="0" xfId="1" applyNumberFormat="1" applyAlignment="1">
      <alignment horizontal="right" vertical="top"/>
      <protection locked="0"/>
    </xf>
    <xf numFmtId="2" fontId="27" fillId="0" borderId="122" xfId="1" applyNumberFormat="1" applyFont="1" applyBorder="1" applyAlignment="1" applyProtection="1">
      <alignment horizontal="right" vertical="center"/>
    </xf>
    <xf numFmtId="0" fontId="44" fillId="0" borderId="0" xfId="1" applyFont="1" applyAlignment="1" applyProtection="1">
      <alignment horizontal="left"/>
    </xf>
    <xf numFmtId="0" fontId="83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45" fillId="0" borderId="161" xfId="2" applyFont="1" applyBorder="1" applyAlignment="1">
      <alignment horizontal="center"/>
    </xf>
    <xf numFmtId="16" fontId="45" fillId="0" borderId="165" xfId="2" applyNumberFormat="1" applyFont="1" applyBorder="1" applyAlignment="1">
      <alignment horizontal="left" vertical="center"/>
    </xf>
    <xf numFmtId="0" fontId="45" fillId="0" borderId="166" xfId="2" applyFont="1" applyBorder="1" applyAlignment="1">
      <alignment vertical="center" wrapText="1"/>
    </xf>
    <xf numFmtId="0" fontId="45" fillId="0" borderId="166" xfId="2" applyFont="1" applyBorder="1" applyAlignment="1">
      <alignment horizontal="center" vertical="center" wrapText="1"/>
    </xf>
    <xf numFmtId="0" fontId="45" fillId="0" borderId="166" xfId="2" applyFont="1" applyBorder="1" applyAlignment="1">
      <alignment vertical="center"/>
    </xf>
    <xf numFmtId="0" fontId="45" fillId="0" borderId="167" xfId="2" applyFont="1" applyBorder="1" applyAlignment="1">
      <alignment horizontal="center" vertical="center"/>
    </xf>
    <xf numFmtId="0" fontId="45" fillId="0" borderId="159" xfId="2" applyFont="1" applyBorder="1"/>
    <xf numFmtId="0" fontId="45" fillId="0" borderId="179" xfId="2" applyFont="1" applyBorder="1"/>
    <xf numFmtId="16" fontId="45" fillId="0" borderId="169" xfId="2" applyNumberFormat="1" applyFont="1" applyBorder="1" applyAlignment="1">
      <alignment horizontal="left" vertical="center"/>
    </xf>
    <xf numFmtId="0" fontId="45" fillId="0" borderId="170" xfId="2" applyFont="1" applyBorder="1" applyAlignment="1">
      <alignment vertical="center" wrapText="1"/>
    </xf>
    <xf numFmtId="0" fontId="45" fillId="0" borderId="170" xfId="2" applyFont="1" applyBorder="1" applyAlignment="1">
      <alignment horizontal="center" vertical="center" wrapText="1"/>
    </xf>
    <xf numFmtId="0" fontId="45" fillId="0" borderId="170" xfId="2" applyFont="1" applyBorder="1" applyAlignment="1">
      <alignment vertical="center"/>
    </xf>
    <xf numFmtId="0" fontId="45" fillId="0" borderId="103" xfId="2" applyFont="1" applyBorder="1" applyAlignment="1">
      <alignment horizontal="center" vertical="center"/>
    </xf>
    <xf numFmtId="0" fontId="45" fillId="0" borderId="171" xfId="2" applyFont="1" applyBorder="1"/>
    <xf numFmtId="0" fontId="45" fillId="0" borderId="168" xfId="2" applyFont="1" applyBorder="1"/>
    <xf numFmtId="0" fontId="85" fillId="0" borderId="170" xfId="2" applyFont="1" applyBorder="1" applyAlignment="1">
      <alignment horizontal="center" vertical="center" wrapText="1"/>
    </xf>
    <xf numFmtId="0" fontId="45" fillId="0" borderId="169" xfId="2" applyFont="1" applyBorder="1" applyAlignment="1">
      <alignment vertical="center"/>
    </xf>
    <xf numFmtId="0" fontId="45" fillId="0" borderId="170" xfId="2" applyFont="1" applyBorder="1"/>
    <xf numFmtId="0" fontId="45" fillId="0" borderId="103" xfId="2" applyFont="1" applyBorder="1" applyAlignment="1">
      <alignment horizontal="center"/>
    </xf>
    <xf numFmtId="0" fontId="45" fillId="0" borderId="172" xfId="2" applyFont="1" applyBorder="1" applyAlignment="1">
      <alignment vertical="center"/>
    </xf>
    <xf numFmtId="0" fontId="45" fillId="0" borderId="173" xfId="2" applyFont="1" applyBorder="1" applyAlignment="1">
      <alignment vertical="center" wrapText="1"/>
    </xf>
    <xf numFmtId="0" fontId="45" fillId="0" borderId="173" xfId="2" applyFont="1" applyBorder="1" applyAlignment="1">
      <alignment horizontal="center" vertical="center" wrapText="1"/>
    </xf>
    <xf numFmtId="0" fontId="45" fillId="0" borderId="173" xfId="2" applyFont="1" applyBorder="1" applyAlignment="1">
      <alignment horizontal="left" vertical="center"/>
    </xf>
    <xf numFmtId="0" fontId="45" fillId="0" borderId="174" xfId="2" applyFont="1" applyBorder="1" applyAlignment="1">
      <alignment horizontal="center" vertical="center"/>
    </xf>
    <xf numFmtId="0" fontId="45" fillId="0" borderId="164" xfId="2" applyFont="1" applyBorder="1"/>
    <xf numFmtId="0" fontId="45" fillId="0" borderId="175" xfId="2" applyFont="1" applyBorder="1"/>
    <xf numFmtId="0" fontId="45" fillId="0" borderId="177" xfId="2" applyFont="1" applyBorder="1"/>
    <xf numFmtId="0" fontId="84" fillId="0" borderId="176" xfId="2" applyFont="1" applyBorder="1" applyAlignment="1">
      <alignment vertical="center"/>
    </xf>
    <xf numFmtId="0" fontId="84" fillId="0" borderId="177" xfId="2" applyFont="1" applyBorder="1" applyAlignment="1">
      <alignment vertical="center" wrapText="1"/>
    </xf>
    <xf numFmtId="0" fontId="84" fillId="0" borderId="177" xfId="2" applyFont="1" applyBorder="1" applyAlignment="1">
      <alignment horizontal="center" vertical="center" wrapText="1"/>
    </xf>
    <xf numFmtId="0" fontId="84" fillId="0" borderId="177" xfId="2" applyFont="1" applyBorder="1" applyAlignment="1">
      <alignment horizontal="left" vertical="center"/>
    </xf>
    <xf numFmtId="0" fontId="84" fillId="0" borderId="177" xfId="2" applyFont="1" applyBorder="1" applyAlignment="1">
      <alignment horizontal="center" vertical="center"/>
    </xf>
    <xf numFmtId="0" fontId="84" fillId="0" borderId="177" xfId="2" applyFont="1" applyBorder="1"/>
    <xf numFmtId="0" fontId="84" fillId="0" borderId="178" xfId="2" applyFont="1" applyBorder="1"/>
    <xf numFmtId="0" fontId="87" fillId="0" borderId="0" xfId="2" applyFont="1"/>
    <xf numFmtId="2" fontId="45" fillId="0" borderId="159" xfId="2" applyNumberFormat="1" applyFont="1" applyBorder="1"/>
    <xf numFmtId="2" fontId="45" fillId="0" borderId="168" xfId="2" applyNumberFormat="1" applyFont="1" applyBorder="1"/>
    <xf numFmtId="2" fontId="45" fillId="0" borderId="171" xfId="2" applyNumberFormat="1" applyFont="1" applyBorder="1"/>
    <xf numFmtId="0" fontId="41" fillId="0" borderId="170" xfId="2" applyFont="1" applyBorder="1"/>
    <xf numFmtId="0" fontId="41" fillId="0" borderId="103" xfId="2" applyFont="1" applyBorder="1"/>
    <xf numFmtId="0" fontId="41" fillId="0" borderId="176" xfId="2" applyFont="1" applyBorder="1"/>
    <xf numFmtId="0" fontId="41" fillId="0" borderId="177" xfId="2" applyFont="1" applyBorder="1"/>
    <xf numFmtId="2" fontId="45" fillId="0" borderId="178" xfId="2" applyNumberFormat="1" applyFont="1" applyBorder="1"/>
    <xf numFmtId="0" fontId="88" fillId="0" borderId="198" xfId="4" applyFont="1" applyBorder="1" applyAlignment="1" applyProtection="1">
      <alignment horizontal="left" vertical="center" wrapText="1"/>
      <protection locked="0"/>
    </xf>
    <xf numFmtId="0" fontId="44" fillId="0" borderId="198" xfId="4" applyFont="1" applyBorder="1" applyAlignment="1" applyProtection="1">
      <alignment horizontal="left" vertical="center" wrapText="1"/>
      <protection locked="0"/>
    </xf>
    <xf numFmtId="0" fontId="50" fillId="0" borderId="154" xfId="1" applyFont="1" applyBorder="1" applyAlignment="1">
      <alignment horizontal="left" wrapText="1"/>
      <protection locked="0"/>
    </xf>
    <xf numFmtId="0" fontId="89" fillId="0" borderId="0" xfId="0" applyFont="1" applyAlignment="1">
      <alignment wrapText="1"/>
    </xf>
    <xf numFmtId="0" fontId="52" fillId="0" borderId="0" xfId="4" applyAlignment="1">
      <alignment vertical="center"/>
    </xf>
    <xf numFmtId="0" fontId="88" fillId="0" borderId="198" xfId="4" applyFont="1" applyFill="1" applyBorder="1" applyAlignment="1" applyProtection="1">
      <alignment horizontal="left" vertical="center" wrapText="1"/>
      <protection locked="0"/>
    </xf>
    <xf numFmtId="0" fontId="45" fillId="0" borderId="181" xfId="4" applyFont="1" applyBorder="1" applyAlignment="1" applyProtection="1">
      <alignment vertical="center"/>
      <protection locked="0"/>
    </xf>
    <xf numFmtId="0" fontId="91" fillId="0" borderId="198" xfId="4" applyFont="1" applyBorder="1" applyAlignment="1" applyProtection="1">
      <alignment vertical="center"/>
      <protection locked="0"/>
    </xf>
    <xf numFmtId="0" fontId="91" fillId="0" borderId="181" xfId="4" applyFont="1" applyBorder="1" applyAlignment="1">
      <alignment vertical="center"/>
    </xf>
    <xf numFmtId="0" fontId="90" fillId="0" borderId="196" xfId="4" applyFont="1" applyBorder="1" applyAlignment="1">
      <alignment horizontal="left" vertical="center"/>
    </xf>
    <xf numFmtId="172" fontId="44" fillId="0" borderId="0" xfId="4" applyNumberFormat="1" applyFont="1" applyAlignment="1">
      <alignment vertical="center"/>
    </xf>
    <xf numFmtId="172" fontId="44" fillId="0" borderId="197" xfId="4" applyNumberFormat="1" applyFont="1" applyBorder="1" applyAlignment="1">
      <alignment vertical="center"/>
    </xf>
    <xf numFmtId="0" fontId="45" fillId="0" borderId="0" xfId="4" applyFont="1" applyAlignment="1">
      <alignment vertical="center"/>
    </xf>
    <xf numFmtId="0" fontId="44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4" fontId="45" fillId="0" borderId="0" xfId="4" applyNumberFormat="1" applyFont="1" applyAlignment="1">
      <alignment vertical="center"/>
    </xf>
    <xf numFmtId="170" fontId="45" fillId="0" borderId="0" xfId="4" applyNumberFormat="1" applyFont="1" applyAlignment="1">
      <alignment vertical="center"/>
    </xf>
    <xf numFmtId="0" fontId="12" fillId="6" borderId="0" xfId="0" applyFont="1" applyFill="1" applyAlignment="1">
      <alignment wrapText="1"/>
    </xf>
    <xf numFmtId="0" fontId="5" fillId="6" borderId="0" xfId="0" applyFont="1" applyFill="1"/>
    <xf numFmtId="0" fontId="13" fillId="6" borderId="0" xfId="0" applyFont="1" applyFill="1"/>
    <xf numFmtId="166" fontId="13" fillId="6" borderId="0" xfId="0" applyNumberFormat="1" applyFont="1" applyFill="1"/>
    <xf numFmtId="0" fontId="12" fillId="6" borderId="0" xfId="0" applyFont="1" applyFill="1"/>
    <xf numFmtId="166" fontId="12" fillId="6" borderId="0" xfId="0" applyNumberFormat="1" applyFont="1" applyFill="1"/>
    <xf numFmtId="166" fontId="4" fillId="6" borderId="0" xfId="0" applyNumberFormat="1" applyFont="1" applyFill="1"/>
    <xf numFmtId="0" fontId="92" fillId="0" borderId="0" xfId="0" applyFont="1"/>
    <xf numFmtId="164" fontId="92" fillId="0" borderId="0" xfId="0" applyNumberFormat="1" applyFont="1"/>
    <xf numFmtId="0" fontId="84" fillId="0" borderId="181" xfId="4" applyFont="1" applyBorder="1"/>
    <xf numFmtId="0" fontId="84" fillId="0" borderId="181" xfId="4" applyFont="1" applyBorder="1" applyAlignment="1">
      <alignment vertical="center"/>
    </xf>
    <xf numFmtId="0" fontId="84" fillId="0" borderId="181" xfId="4" applyFont="1" applyBorder="1" applyAlignment="1">
      <alignment vertical="center" wrapText="1"/>
    </xf>
    <xf numFmtId="0" fontId="93" fillId="0" borderId="181" xfId="4" applyFont="1" applyBorder="1" applyAlignment="1">
      <alignment vertical="center"/>
    </xf>
    <xf numFmtId="0" fontId="94" fillId="0" borderId="181" xfId="4" applyFont="1" applyBorder="1" applyAlignment="1">
      <alignment vertical="center"/>
    </xf>
    <xf numFmtId="0" fontId="84" fillId="0" borderId="0" xfId="4" applyFont="1"/>
    <xf numFmtId="0" fontId="84" fillId="0" borderId="181" xfId="4" applyFont="1" applyBorder="1" applyAlignment="1">
      <alignment horizontal="center" vertical="center" wrapText="1"/>
    </xf>
    <xf numFmtId="0" fontId="95" fillId="0" borderId="181" xfId="4" applyFont="1" applyBorder="1"/>
    <xf numFmtId="0" fontId="96" fillId="0" borderId="181" xfId="4" applyFont="1" applyBorder="1" applyAlignment="1">
      <alignment vertical="center"/>
    </xf>
    <xf numFmtId="0" fontId="97" fillId="0" borderId="181" xfId="4" applyFont="1" applyBorder="1" applyAlignment="1">
      <alignment vertical="center"/>
    </xf>
    <xf numFmtId="0" fontId="98" fillId="0" borderId="181" xfId="4" applyFont="1" applyBorder="1" applyAlignment="1">
      <alignment vertical="center"/>
    </xf>
    <xf numFmtId="0" fontId="99" fillId="0" borderId="181" xfId="4" applyFont="1" applyBorder="1" applyAlignment="1">
      <alignment vertical="center"/>
    </xf>
    <xf numFmtId="170" fontId="84" fillId="0" borderId="181" xfId="4" applyNumberFormat="1" applyFont="1" applyBorder="1" applyAlignment="1">
      <alignment horizontal="center"/>
    </xf>
    <xf numFmtId="170" fontId="95" fillId="0" borderId="181" xfId="4" applyNumberFormat="1" applyFont="1" applyBorder="1"/>
    <xf numFmtId="170" fontId="72" fillId="0" borderId="181" xfId="4" applyNumberFormat="1" applyFont="1" applyBorder="1"/>
    <xf numFmtId="170" fontId="100" fillId="0" borderId="181" xfId="4" applyNumberFormat="1" applyFont="1" applyBorder="1"/>
    <xf numFmtId="0" fontId="65" fillId="0" borderId="0" xfId="4" applyFont="1" applyBorder="1" applyAlignment="1" applyProtection="1">
      <alignment horizontal="center" vertical="center"/>
      <protection locked="0"/>
    </xf>
    <xf numFmtId="49" fontId="65" fillId="0" borderId="0" xfId="4" applyNumberFormat="1" applyFont="1" applyBorder="1" applyAlignment="1" applyProtection="1">
      <alignment horizontal="left" vertical="center" wrapText="1"/>
      <protection locked="0"/>
    </xf>
    <xf numFmtId="0" fontId="65" fillId="0" borderId="0" xfId="4" applyFont="1" applyBorder="1" applyAlignment="1" applyProtection="1">
      <alignment horizontal="left" vertical="center" wrapText="1"/>
      <protection locked="0"/>
    </xf>
    <xf numFmtId="0" fontId="65" fillId="0" borderId="0" xfId="4" applyFont="1" applyBorder="1" applyAlignment="1" applyProtection="1">
      <alignment horizontal="center" vertical="center" wrapText="1"/>
      <protection locked="0"/>
    </xf>
    <xf numFmtId="170" fontId="65" fillId="0" borderId="0" xfId="4" applyNumberFormat="1" applyFont="1" applyBorder="1" applyAlignment="1" applyProtection="1">
      <alignment vertical="center"/>
      <protection locked="0"/>
    </xf>
    <xf numFmtId="0" fontId="52" fillId="0" borderId="0" xfId="4" applyBorder="1" applyAlignment="1" applyProtection="1">
      <alignment vertical="center"/>
      <protection locked="0"/>
    </xf>
    <xf numFmtId="0" fontId="69" fillId="0" borderId="0" xfId="4" applyFont="1" applyBorder="1" applyAlignment="1">
      <alignment horizontal="left" vertical="center"/>
    </xf>
    <xf numFmtId="172" fontId="69" fillId="0" borderId="0" xfId="4" applyNumberFormat="1" applyFont="1" applyBorder="1" applyAlignment="1">
      <alignment vertical="center"/>
    </xf>
    <xf numFmtId="49" fontId="44" fillId="0" borderId="0" xfId="4" applyNumberFormat="1" applyFont="1" applyBorder="1" applyAlignment="1" applyProtection="1">
      <alignment horizontal="left" vertical="center" wrapText="1"/>
      <protection locked="0"/>
    </xf>
    <xf numFmtId="0" fontId="27" fillId="0" borderId="144" xfId="1" applyFont="1" applyBorder="1" applyAlignment="1" applyProtection="1">
      <alignment horizontal="left" vertical="center"/>
    </xf>
    <xf numFmtId="0" fontId="27" fillId="0" borderId="106" xfId="1" applyFont="1" applyBorder="1" applyAlignment="1" applyProtection="1">
      <alignment horizontal="left" vertical="center"/>
    </xf>
    <xf numFmtId="0" fontId="25" fillId="0" borderId="110" xfId="1" applyFont="1" applyBorder="1" applyAlignment="1" applyProtection="1">
      <alignment horizontal="left" vertical="center" wrapText="1"/>
    </xf>
    <xf numFmtId="0" fontId="25" fillId="0" borderId="0" xfId="1" applyFont="1" applyAlignment="1" applyProtection="1">
      <alignment horizontal="left" vertical="center" wrapText="1"/>
    </xf>
    <xf numFmtId="0" fontId="25" fillId="0" borderId="111" xfId="1" applyFont="1" applyBorder="1" applyAlignment="1" applyProtection="1">
      <alignment horizontal="left" vertical="center" wrapText="1"/>
    </xf>
    <xf numFmtId="0" fontId="23" fillId="0" borderId="0" xfId="1" applyFont="1" applyAlignment="1" applyProtection="1">
      <alignment horizontal="left" vertical="center"/>
    </xf>
    <xf numFmtId="0" fontId="25" fillId="0" borderId="112" xfId="1" applyFont="1" applyBorder="1" applyAlignment="1" applyProtection="1">
      <alignment horizontal="left" vertical="center" wrapText="1"/>
    </xf>
    <xf numFmtId="0" fontId="25" fillId="0" borderId="113" xfId="1" applyFont="1" applyBorder="1" applyAlignment="1" applyProtection="1">
      <alignment horizontal="center" vertical="center"/>
    </xf>
    <xf numFmtId="0" fontId="25" fillId="0" borderId="114" xfId="1" applyFont="1" applyBorder="1" applyAlignment="1" applyProtection="1">
      <alignment horizontal="center" vertical="center"/>
    </xf>
    <xf numFmtId="0" fontId="25" fillId="0" borderId="116" xfId="1" applyFont="1" applyBorder="1" applyAlignment="1" applyProtection="1">
      <alignment horizontal="left" vertical="center" wrapText="1"/>
    </xf>
    <xf numFmtId="0" fontId="25" fillId="0" borderId="117" xfId="1" applyFont="1" applyBorder="1" applyAlignment="1" applyProtection="1">
      <alignment horizontal="center" vertical="center"/>
    </xf>
    <xf numFmtId="14" fontId="23" fillId="0" borderId="116" xfId="1" applyNumberFormat="1" applyFont="1" applyBorder="1" applyAlignment="1" applyProtection="1">
      <alignment horizontal="left" vertical="center" wrapText="1"/>
    </xf>
    <xf numFmtId="0" fontId="23" fillId="0" borderId="117" xfId="1" applyFont="1" applyBorder="1" applyAlignment="1" applyProtection="1">
      <alignment horizontal="center" vertical="center" wrapText="1"/>
    </xf>
    <xf numFmtId="0" fontId="30" fillId="0" borderId="0" xfId="1" applyFont="1" applyAlignment="1" applyProtection="1">
      <alignment horizontal="left" vertical="center"/>
    </xf>
    <xf numFmtId="0" fontId="24" fillId="0" borderId="108" xfId="1" applyFont="1" applyBorder="1" applyAlignment="1" applyProtection="1">
      <alignment horizontal="left" vertical="center" wrapText="1"/>
    </xf>
    <xf numFmtId="0" fontId="24" fillId="0" borderId="101" xfId="1" applyFont="1" applyBorder="1" applyAlignment="1" applyProtection="1">
      <alignment horizontal="left" vertical="center" wrapText="1"/>
    </xf>
    <xf numFmtId="0" fontId="24" fillId="0" borderId="109" xfId="1" applyFont="1" applyBorder="1" applyAlignment="1" applyProtection="1">
      <alignment horizontal="left" vertical="center" wrapText="1"/>
    </xf>
    <xf numFmtId="0" fontId="24" fillId="0" borderId="110" xfId="1" applyFont="1" applyBorder="1" applyAlignment="1" applyProtection="1">
      <alignment horizontal="left" vertical="center" wrapText="1"/>
    </xf>
    <xf numFmtId="0" fontId="24" fillId="0" borderId="0" xfId="1" applyFont="1" applyAlignment="1" applyProtection="1">
      <alignment horizontal="left" vertical="center" wrapText="1"/>
    </xf>
    <xf numFmtId="0" fontId="24" fillId="0" borderId="111" xfId="1" applyFont="1" applyBorder="1" applyAlignment="1" applyProtection="1">
      <alignment horizontal="left" vertical="center" wrapText="1"/>
    </xf>
    <xf numFmtId="0" fontId="24" fillId="0" borderId="112" xfId="1" applyFont="1" applyBorder="1" applyAlignment="1" applyProtection="1">
      <alignment horizontal="left" vertical="center" wrapText="1"/>
    </xf>
    <xf numFmtId="0" fontId="24" fillId="0" borderId="113" xfId="1" applyFont="1" applyBorder="1" applyAlignment="1" applyProtection="1">
      <alignment horizontal="left" vertical="center" wrapText="1"/>
    </xf>
    <xf numFmtId="0" fontId="24" fillId="0" borderId="114" xfId="1" applyFont="1" applyBorder="1" applyAlignment="1" applyProtection="1">
      <alignment horizontal="left" vertical="center" wrapText="1"/>
    </xf>
    <xf numFmtId="0" fontId="26" fillId="0" borderId="0" xfId="1" applyFont="1" applyAlignment="1" applyProtection="1">
      <alignment horizontal="left" vertical="center" wrapText="1"/>
    </xf>
    <xf numFmtId="0" fontId="25" fillId="0" borderId="108" xfId="1" applyFont="1" applyBorder="1" applyAlignment="1" applyProtection="1">
      <alignment horizontal="left" vertical="center" wrapText="1"/>
    </xf>
    <xf numFmtId="0" fontId="25" fillId="0" borderId="101" xfId="1" applyFont="1" applyBorder="1" applyAlignment="1" applyProtection="1">
      <alignment horizontal="left" vertical="center" wrapText="1"/>
    </xf>
    <xf numFmtId="0" fontId="25" fillId="0" borderId="109" xfId="1" applyFont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58" fillId="0" borderId="0" xfId="4" applyFont="1" applyAlignment="1">
      <alignment horizontal="left" vertical="center" wrapText="1"/>
    </xf>
    <xf numFmtId="0" fontId="52" fillId="0" borderId="0" xfId="4" applyAlignment="1">
      <alignment vertical="center"/>
    </xf>
    <xf numFmtId="0" fontId="57" fillId="0" borderId="0" xfId="4" applyFont="1" applyAlignment="1">
      <alignment horizontal="left" vertical="center" wrapText="1"/>
    </xf>
    <xf numFmtId="0" fontId="57" fillId="0" borderId="0" xfId="4" applyFont="1" applyAlignment="1">
      <alignment horizontal="left" vertical="center"/>
    </xf>
    <xf numFmtId="0" fontId="53" fillId="4" borderId="0" xfId="4" applyFont="1" applyFill="1" applyAlignment="1">
      <alignment horizontal="center" vertical="center"/>
    </xf>
    <xf numFmtId="0" fontId="52" fillId="0" borderId="0" xfId="4"/>
    <xf numFmtId="0" fontId="82" fillId="0" borderId="0" xfId="4" applyFont="1" applyAlignment="1">
      <alignment horizontal="left" vertical="center" wrapText="1"/>
    </xf>
    <xf numFmtId="0" fontId="59" fillId="0" borderId="0" xfId="4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84" fillId="0" borderId="112" xfId="1" applyFont="1" applyBorder="1" applyAlignment="1" applyProtection="1">
      <alignment horizontal="left" vertical="center" wrapText="1"/>
    </xf>
    <xf numFmtId="0" fontId="84" fillId="0" borderId="113" xfId="1" applyFont="1" applyBorder="1" applyAlignment="1" applyProtection="1">
      <alignment horizontal="center" vertical="center"/>
    </xf>
    <xf numFmtId="0" fontId="84" fillId="0" borderId="114" xfId="1" applyFont="1" applyBorder="1" applyAlignment="1" applyProtection="1">
      <alignment horizontal="center" vertical="center"/>
    </xf>
    <xf numFmtId="0" fontId="45" fillId="0" borderId="110" xfId="1" applyFont="1" applyBorder="1" applyAlignment="1" applyProtection="1">
      <alignment horizontal="left" vertical="center" wrapText="1"/>
    </xf>
    <xf numFmtId="0" fontId="84" fillId="0" borderId="110" xfId="1" applyFont="1" applyBorder="1" applyAlignment="1" applyProtection="1">
      <alignment horizontal="left" vertical="center" wrapText="1"/>
    </xf>
    <xf numFmtId="0" fontId="79" fillId="0" borderId="0" xfId="1" applyFont="1" applyAlignment="1" applyProtection="1">
      <alignment horizontal="center"/>
    </xf>
    <xf numFmtId="0" fontId="79" fillId="0" borderId="0" xfId="1" applyFont="1" applyAlignment="1" applyProtection="1">
      <alignment horizontal="center" vertical="center"/>
    </xf>
    <xf numFmtId="0" fontId="35" fillId="0" borderId="0" xfId="1" applyFont="1" applyAlignment="1" applyProtection="1">
      <alignment horizontal="left" vertical="center"/>
    </xf>
    <xf numFmtId="0" fontId="35" fillId="0" borderId="0" xfId="1" applyFont="1" applyAlignment="1" applyProtection="1">
      <alignment horizontal="left" vertical="center" wrapText="1"/>
    </xf>
    <xf numFmtId="0" fontId="42" fillId="0" borderId="0" xfId="3" applyFont="1" applyAlignment="1" applyProtection="1">
      <alignment horizontal="center"/>
    </xf>
    <xf numFmtId="0" fontId="42" fillId="0" borderId="0" xfId="3" applyFont="1" applyAlignment="1" applyProtection="1">
      <alignment horizontal="center" vertical="center"/>
    </xf>
    <xf numFmtId="0" fontId="44" fillId="0" borderId="0" xfId="3" applyFont="1" applyAlignment="1" applyProtection="1">
      <alignment horizontal="left" vertical="center"/>
    </xf>
    <xf numFmtId="0" fontId="44" fillId="0" borderId="0" xfId="3" applyFont="1" applyAlignment="1" applyProtection="1">
      <alignment horizontal="left" vertical="center" wrapText="1"/>
    </xf>
    <xf numFmtId="0" fontId="45" fillId="0" borderId="179" xfId="2" applyFont="1" applyBorder="1" applyAlignment="1">
      <alignment horizontal="center" vertical="center" wrapText="1"/>
    </xf>
    <xf numFmtId="0" fontId="45" fillId="0" borderId="175" xfId="2" applyFont="1" applyBorder="1" applyAlignment="1">
      <alignment horizontal="center" vertical="center" wrapText="1"/>
    </xf>
    <xf numFmtId="0" fontId="45" fillId="0" borderId="155" xfId="2" applyFont="1" applyBorder="1" applyAlignment="1">
      <alignment horizontal="center" wrapText="1"/>
    </xf>
    <xf numFmtId="0" fontId="45" fillId="0" borderId="160" xfId="2" applyFont="1" applyBorder="1" applyAlignment="1">
      <alignment horizontal="center" wrapText="1"/>
    </xf>
    <xf numFmtId="0" fontId="45" fillId="0" borderId="156" xfId="2" applyFont="1" applyBorder="1" applyAlignment="1">
      <alignment horizontal="center"/>
    </xf>
    <xf numFmtId="0" fontId="45" fillId="0" borderId="157" xfId="2" applyFont="1" applyBorder="1" applyAlignment="1">
      <alignment horizontal="center" wrapText="1"/>
    </xf>
    <xf numFmtId="0" fontId="45" fillId="0" borderId="162" xfId="2" applyFont="1" applyBorder="1" applyAlignment="1">
      <alignment horizontal="center" wrapText="1"/>
    </xf>
    <xf numFmtId="0" fontId="45" fillId="0" borderId="158" xfId="2" applyFont="1" applyBorder="1" applyAlignment="1">
      <alignment horizontal="center" vertical="center"/>
    </xf>
    <xf numFmtId="0" fontId="45" fillId="0" borderId="163" xfId="2" applyFont="1" applyBorder="1" applyAlignment="1">
      <alignment horizontal="center" vertical="center"/>
    </xf>
    <xf numFmtId="0" fontId="45" fillId="0" borderId="159" xfId="2" applyFont="1" applyBorder="1" applyAlignment="1">
      <alignment horizontal="center" vertical="center" wrapText="1"/>
    </xf>
    <xf numFmtId="0" fontId="45" fillId="0" borderId="164" xfId="2" applyFont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166" fontId="12" fillId="0" borderId="0" xfId="0" applyNumberFormat="1" applyFont="1" applyFill="1" applyAlignment="1">
      <alignment wrapText="1"/>
    </xf>
    <xf numFmtId="164" fontId="12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166" fontId="5" fillId="0" borderId="0" xfId="0" applyNumberFormat="1" applyFont="1" applyFill="1"/>
    <xf numFmtId="164" fontId="4" fillId="0" borderId="0" xfId="0" applyNumberFormat="1" applyFont="1" applyFill="1"/>
    <xf numFmtId="0" fontId="1" fillId="0" borderId="0" xfId="0" applyFont="1" applyFill="1"/>
    <xf numFmtId="166" fontId="1" fillId="0" borderId="0" xfId="0" applyNumberFormat="1" applyFont="1" applyFill="1"/>
    <xf numFmtId="164" fontId="1" fillId="0" borderId="0" xfId="0" applyNumberFormat="1" applyFont="1" applyFill="1"/>
    <xf numFmtId="164" fontId="5" fillId="0" borderId="0" xfId="0" applyNumberFormat="1" applyFont="1" applyFill="1"/>
    <xf numFmtId="0" fontId="12" fillId="0" borderId="0" xfId="0" applyFont="1" applyFill="1" applyAlignment="1">
      <alignment horizontal="center" wrapText="1"/>
    </xf>
    <xf numFmtId="0" fontId="89" fillId="0" borderId="0" xfId="0" applyFont="1" applyFill="1" applyAlignment="1">
      <alignment wrapText="1"/>
    </xf>
    <xf numFmtId="0" fontId="13" fillId="0" borderId="0" xfId="0" applyFont="1" applyFill="1"/>
    <xf numFmtId="166" fontId="12" fillId="0" borderId="0" xfId="0" applyNumberFormat="1" applyFont="1" applyFill="1"/>
    <xf numFmtId="166" fontId="13" fillId="0" borderId="0" xfId="0" applyNumberFormat="1" applyFont="1" applyFill="1"/>
    <xf numFmtId="0" fontId="12" fillId="0" borderId="0" xfId="0" applyFont="1" applyFill="1"/>
    <xf numFmtId="0" fontId="14" fillId="0" borderId="0" xfId="0" applyFont="1" applyFill="1"/>
    <xf numFmtId="0" fontId="0" fillId="0" borderId="0" xfId="0" applyFill="1"/>
    <xf numFmtId="0" fontId="92" fillId="0" borderId="0" xfId="0" applyFont="1" applyFill="1"/>
    <xf numFmtId="49" fontId="89" fillId="0" borderId="0" xfId="0" applyNumberFormat="1" applyFont="1" applyFill="1" applyAlignment="1">
      <alignment horizontal="left" wrapText="1"/>
    </xf>
    <xf numFmtId="0" fontId="65" fillId="0" borderId="198" xfId="4" applyFont="1" applyFill="1" applyBorder="1" applyAlignment="1" applyProtection="1">
      <alignment horizontal="center" vertical="center"/>
      <protection locked="0"/>
    </xf>
    <xf numFmtId="49" fontId="65" fillId="0" borderId="198" xfId="4" applyNumberFormat="1" applyFont="1" applyFill="1" applyBorder="1" applyAlignment="1" applyProtection="1">
      <alignment horizontal="left" vertical="center" wrapText="1"/>
      <protection locked="0"/>
    </xf>
    <xf numFmtId="0" fontId="65" fillId="0" borderId="198" xfId="4" applyFont="1" applyFill="1" applyBorder="1" applyAlignment="1" applyProtection="1">
      <alignment horizontal="left" vertical="center" wrapText="1"/>
      <protection locked="0"/>
    </xf>
    <xf numFmtId="0" fontId="65" fillId="0" borderId="198" xfId="4" applyFont="1" applyFill="1" applyBorder="1" applyAlignment="1" applyProtection="1">
      <alignment horizontal="center" vertical="center" wrapText="1"/>
      <protection locked="0"/>
    </xf>
    <xf numFmtId="170" fontId="65" fillId="0" borderId="198" xfId="4" applyNumberFormat="1" applyFont="1" applyFill="1" applyBorder="1" applyAlignment="1" applyProtection="1">
      <alignment vertical="center"/>
      <protection locked="0"/>
    </xf>
    <xf numFmtId="0" fontId="73" fillId="0" borderId="0" xfId="4" applyFont="1" applyFill="1" applyAlignment="1">
      <alignment vertical="center"/>
    </xf>
    <xf numFmtId="0" fontId="74" fillId="0" borderId="0" xfId="4" applyFont="1" applyFill="1" applyAlignment="1">
      <alignment horizontal="left" vertical="center"/>
    </xf>
    <xf numFmtId="0" fontId="73" fillId="0" borderId="0" xfId="4" applyFont="1" applyFill="1" applyAlignment="1">
      <alignment horizontal="left" vertical="center"/>
    </xf>
    <xf numFmtId="0" fontId="73" fillId="0" borderId="0" xfId="4" applyFont="1" applyFill="1" applyAlignment="1">
      <alignment horizontal="left" vertical="center" wrapText="1"/>
    </xf>
    <xf numFmtId="170" fontId="73" fillId="0" borderId="0" xfId="4" applyNumberFormat="1" applyFont="1" applyFill="1" applyAlignment="1">
      <alignment vertical="center"/>
    </xf>
    <xf numFmtId="0" fontId="76" fillId="0" borderId="0" xfId="4" applyFont="1" applyFill="1" applyAlignment="1">
      <alignment vertical="center"/>
    </xf>
    <xf numFmtId="0" fontId="76" fillId="0" borderId="0" xfId="4" applyFont="1" applyFill="1" applyAlignment="1">
      <alignment horizontal="left" vertical="center"/>
    </xf>
    <xf numFmtId="0" fontId="76" fillId="0" borderId="0" xfId="4" applyFont="1" applyFill="1" applyAlignment="1">
      <alignment horizontal="left" vertical="center" wrapText="1"/>
    </xf>
    <xf numFmtId="170" fontId="76" fillId="0" borderId="0" xfId="4" applyNumberFormat="1" applyFont="1" applyFill="1" applyAlignment="1">
      <alignment vertical="center"/>
    </xf>
    <xf numFmtId="0" fontId="75" fillId="0" borderId="0" xfId="4" applyFont="1" applyFill="1" applyAlignment="1">
      <alignment vertical="center"/>
    </xf>
    <xf numFmtId="0" fontId="75" fillId="0" borderId="0" xfId="4" applyFont="1" applyFill="1" applyAlignment="1">
      <alignment horizontal="left" vertical="center"/>
    </xf>
    <xf numFmtId="0" fontId="75" fillId="0" borderId="0" xfId="4" applyFont="1" applyFill="1" applyAlignment="1">
      <alignment horizontal="left" vertical="center" wrapText="1"/>
    </xf>
    <xf numFmtId="170" fontId="75" fillId="0" borderId="0" xfId="4" applyNumberFormat="1" applyFont="1" applyFill="1" applyAlignment="1">
      <alignment vertical="center"/>
    </xf>
    <xf numFmtId="0" fontId="77" fillId="0" borderId="198" xfId="4" applyFont="1" applyFill="1" applyBorder="1" applyAlignment="1" applyProtection="1">
      <alignment horizontal="center" vertical="center"/>
      <protection locked="0"/>
    </xf>
    <xf numFmtId="49" fontId="77" fillId="0" borderId="198" xfId="4" applyNumberFormat="1" applyFont="1" applyFill="1" applyBorder="1" applyAlignment="1" applyProtection="1">
      <alignment horizontal="left" vertical="center" wrapText="1"/>
      <protection locked="0"/>
    </xf>
    <xf numFmtId="0" fontId="77" fillId="0" borderId="198" xfId="4" applyFont="1" applyFill="1" applyBorder="1" applyAlignment="1" applyProtection="1">
      <alignment horizontal="left" vertical="center" wrapText="1"/>
      <protection locked="0"/>
    </xf>
    <xf numFmtId="0" fontId="77" fillId="0" borderId="198" xfId="4" applyFont="1" applyFill="1" applyBorder="1" applyAlignment="1" applyProtection="1">
      <alignment horizontal="center" vertical="center" wrapText="1"/>
      <protection locked="0"/>
    </xf>
    <xf numFmtId="170" fontId="77" fillId="0" borderId="198" xfId="4" applyNumberFormat="1" applyFont="1" applyFill="1" applyBorder="1" applyAlignment="1" applyProtection="1">
      <alignment vertical="center"/>
      <protection locked="0"/>
    </xf>
    <xf numFmtId="0" fontId="90" fillId="0" borderId="198" xfId="4" applyFont="1" applyFill="1" applyBorder="1" applyAlignment="1" applyProtection="1">
      <alignment horizontal="center" vertical="center"/>
      <protection locked="0"/>
    </xf>
    <xf numFmtId="49" fontId="90" fillId="0" borderId="198" xfId="4" applyNumberFormat="1" applyFont="1" applyFill="1" applyBorder="1" applyAlignment="1" applyProtection="1">
      <alignment horizontal="left" vertical="center" wrapText="1"/>
      <protection locked="0"/>
    </xf>
    <xf numFmtId="0" fontId="90" fillId="0" borderId="198" xfId="4" applyFont="1" applyFill="1" applyBorder="1" applyAlignment="1" applyProtection="1">
      <alignment horizontal="left" vertical="center" wrapText="1"/>
      <protection locked="0"/>
    </xf>
    <xf numFmtId="0" fontId="90" fillId="0" borderId="198" xfId="4" applyFont="1" applyFill="1" applyBorder="1" applyAlignment="1" applyProtection="1">
      <alignment horizontal="center" vertical="center" wrapText="1"/>
      <protection locked="0"/>
    </xf>
    <xf numFmtId="170" fontId="90" fillId="0" borderId="198" xfId="4" applyNumberFormat="1" applyFont="1" applyFill="1" applyBorder="1" applyAlignment="1" applyProtection="1">
      <alignment vertical="center"/>
      <protection locked="0"/>
    </xf>
    <xf numFmtId="0" fontId="88" fillId="0" borderId="198" xfId="4" applyFont="1" applyFill="1" applyBorder="1" applyAlignment="1" applyProtection="1">
      <alignment horizontal="center" vertical="center" wrapText="1"/>
      <protection locked="0"/>
    </xf>
    <xf numFmtId="0" fontId="88" fillId="0" borderId="198" xfId="4" applyFont="1" applyFill="1" applyBorder="1" applyAlignment="1" applyProtection="1">
      <alignment horizontal="center" vertical="center"/>
      <protection locked="0"/>
    </xf>
    <xf numFmtId="0" fontId="44" fillId="0" borderId="198" xfId="4" applyFont="1" applyFill="1" applyBorder="1" applyAlignment="1" applyProtection="1">
      <alignment horizontal="left" vertical="center" wrapText="1"/>
      <protection locked="0"/>
    </xf>
  </cellXfs>
  <cellStyles count="5">
    <cellStyle name="Normal 2" xfId="3" xr:uid="{DF1F6F30-BF04-4243-9E49-8D36990EB0B8}"/>
    <cellStyle name="Normálna" xfId="0" builtinId="0"/>
    <cellStyle name="Normálna 2" xfId="1" xr:uid="{72052ADB-F7A5-49AE-B9BE-6F250A07B88A}"/>
    <cellStyle name="Normálna 3" xfId="2" xr:uid="{B4F4BEE4-953D-4DF8-88A1-E095128E6C15}"/>
    <cellStyle name="Normálna 4" xfId="4" xr:uid="{D51FA773-4787-490D-B00F-03A285CE1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Work/2020/17%20Gajary/tzb/17112020%20vzt%20rozpocet%20uprav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B - Zdravotechnika"/>
      <sheetName val="C - Vykurovanie"/>
      <sheetName val="E - Plynoinštalácia"/>
      <sheetName val="F - STL pripojovací plynovod"/>
      <sheetName val="G - Vododvodná prípojka"/>
      <sheetName val="Zoznam figúr"/>
    </sheetNames>
    <sheetDataSet>
      <sheetData sheetId="0">
        <row r="8">
          <cell r="AN8" t="str">
            <v>16.11.2020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3F10-F3BD-4A27-9B2E-088652240DB1}">
  <sheetPr>
    <pageSetUpPr fitToPage="1"/>
  </sheetPr>
  <dimension ref="A1:S38"/>
  <sheetViews>
    <sheetView showGridLines="0" tabSelected="1" workbookViewId="0">
      <pane ySplit="3" topLeftCell="A19" activePane="bottomLeft" state="frozenSplit"/>
      <selection pane="bottomLeft" activeCell="M41" sqref="M41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212" t="s">
        <v>459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9"/>
      <c r="P4" s="218"/>
      <c r="Q4" s="218"/>
      <c r="R4" s="218"/>
      <c r="S4" s="220"/>
    </row>
    <row r="5" spans="1:19" ht="24.75" customHeight="1">
      <c r="A5" s="221"/>
      <c r="B5" s="219" t="s">
        <v>371</v>
      </c>
      <c r="C5" s="219"/>
      <c r="D5" s="219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219"/>
      <c r="O5" s="219"/>
      <c r="P5" s="219" t="s">
        <v>372</v>
      </c>
      <c r="Q5" s="222"/>
      <c r="R5" s="223"/>
      <c r="S5" s="224"/>
    </row>
    <row r="6" spans="1:19" ht="24.75" customHeight="1">
      <c r="A6" s="221"/>
      <c r="B6" s="219" t="s">
        <v>5</v>
      </c>
      <c r="C6" s="219"/>
      <c r="D6" s="219"/>
      <c r="E6" s="652" t="s">
        <v>461</v>
      </c>
      <c r="F6" s="653"/>
      <c r="G6" s="653"/>
      <c r="H6" s="653"/>
      <c r="I6" s="653"/>
      <c r="J6" s="653"/>
      <c r="K6" s="653"/>
      <c r="L6" s="653"/>
      <c r="M6" s="654"/>
      <c r="N6" s="219"/>
      <c r="O6" s="219"/>
      <c r="P6" s="219" t="s">
        <v>373</v>
      </c>
      <c r="Q6" s="225"/>
      <c r="R6" s="226"/>
      <c r="S6" s="224"/>
    </row>
    <row r="7" spans="1:19" ht="24.75" customHeight="1" thickBot="1">
      <c r="A7" s="221"/>
      <c r="B7" s="219"/>
      <c r="C7" s="219"/>
      <c r="D7" s="219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219"/>
      <c r="O7" s="219"/>
      <c r="P7" s="219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 t="s">
        <v>377</v>
      </c>
      <c r="Q8" s="219" t="s">
        <v>378</v>
      </c>
      <c r="R8" s="219"/>
      <c r="S8" s="224"/>
    </row>
    <row r="9" spans="1:19" ht="24.75" customHeight="1" thickBot="1">
      <c r="A9" s="221"/>
      <c r="B9" s="219" t="s">
        <v>379</v>
      </c>
      <c r="C9" s="219"/>
      <c r="D9" s="219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219"/>
      <c r="O9" s="219"/>
      <c r="P9" s="229"/>
      <c r="Q9" s="230"/>
      <c r="R9" s="231"/>
      <c r="S9" s="224"/>
    </row>
    <row r="10" spans="1:19" ht="24.75" customHeight="1" thickBot="1">
      <c r="A10" s="221"/>
      <c r="B10" s="219" t="s">
        <v>380</v>
      </c>
      <c r="C10" s="219"/>
      <c r="D10" s="219"/>
      <c r="E10" s="637" t="s">
        <v>463</v>
      </c>
      <c r="F10" s="638"/>
      <c r="G10" s="638"/>
      <c r="H10" s="638"/>
      <c r="I10" s="638"/>
      <c r="J10" s="638"/>
      <c r="K10" s="638"/>
      <c r="L10" s="638"/>
      <c r="M10" s="639"/>
      <c r="N10" s="219"/>
      <c r="O10" s="219"/>
      <c r="P10" s="229"/>
      <c r="Q10" s="230"/>
      <c r="R10" s="231"/>
      <c r="S10" s="224"/>
    </row>
    <row r="11" spans="1:19" ht="24.75" customHeight="1" thickBot="1">
      <c r="A11" s="221"/>
      <c r="B11" s="219" t="s">
        <v>381</v>
      </c>
      <c r="C11" s="219"/>
      <c r="D11" s="219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219"/>
      <c r="O11" s="219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41" t="s">
        <v>464</v>
      </c>
      <c r="F12" s="642"/>
      <c r="G12" s="642"/>
      <c r="H12" s="642"/>
      <c r="I12" s="642"/>
      <c r="J12" s="642"/>
      <c r="K12" s="642"/>
      <c r="L12" s="642"/>
      <c r="M12" s="643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219"/>
      <c r="C14" s="219"/>
      <c r="D14" s="219"/>
      <c r="E14" s="237" t="s">
        <v>383</v>
      </c>
      <c r="F14" s="219"/>
      <c r="G14" s="233"/>
      <c r="H14" s="219" t="s">
        <v>384</v>
      </c>
      <c r="I14" s="233"/>
      <c r="J14" s="219"/>
      <c r="K14" s="219"/>
      <c r="L14" s="219"/>
      <c r="M14" s="219"/>
      <c r="N14" s="219"/>
      <c r="O14" s="219"/>
      <c r="P14" s="219" t="s">
        <v>385</v>
      </c>
      <c r="Q14" s="238"/>
      <c r="R14" s="223"/>
      <c r="S14" s="224"/>
    </row>
    <row r="15" spans="1:19" ht="18.75" customHeight="1" thickBot="1">
      <c r="A15" s="221"/>
      <c r="B15" s="219"/>
      <c r="C15" s="219"/>
      <c r="D15" s="219"/>
      <c r="E15" s="234"/>
      <c r="F15" s="219"/>
      <c r="G15" s="233"/>
      <c r="H15" s="646">
        <v>44153</v>
      </c>
      <c r="I15" s="647"/>
      <c r="J15" s="219"/>
      <c r="K15" s="219"/>
      <c r="L15" s="219"/>
      <c r="M15" s="219"/>
      <c r="N15" s="219"/>
      <c r="O15" s="219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219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Rekapitulácia!G18</f>
        <v>0</v>
      </c>
      <c r="S30" s="253"/>
    </row>
    <row r="31" spans="1:19" ht="19.5" customHeight="1">
      <c r="A31" s="221"/>
      <c r="B31" s="219"/>
      <c r="C31" s="219"/>
      <c r="D31" s="219"/>
      <c r="E31" s="219"/>
      <c r="F31" s="302"/>
      <c r="G31" s="303"/>
      <c r="H31" s="219"/>
      <c r="I31" s="219"/>
      <c r="J31" s="219"/>
      <c r="K31" s="219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219"/>
      <c r="F34" s="302"/>
      <c r="G34" s="303"/>
      <c r="H34" s="219"/>
      <c r="I34" s="219"/>
      <c r="J34" s="219"/>
      <c r="K34" s="219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219"/>
      <c r="C37" s="219"/>
      <c r="D37" s="219"/>
      <c r="E37" s="219"/>
      <c r="F37" s="302"/>
      <c r="G37" s="326"/>
      <c r="H37" s="219"/>
      <c r="I37" s="219"/>
      <c r="J37" s="219"/>
      <c r="K37" s="219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r:id="rId1"/>
  <headerFooter alignWithMargins="0">
    <oddFooter>&amp;C   Strana &amp;P 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DDC4-323B-4AF4-93F9-F37F99D9DBE1}">
  <dimension ref="A1:Z500"/>
  <sheetViews>
    <sheetView workbookViewId="0"/>
  </sheetViews>
  <sheetFormatPr defaultColWidth="0" defaultRowHeight="1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>
      <c r="A1" s="675" t="s">
        <v>21</v>
      </c>
      <c r="B1" s="676"/>
      <c r="C1" s="676"/>
      <c r="D1" s="677"/>
      <c r="E1" s="135" t="s">
        <v>18</v>
      </c>
      <c r="F1" s="134"/>
      <c r="W1">
        <v>30.126000000000001</v>
      </c>
    </row>
    <row r="2" spans="1:26" ht="20.100000000000001" customHeight="1">
      <c r="A2" s="675" t="s">
        <v>22</v>
      </c>
      <c r="B2" s="676"/>
      <c r="C2" s="676"/>
      <c r="D2" s="677"/>
      <c r="E2" s="135" t="s">
        <v>16</v>
      </c>
      <c r="F2" s="134"/>
    </row>
    <row r="3" spans="1:26" ht="20.100000000000001" customHeight="1">
      <c r="A3" s="675" t="s">
        <v>23</v>
      </c>
      <c r="B3" s="676"/>
      <c r="C3" s="676"/>
      <c r="D3" s="677"/>
      <c r="E3" s="135" t="s">
        <v>66</v>
      </c>
      <c r="F3" s="134"/>
    </row>
    <row r="4" spans="1:26">
      <c r="A4" s="136" t="s">
        <v>1</v>
      </c>
      <c r="B4" s="133"/>
      <c r="C4" s="133"/>
      <c r="D4" s="133"/>
      <c r="E4" s="133"/>
      <c r="F4" s="133"/>
    </row>
    <row r="5" spans="1:26">
      <c r="A5" s="136" t="s">
        <v>359</v>
      </c>
      <c r="B5" s="133"/>
      <c r="C5" s="133"/>
      <c r="D5" s="133"/>
      <c r="E5" s="133"/>
      <c r="F5" s="133"/>
    </row>
    <row r="6" spans="1:26">
      <c r="A6" s="133"/>
      <c r="B6" s="133"/>
      <c r="C6" s="133"/>
      <c r="D6" s="133"/>
      <c r="E6" s="133"/>
      <c r="F6" s="133"/>
    </row>
    <row r="7" spans="1:26">
      <c r="A7" s="133"/>
      <c r="B7" s="133"/>
      <c r="C7" s="133"/>
      <c r="D7" s="133"/>
      <c r="E7" s="133"/>
      <c r="F7" s="133"/>
    </row>
    <row r="8" spans="1:26">
      <c r="A8" s="137" t="s">
        <v>67</v>
      </c>
      <c r="B8" s="133"/>
      <c r="C8" s="133"/>
      <c r="D8" s="133"/>
      <c r="E8" s="133"/>
      <c r="F8" s="133"/>
    </row>
    <row r="9" spans="1:26">
      <c r="A9" s="138" t="s">
        <v>63</v>
      </c>
      <c r="B9" s="138" t="s">
        <v>57</v>
      </c>
      <c r="C9" s="138" t="s">
        <v>58</v>
      </c>
      <c r="D9" s="138" t="s">
        <v>33</v>
      </c>
      <c r="E9" s="138" t="s">
        <v>64</v>
      </c>
      <c r="F9" s="138" t="s">
        <v>65</v>
      </c>
    </row>
    <row r="10" spans="1:26">
      <c r="A10" s="145" t="s">
        <v>72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>
      <c r="A11" s="147" t="s">
        <v>360</v>
      </c>
      <c r="B11" s="148" t="e">
        <f>#REF!</f>
        <v>#REF!</v>
      </c>
      <c r="C11" s="148" t="e">
        <f>#REF!</f>
        <v>#REF!</v>
      </c>
      <c r="D11" s="148" t="e">
        <f>#REF!</f>
        <v>#REF!</v>
      </c>
      <c r="E11" s="149" t="e">
        <f>#REF!</f>
        <v>#REF!</v>
      </c>
      <c r="F11" s="149" t="e">
        <f>#REF!</f>
        <v>#REF!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>
      <c r="A12" s="147" t="s">
        <v>361</v>
      </c>
      <c r="B12" s="148" t="e">
        <f>#REF!</f>
        <v>#REF!</v>
      </c>
      <c r="C12" s="148" t="e">
        <f>#REF!</f>
        <v>#REF!</v>
      </c>
      <c r="D12" s="148" t="e">
        <f>#REF!</f>
        <v>#REF!</v>
      </c>
      <c r="E12" s="149" t="e">
        <f>#REF!</f>
        <v>#REF!</v>
      </c>
      <c r="F12" s="149" t="e">
        <f>#REF!</f>
        <v>#REF!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>
      <c r="A13" s="2" t="s">
        <v>72</v>
      </c>
      <c r="B13" s="150" t="e">
        <f>#REF!</f>
        <v>#REF!</v>
      </c>
      <c r="C13" s="150" t="e">
        <f>#REF!</f>
        <v>#REF!</v>
      </c>
      <c r="D13" s="150" t="e">
        <f>#REF!</f>
        <v>#REF!</v>
      </c>
      <c r="E13" s="151" t="e">
        <f>#REF!</f>
        <v>#REF!</v>
      </c>
      <c r="F13" s="151" t="e">
        <f>#REF!</f>
        <v>#REF!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>
      <c r="A14" s="1"/>
      <c r="B14" s="140"/>
      <c r="C14" s="140"/>
      <c r="D14" s="140"/>
      <c r="E14" s="139"/>
      <c r="F14" s="139"/>
    </row>
    <row r="15" spans="1:26">
      <c r="A15" s="2" t="s">
        <v>82</v>
      </c>
      <c r="B15" s="150"/>
      <c r="C15" s="148"/>
      <c r="D15" s="148"/>
      <c r="E15" s="149"/>
      <c r="F15" s="149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>
      <c r="A16" s="147" t="s">
        <v>83</v>
      </c>
      <c r="B16" s="148" t="e">
        <f>#REF!</f>
        <v>#REF!</v>
      </c>
      <c r="C16" s="148" t="e">
        <f>#REF!</f>
        <v>#REF!</v>
      </c>
      <c r="D16" s="148" t="e">
        <f>#REF!</f>
        <v>#REF!</v>
      </c>
      <c r="E16" s="149" t="e">
        <f>#REF!</f>
        <v>#REF!</v>
      </c>
      <c r="F16" s="149" t="e">
        <f>#REF!</f>
        <v>#REF!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>
      <c r="A17" s="2" t="s">
        <v>82</v>
      </c>
      <c r="B17" s="150" t="e">
        <f>#REF!</f>
        <v>#REF!</v>
      </c>
      <c r="C17" s="150" t="e">
        <f>#REF!</f>
        <v>#REF!</v>
      </c>
      <c r="D17" s="150" t="e">
        <f>#REF!</f>
        <v>#REF!</v>
      </c>
      <c r="E17" s="151" t="e">
        <f>#REF!</f>
        <v>#REF!</v>
      </c>
      <c r="F17" s="151" t="e">
        <f>#REF!</f>
        <v>#REF!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>
      <c r="A18" s="1"/>
      <c r="B18" s="140"/>
      <c r="C18" s="140"/>
      <c r="D18" s="140"/>
      <c r="E18" s="139"/>
      <c r="F18" s="139"/>
    </row>
    <row r="19" spans="1:26">
      <c r="A19" s="2" t="s">
        <v>84</v>
      </c>
      <c r="B19" s="150" t="e">
        <f>#REF!</f>
        <v>#REF!</v>
      </c>
      <c r="C19" s="150" t="e">
        <f>#REF!</f>
        <v>#REF!</v>
      </c>
      <c r="D19" s="150" t="e">
        <f>#REF!</f>
        <v>#REF!</v>
      </c>
      <c r="E19" s="151" t="e">
        <f>#REF!</f>
        <v>#REF!</v>
      </c>
      <c r="F19" s="151" t="e">
        <f>#REF!</f>
        <v>#REF!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>
      <c r="A20" s="1"/>
      <c r="B20" s="140"/>
      <c r="C20" s="140"/>
      <c r="D20" s="140"/>
      <c r="E20" s="139"/>
      <c r="F20" s="139"/>
    </row>
    <row r="21" spans="1:26">
      <c r="A21" s="1"/>
      <c r="B21" s="140"/>
      <c r="C21" s="140"/>
      <c r="D21" s="140"/>
      <c r="E21" s="139"/>
      <c r="F21" s="139"/>
    </row>
    <row r="22" spans="1:26">
      <c r="A22" s="1"/>
      <c r="B22" s="140"/>
      <c r="C22" s="140"/>
      <c r="D22" s="140"/>
      <c r="E22" s="139"/>
      <c r="F22" s="139"/>
    </row>
    <row r="23" spans="1:26">
      <c r="A23" s="1"/>
      <c r="B23" s="140"/>
      <c r="C23" s="140"/>
      <c r="D23" s="140"/>
      <c r="E23" s="139"/>
      <c r="F23" s="139"/>
    </row>
    <row r="24" spans="1:26">
      <c r="A24" s="1"/>
      <c r="B24" s="140"/>
      <c r="C24" s="140"/>
      <c r="D24" s="140"/>
      <c r="E24" s="139"/>
      <c r="F24" s="139"/>
    </row>
    <row r="25" spans="1:26">
      <c r="A25" s="1"/>
      <c r="B25" s="140"/>
      <c r="C25" s="140"/>
      <c r="D25" s="140"/>
      <c r="E25" s="139"/>
      <c r="F25" s="139"/>
    </row>
    <row r="26" spans="1:26">
      <c r="A26" s="1"/>
      <c r="B26" s="140"/>
      <c r="C26" s="140"/>
      <c r="D26" s="140"/>
      <c r="E26" s="139"/>
      <c r="F26" s="139"/>
    </row>
    <row r="27" spans="1:26">
      <c r="A27" s="1"/>
      <c r="B27" s="140"/>
      <c r="C27" s="140"/>
      <c r="D27" s="140"/>
      <c r="E27" s="139"/>
      <c r="F27" s="139"/>
    </row>
    <row r="28" spans="1:26">
      <c r="A28" s="1"/>
      <c r="B28" s="140"/>
      <c r="C28" s="140"/>
      <c r="D28" s="140"/>
      <c r="E28" s="139"/>
      <c r="F28" s="139"/>
    </row>
    <row r="29" spans="1:26">
      <c r="A29" s="1"/>
      <c r="B29" s="140"/>
      <c r="C29" s="140"/>
      <c r="D29" s="140"/>
      <c r="E29" s="139"/>
      <c r="F29" s="139"/>
    </row>
    <row r="30" spans="1:26">
      <c r="A30" s="1"/>
      <c r="B30" s="140"/>
      <c r="C30" s="140"/>
      <c r="D30" s="140"/>
      <c r="E30" s="139"/>
      <c r="F30" s="139"/>
    </row>
    <row r="31" spans="1:26">
      <c r="A31" s="1"/>
      <c r="B31" s="140"/>
      <c r="C31" s="140"/>
      <c r="D31" s="140"/>
      <c r="E31" s="139"/>
      <c r="F31" s="139"/>
    </row>
    <row r="32" spans="1:26">
      <c r="A32" s="1"/>
      <c r="B32" s="140"/>
      <c r="C32" s="140"/>
      <c r="D32" s="140"/>
      <c r="E32" s="139"/>
      <c r="F32" s="139"/>
    </row>
    <row r="33" spans="1:6">
      <c r="A33" s="1"/>
      <c r="B33" s="140"/>
      <c r="C33" s="140"/>
      <c r="D33" s="140"/>
      <c r="E33" s="139"/>
      <c r="F33" s="139"/>
    </row>
    <row r="34" spans="1:6">
      <c r="A34" s="1"/>
      <c r="B34" s="140"/>
      <c r="C34" s="140"/>
      <c r="D34" s="140"/>
      <c r="E34" s="139"/>
      <c r="F34" s="139"/>
    </row>
    <row r="35" spans="1:6">
      <c r="A35" s="1"/>
      <c r="B35" s="140"/>
      <c r="C35" s="140"/>
      <c r="D35" s="140"/>
      <c r="E35" s="139"/>
      <c r="F35" s="139"/>
    </row>
    <row r="36" spans="1:6">
      <c r="A36" s="1"/>
      <c r="B36" s="140"/>
      <c r="C36" s="140"/>
      <c r="D36" s="140"/>
      <c r="E36" s="139"/>
      <c r="F36" s="139"/>
    </row>
    <row r="37" spans="1:6">
      <c r="A37" s="1"/>
      <c r="B37" s="140"/>
      <c r="C37" s="140"/>
      <c r="D37" s="140"/>
      <c r="E37" s="139"/>
      <c r="F37" s="139"/>
    </row>
    <row r="38" spans="1:6">
      <c r="A38" s="1"/>
      <c r="B38" s="140"/>
      <c r="C38" s="140"/>
      <c r="D38" s="140"/>
      <c r="E38" s="139"/>
      <c r="F38" s="139"/>
    </row>
    <row r="39" spans="1:6">
      <c r="A39" s="1"/>
      <c r="B39" s="140"/>
      <c r="C39" s="140"/>
      <c r="D39" s="140"/>
      <c r="E39" s="139"/>
      <c r="F39" s="139"/>
    </row>
    <row r="40" spans="1:6">
      <c r="A40" s="1"/>
      <c r="B40" s="140"/>
      <c r="C40" s="140"/>
      <c r="D40" s="140"/>
      <c r="E40" s="139"/>
      <c r="F40" s="139"/>
    </row>
    <row r="41" spans="1:6">
      <c r="A41" s="1"/>
      <c r="B41" s="140"/>
      <c r="C41" s="140"/>
      <c r="D41" s="140"/>
      <c r="E41" s="139"/>
      <c r="F41" s="139"/>
    </row>
    <row r="42" spans="1:6">
      <c r="A42" s="1"/>
      <c r="B42" s="140"/>
      <c r="C42" s="140"/>
      <c r="D42" s="140"/>
      <c r="E42" s="139"/>
      <c r="F42" s="139"/>
    </row>
    <row r="43" spans="1:6">
      <c r="A43" s="1"/>
      <c r="B43" s="140"/>
      <c r="C43" s="140"/>
      <c r="D43" s="140"/>
      <c r="E43" s="139"/>
      <c r="F43" s="139"/>
    </row>
    <row r="44" spans="1:6">
      <c r="A44" s="1"/>
      <c r="B44" s="140"/>
      <c r="C44" s="140"/>
      <c r="D44" s="140"/>
      <c r="E44" s="139"/>
      <c r="F44" s="139"/>
    </row>
    <row r="45" spans="1:6">
      <c r="A45" s="1"/>
      <c r="B45" s="140"/>
      <c r="C45" s="140"/>
      <c r="D45" s="140"/>
      <c r="E45" s="139"/>
      <c r="F45" s="139"/>
    </row>
    <row r="46" spans="1:6">
      <c r="A46" s="1"/>
      <c r="B46" s="140"/>
      <c r="C46" s="140"/>
      <c r="D46" s="140"/>
      <c r="E46" s="139"/>
      <c r="F46" s="139"/>
    </row>
    <row r="47" spans="1:6">
      <c r="A47" s="1"/>
      <c r="B47" s="140"/>
      <c r="C47" s="140"/>
      <c r="D47" s="140"/>
      <c r="E47" s="139"/>
      <c r="F47" s="139"/>
    </row>
    <row r="48" spans="1:6">
      <c r="A48" s="1"/>
      <c r="B48" s="140"/>
      <c r="C48" s="140"/>
      <c r="D48" s="140"/>
      <c r="E48" s="139"/>
      <c r="F48" s="139"/>
    </row>
    <row r="49" spans="1:6">
      <c r="A49" s="1"/>
      <c r="B49" s="140"/>
      <c r="C49" s="140"/>
      <c r="D49" s="140"/>
      <c r="E49" s="139"/>
      <c r="F49" s="139"/>
    </row>
    <row r="50" spans="1:6">
      <c r="A50" s="1"/>
      <c r="B50" s="140"/>
      <c r="C50" s="140"/>
      <c r="D50" s="140"/>
      <c r="E50" s="139"/>
      <c r="F50" s="139"/>
    </row>
    <row r="51" spans="1:6">
      <c r="A51" s="1"/>
      <c r="B51" s="140"/>
      <c r="C51" s="140"/>
      <c r="D51" s="140"/>
      <c r="E51" s="139"/>
      <c r="F51" s="139"/>
    </row>
    <row r="52" spans="1:6">
      <c r="A52" s="1"/>
      <c r="B52" s="140"/>
      <c r="C52" s="140"/>
      <c r="D52" s="140"/>
      <c r="E52" s="139"/>
      <c r="F52" s="139"/>
    </row>
    <row r="53" spans="1:6">
      <c r="A53" s="1"/>
      <c r="B53" s="140"/>
      <c r="C53" s="140"/>
      <c r="D53" s="140"/>
      <c r="E53" s="139"/>
      <c r="F53" s="139"/>
    </row>
    <row r="54" spans="1:6">
      <c r="A54" s="1"/>
      <c r="B54" s="140"/>
      <c r="C54" s="140"/>
      <c r="D54" s="140"/>
      <c r="E54" s="139"/>
      <c r="F54" s="139"/>
    </row>
    <row r="55" spans="1:6">
      <c r="A55" s="1"/>
      <c r="B55" s="140"/>
      <c r="C55" s="140"/>
      <c r="D55" s="140"/>
      <c r="E55" s="139"/>
      <c r="F55" s="139"/>
    </row>
    <row r="56" spans="1:6">
      <c r="A56" s="1"/>
      <c r="B56" s="140"/>
      <c r="C56" s="140"/>
      <c r="D56" s="140"/>
      <c r="E56" s="139"/>
      <c r="F56" s="139"/>
    </row>
    <row r="57" spans="1:6">
      <c r="A57" s="1"/>
      <c r="B57" s="140"/>
      <c r="C57" s="140"/>
      <c r="D57" s="140"/>
      <c r="E57" s="139"/>
      <c r="F57" s="139"/>
    </row>
    <row r="58" spans="1:6">
      <c r="A58" s="1"/>
      <c r="B58" s="140"/>
      <c r="C58" s="140"/>
      <c r="D58" s="140"/>
      <c r="E58" s="139"/>
      <c r="F58" s="139"/>
    </row>
    <row r="59" spans="1:6">
      <c r="A59" s="1"/>
      <c r="B59" s="140"/>
      <c r="C59" s="140"/>
      <c r="D59" s="140"/>
      <c r="E59" s="139"/>
      <c r="F59" s="139"/>
    </row>
    <row r="60" spans="1:6">
      <c r="A60" s="1"/>
      <c r="B60" s="140"/>
      <c r="C60" s="140"/>
      <c r="D60" s="140"/>
      <c r="E60" s="139"/>
      <c r="F60" s="139"/>
    </row>
    <row r="61" spans="1:6">
      <c r="A61" s="1"/>
      <c r="B61" s="140"/>
      <c r="C61" s="140"/>
      <c r="D61" s="140"/>
      <c r="E61" s="139"/>
      <c r="F61" s="139"/>
    </row>
    <row r="62" spans="1:6">
      <c r="A62" s="1"/>
      <c r="B62" s="140"/>
      <c r="C62" s="140"/>
      <c r="D62" s="140"/>
      <c r="E62" s="139"/>
      <c r="F62" s="139"/>
    </row>
    <row r="63" spans="1:6">
      <c r="A63" s="1"/>
      <c r="B63" s="140"/>
      <c r="C63" s="140"/>
      <c r="D63" s="140"/>
      <c r="E63" s="139"/>
      <c r="F63" s="139"/>
    </row>
    <row r="64" spans="1:6">
      <c r="A64" s="1"/>
      <c r="B64" s="140"/>
      <c r="C64" s="140"/>
      <c r="D64" s="140"/>
      <c r="E64" s="139"/>
      <c r="F64" s="139"/>
    </row>
    <row r="65" spans="1:6">
      <c r="A65" s="1"/>
      <c r="B65" s="140"/>
      <c r="C65" s="140"/>
      <c r="D65" s="140"/>
      <c r="E65" s="139"/>
      <c r="F65" s="139"/>
    </row>
    <row r="66" spans="1:6">
      <c r="A66" s="1"/>
      <c r="B66" s="140"/>
      <c r="C66" s="140"/>
      <c r="D66" s="140"/>
      <c r="E66" s="139"/>
      <c r="F66" s="139"/>
    </row>
    <row r="67" spans="1:6">
      <c r="A67" s="1"/>
      <c r="B67" s="140"/>
      <c r="C67" s="140"/>
      <c r="D67" s="140"/>
      <c r="E67" s="139"/>
      <c r="F67" s="139"/>
    </row>
    <row r="68" spans="1:6">
      <c r="A68" s="1"/>
      <c r="B68" s="140"/>
      <c r="C68" s="140"/>
      <c r="D68" s="140"/>
      <c r="E68" s="139"/>
      <c r="F68" s="139"/>
    </row>
    <row r="69" spans="1:6">
      <c r="A69" s="1"/>
      <c r="B69" s="140"/>
      <c r="C69" s="140"/>
      <c r="D69" s="140"/>
      <c r="E69" s="139"/>
      <c r="F69" s="139"/>
    </row>
    <row r="70" spans="1:6">
      <c r="A70" s="1"/>
      <c r="B70" s="140"/>
      <c r="C70" s="140"/>
      <c r="D70" s="140"/>
      <c r="E70" s="139"/>
      <c r="F70" s="139"/>
    </row>
    <row r="71" spans="1:6">
      <c r="A71" s="1"/>
      <c r="B71" s="140"/>
      <c r="C71" s="140"/>
      <c r="D71" s="140"/>
      <c r="E71" s="139"/>
      <c r="F71" s="139"/>
    </row>
    <row r="72" spans="1:6">
      <c r="A72" s="1"/>
      <c r="B72" s="140"/>
      <c r="C72" s="140"/>
      <c r="D72" s="140"/>
      <c r="E72" s="139"/>
      <c r="F72" s="139"/>
    </row>
    <row r="73" spans="1:6">
      <c r="A73" s="1"/>
      <c r="B73" s="140"/>
      <c r="C73" s="140"/>
      <c r="D73" s="140"/>
      <c r="E73" s="139"/>
      <c r="F73" s="139"/>
    </row>
    <row r="74" spans="1:6">
      <c r="A74" s="1"/>
      <c r="B74" s="140"/>
      <c r="C74" s="140"/>
      <c r="D74" s="140"/>
      <c r="E74" s="139"/>
      <c r="F74" s="139"/>
    </row>
    <row r="75" spans="1:6">
      <c r="A75" s="1"/>
      <c r="B75" s="140"/>
      <c r="C75" s="140"/>
      <c r="D75" s="140"/>
      <c r="E75" s="139"/>
      <c r="F75" s="139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770B-DBF2-4AA7-9753-844BD4763283}">
  <sheetPr>
    <pageSetUpPr fitToPage="1"/>
  </sheetPr>
  <dimension ref="B2:BL262"/>
  <sheetViews>
    <sheetView showGridLines="0" workbookViewId="0">
      <selection activeCell="F265" sqref="F265"/>
    </sheetView>
  </sheetViews>
  <sheetFormatPr defaultColWidth="9.140625" defaultRowHeight="11.25"/>
  <cols>
    <col min="1" max="1" width="7.140625" style="378" customWidth="1"/>
    <col min="2" max="2" width="1" style="378" customWidth="1"/>
    <col min="3" max="3" width="3.5703125" style="378" customWidth="1"/>
    <col min="4" max="4" width="3.7109375" style="378" customWidth="1"/>
    <col min="5" max="5" width="14.7109375" style="378" customWidth="1"/>
    <col min="6" max="6" width="43.5703125" style="378" customWidth="1"/>
    <col min="7" max="7" width="6.42578125" style="378" customWidth="1"/>
    <col min="8" max="8" width="9.85546875" style="378" customWidth="1"/>
    <col min="9" max="10" width="17.28515625" style="378" customWidth="1"/>
    <col min="11" max="11" width="17.28515625" style="378" hidden="1" customWidth="1"/>
    <col min="12" max="12" width="8" style="615" customWidth="1"/>
    <col min="13" max="13" width="9.28515625" style="378" hidden="1" customWidth="1"/>
    <col min="14" max="19" width="12.140625" style="378" hidden="1" customWidth="1"/>
    <col min="20" max="20" width="14" style="378" hidden="1" customWidth="1"/>
    <col min="21" max="21" width="10.5703125" style="378" customWidth="1"/>
    <col min="22" max="22" width="14" style="378" customWidth="1"/>
    <col min="23" max="23" width="10.5703125" style="378" customWidth="1"/>
    <col min="24" max="24" width="12.85546875" style="378" customWidth="1"/>
    <col min="25" max="25" width="9.42578125" style="378" customWidth="1"/>
    <col min="26" max="26" width="12.85546875" style="378" customWidth="1"/>
    <col min="27" max="27" width="14" style="378" customWidth="1"/>
    <col min="28" max="28" width="9.42578125" style="378" customWidth="1"/>
    <col min="29" max="29" width="12.85546875" style="378" customWidth="1"/>
    <col min="30" max="30" width="14" style="378" customWidth="1"/>
    <col min="31" max="16384" width="9.140625" style="378"/>
  </cols>
  <sheetData>
    <row r="2" spans="2:55" ht="36.950000000000003" customHeight="1">
      <c r="L2" s="685" t="s">
        <v>884</v>
      </c>
      <c r="M2" s="686"/>
      <c r="N2" s="686"/>
      <c r="O2" s="686"/>
      <c r="P2" s="686"/>
      <c r="Q2" s="686"/>
      <c r="R2" s="686"/>
      <c r="S2" s="686"/>
      <c r="T2" s="686"/>
      <c r="U2" s="686"/>
      <c r="AS2" s="379" t="s">
        <v>2306</v>
      </c>
      <c r="AY2" s="380" t="s">
        <v>2307</v>
      </c>
      <c r="AZ2" s="380" t="s">
        <v>2308</v>
      </c>
      <c r="BA2" s="380" t="s">
        <v>97</v>
      </c>
      <c r="BB2" s="380" t="s">
        <v>424</v>
      </c>
      <c r="BC2" s="380" t="s">
        <v>414</v>
      </c>
    </row>
    <row r="3" spans="2:55" ht="6.95" customHeight="1"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610"/>
      <c r="AS3" s="379" t="s">
        <v>889</v>
      </c>
      <c r="AY3" s="380" t="s">
        <v>2309</v>
      </c>
      <c r="AZ3" s="380" t="s">
        <v>2310</v>
      </c>
      <c r="BA3" s="380" t="s">
        <v>97</v>
      </c>
      <c r="BB3" s="380" t="s">
        <v>414</v>
      </c>
      <c r="BC3" s="380" t="s">
        <v>414</v>
      </c>
    </row>
    <row r="4" spans="2:55" ht="24.95" customHeight="1">
      <c r="B4" s="383"/>
      <c r="D4" s="384" t="s">
        <v>883</v>
      </c>
      <c r="L4" s="610"/>
      <c r="M4" s="385" t="s">
        <v>893</v>
      </c>
      <c r="AS4" s="379" t="s">
        <v>894</v>
      </c>
      <c r="AY4" s="380" t="s">
        <v>2311</v>
      </c>
      <c r="AZ4" s="380" t="s">
        <v>2312</v>
      </c>
      <c r="BA4" s="380" t="s">
        <v>97</v>
      </c>
      <c r="BB4" s="380" t="s">
        <v>410</v>
      </c>
      <c r="BC4" s="380" t="s">
        <v>414</v>
      </c>
    </row>
    <row r="5" spans="2:55" ht="6.95" customHeight="1">
      <c r="B5" s="383"/>
      <c r="L5" s="610"/>
      <c r="AY5" s="380" t="s">
        <v>2313</v>
      </c>
      <c r="AZ5" s="380" t="s">
        <v>2314</v>
      </c>
      <c r="BA5" s="380" t="s">
        <v>97</v>
      </c>
      <c r="BB5" s="380" t="s">
        <v>2039</v>
      </c>
      <c r="BC5" s="380" t="s">
        <v>414</v>
      </c>
    </row>
    <row r="6" spans="2:55" ht="12" customHeight="1">
      <c r="B6" s="383"/>
      <c r="D6" s="386" t="s">
        <v>901</v>
      </c>
      <c r="L6" s="610"/>
    </row>
    <row r="7" spans="2:55" ht="16.5" customHeight="1">
      <c r="B7" s="383"/>
      <c r="E7" s="687" t="s">
        <v>2476</v>
      </c>
      <c r="F7" s="684"/>
      <c r="G7" s="684"/>
      <c r="H7" s="684"/>
      <c r="L7" s="610"/>
    </row>
    <row r="8" spans="2:55" s="387" customFormat="1" ht="12" customHeight="1">
      <c r="B8" s="388"/>
      <c r="D8" s="386" t="s">
        <v>908</v>
      </c>
      <c r="L8" s="611"/>
    </row>
    <row r="9" spans="2:55" s="387" customFormat="1" ht="16.5" customHeight="1">
      <c r="B9" s="388"/>
      <c r="E9" s="681" t="s">
        <v>2315</v>
      </c>
      <c r="F9" s="682"/>
      <c r="G9" s="682"/>
      <c r="H9" s="682"/>
      <c r="L9" s="611"/>
    </row>
    <row r="10" spans="2:55" s="387" customFormat="1">
      <c r="B10" s="388"/>
      <c r="L10" s="611"/>
    </row>
    <row r="11" spans="2:55" s="387" customFormat="1" ht="12" customHeight="1">
      <c r="B11" s="388"/>
      <c r="D11" s="386" t="s">
        <v>910</v>
      </c>
      <c r="F11" s="389" t="s">
        <v>911</v>
      </c>
      <c r="I11" s="386" t="s">
        <v>912</v>
      </c>
      <c r="J11" s="389" t="s">
        <v>911</v>
      </c>
      <c r="L11" s="611"/>
    </row>
    <row r="12" spans="2:55" s="387" customFormat="1" ht="12" customHeight="1">
      <c r="B12" s="388"/>
      <c r="D12" s="386" t="s">
        <v>913</v>
      </c>
      <c r="F12" s="389" t="s">
        <v>376</v>
      </c>
      <c r="I12" s="386" t="s">
        <v>914</v>
      </c>
      <c r="J12" s="390">
        <v>44153</v>
      </c>
      <c r="L12" s="611"/>
    </row>
    <row r="13" spans="2:55" s="387" customFormat="1" ht="10.7" customHeight="1">
      <c r="B13" s="388"/>
      <c r="L13" s="611"/>
    </row>
    <row r="14" spans="2:55" s="387" customFormat="1" ht="12" customHeight="1">
      <c r="B14" s="388"/>
      <c r="D14" s="386" t="s">
        <v>915</v>
      </c>
      <c r="I14" s="386" t="s">
        <v>916</v>
      </c>
      <c r="J14" s="389" t="s">
        <v>911</v>
      </c>
      <c r="L14" s="611"/>
    </row>
    <row r="15" spans="2:55" s="387" customFormat="1" ht="18" customHeight="1">
      <c r="B15" s="388"/>
      <c r="E15" s="389" t="s">
        <v>462</v>
      </c>
      <c r="I15" s="386" t="s">
        <v>917</v>
      </c>
      <c r="J15" s="389" t="s">
        <v>911</v>
      </c>
      <c r="L15" s="611"/>
    </row>
    <row r="16" spans="2:55" s="387" customFormat="1" ht="6.95" customHeight="1">
      <c r="B16" s="388"/>
      <c r="L16" s="611"/>
    </row>
    <row r="17" spans="2:12" s="387" customFormat="1" ht="12" customHeight="1">
      <c r="B17" s="388"/>
      <c r="D17" s="386" t="s">
        <v>918</v>
      </c>
      <c r="I17" s="386" t="s">
        <v>916</v>
      </c>
      <c r="J17" s="389" t="str">
        <f>'[1]Rekapitulácia stavby'!AN13</f>
        <v/>
      </c>
      <c r="L17" s="611"/>
    </row>
    <row r="18" spans="2:12" s="387" customFormat="1" ht="18" customHeight="1">
      <c r="B18" s="388"/>
      <c r="E18" s="688" t="str">
        <f>'[1]Rekapitulácia stavby'!E14</f>
        <v xml:space="preserve"> </v>
      </c>
      <c r="F18" s="688"/>
      <c r="G18" s="688"/>
      <c r="H18" s="688"/>
      <c r="I18" s="386" t="s">
        <v>917</v>
      </c>
      <c r="J18" s="389" t="str">
        <f>'[1]Rekapitulácia stavby'!AN14</f>
        <v/>
      </c>
      <c r="L18" s="611"/>
    </row>
    <row r="19" spans="2:12" s="387" customFormat="1" ht="6.95" customHeight="1">
      <c r="B19" s="388"/>
      <c r="L19" s="611"/>
    </row>
    <row r="20" spans="2:12" s="387" customFormat="1" ht="12" customHeight="1">
      <c r="B20" s="388"/>
      <c r="D20" s="386" t="s">
        <v>919</v>
      </c>
      <c r="I20" s="386" t="s">
        <v>916</v>
      </c>
      <c r="J20" s="389" t="s">
        <v>911</v>
      </c>
      <c r="L20" s="611"/>
    </row>
    <row r="21" spans="2:12" s="387" customFormat="1" ht="18" customHeight="1">
      <c r="B21" s="388"/>
      <c r="E21" s="389" t="s">
        <v>920</v>
      </c>
      <c r="I21" s="386" t="s">
        <v>917</v>
      </c>
      <c r="J21" s="389" t="s">
        <v>911</v>
      </c>
      <c r="L21" s="611"/>
    </row>
    <row r="22" spans="2:12" s="387" customFormat="1" ht="6.95" customHeight="1">
      <c r="B22" s="388"/>
      <c r="L22" s="611"/>
    </row>
    <row r="23" spans="2:12" s="387" customFormat="1" ht="12" customHeight="1">
      <c r="B23" s="388"/>
      <c r="D23" s="386" t="s">
        <v>921</v>
      </c>
      <c r="I23" s="386" t="s">
        <v>916</v>
      </c>
      <c r="J23" s="389" t="s">
        <v>911</v>
      </c>
      <c r="L23" s="611"/>
    </row>
    <row r="24" spans="2:12" s="387" customFormat="1" ht="18" customHeight="1">
      <c r="B24" s="388"/>
      <c r="E24" s="389" t="s">
        <v>922</v>
      </c>
      <c r="I24" s="386" t="s">
        <v>917</v>
      </c>
      <c r="J24" s="389" t="s">
        <v>911</v>
      </c>
      <c r="L24" s="611"/>
    </row>
    <row r="25" spans="2:12" s="387" customFormat="1" ht="6.95" customHeight="1">
      <c r="B25" s="388"/>
      <c r="L25" s="611"/>
    </row>
    <row r="26" spans="2:12" s="387" customFormat="1" ht="12" customHeight="1">
      <c r="B26" s="388"/>
      <c r="D26" s="386" t="s">
        <v>923</v>
      </c>
      <c r="L26" s="611"/>
    </row>
    <row r="27" spans="2:12" s="391" customFormat="1" ht="16.5" customHeight="1">
      <c r="B27" s="392"/>
      <c r="E27" s="689" t="s">
        <v>911</v>
      </c>
      <c r="F27" s="689"/>
      <c r="G27" s="689"/>
      <c r="H27" s="689"/>
      <c r="L27" s="612"/>
    </row>
    <row r="28" spans="2:12" s="387" customFormat="1" ht="6.95" customHeight="1">
      <c r="B28" s="388"/>
      <c r="L28" s="611"/>
    </row>
    <row r="29" spans="2:12" s="387" customFormat="1" ht="6.95" customHeight="1">
      <c r="B29" s="388"/>
      <c r="D29" s="393"/>
      <c r="E29" s="393"/>
      <c r="F29" s="393"/>
      <c r="G29" s="393"/>
      <c r="H29" s="393"/>
      <c r="I29" s="393"/>
      <c r="J29" s="393"/>
      <c r="K29" s="393"/>
      <c r="L29" s="611"/>
    </row>
    <row r="30" spans="2:12" s="387" customFormat="1" ht="25.35" customHeight="1">
      <c r="B30" s="388"/>
      <c r="D30" s="394" t="s">
        <v>924</v>
      </c>
      <c r="J30" s="395">
        <f>ROUND(J127, 3)</f>
        <v>0</v>
      </c>
      <c r="L30" s="611"/>
    </row>
    <row r="31" spans="2:12" s="387" customFormat="1" ht="6.95" customHeight="1">
      <c r="B31" s="388"/>
      <c r="D31" s="393"/>
      <c r="E31" s="393"/>
      <c r="F31" s="393"/>
      <c r="G31" s="393"/>
      <c r="H31" s="393"/>
      <c r="I31" s="393"/>
      <c r="J31" s="393"/>
      <c r="K31" s="393"/>
      <c r="L31" s="611"/>
    </row>
    <row r="32" spans="2:12" s="387" customFormat="1" ht="14.45" customHeight="1">
      <c r="B32" s="388"/>
      <c r="F32" s="396" t="s">
        <v>925</v>
      </c>
      <c r="I32" s="396" t="s">
        <v>926</v>
      </c>
      <c r="J32" s="396" t="s">
        <v>927</v>
      </c>
      <c r="L32" s="611"/>
    </row>
    <row r="33" spans="2:12" s="387" customFormat="1" ht="14.45" customHeight="1">
      <c r="B33" s="388"/>
      <c r="D33" s="397" t="s">
        <v>447</v>
      </c>
      <c r="E33" s="386" t="s">
        <v>928</v>
      </c>
      <c r="F33" s="398">
        <v>0</v>
      </c>
      <c r="I33" s="399">
        <v>0.2</v>
      </c>
      <c r="J33" s="398">
        <v>0</v>
      </c>
      <c r="L33" s="611"/>
    </row>
    <row r="34" spans="2:12" s="387" customFormat="1" ht="14.45" customHeight="1">
      <c r="B34" s="388"/>
      <c r="E34" s="386" t="s">
        <v>929</v>
      </c>
      <c r="F34" s="398">
        <f>J34</f>
        <v>0</v>
      </c>
      <c r="I34" s="399">
        <v>0.2</v>
      </c>
      <c r="J34" s="398">
        <f>J39-J30</f>
        <v>0</v>
      </c>
      <c r="L34" s="611"/>
    </row>
    <row r="35" spans="2:12" s="387" customFormat="1" ht="14.45" hidden="1" customHeight="1">
      <c r="B35" s="388"/>
      <c r="E35" s="386" t="s">
        <v>930</v>
      </c>
      <c r="F35" s="398" t="e">
        <f>ROUND((SUM(BF127:BF259)),  3)</f>
        <v>#REF!</v>
      </c>
      <c r="I35" s="399">
        <v>0.2</v>
      </c>
      <c r="J35" s="398">
        <f>0</f>
        <v>0</v>
      </c>
      <c r="L35" s="611"/>
    </row>
    <row r="36" spans="2:12" s="387" customFormat="1" ht="14.45" hidden="1" customHeight="1">
      <c r="B36" s="388"/>
      <c r="E36" s="386" t="s">
        <v>931</v>
      </c>
      <c r="F36" s="398" t="e">
        <f>ROUND((SUM(BG127:BG259)),  3)</f>
        <v>#REF!</v>
      </c>
      <c r="I36" s="399">
        <v>0.2</v>
      </c>
      <c r="J36" s="398">
        <f>0</f>
        <v>0</v>
      </c>
      <c r="L36" s="611"/>
    </row>
    <row r="37" spans="2:12" s="387" customFormat="1" ht="14.45" hidden="1" customHeight="1">
      <c r="B37" s="388"/>
      <c r="E37" s="386" t="s">
        <v>932</v>
      </c>
      <c r="F37" s="398" t="e">
        <f>ROUND((SUM(BH127:BH259)),  3)</f>
        <v>#REF!</v>
      </c>
      <c r="I37" s="399">
        <v>0</v>
      </c>
      <c r="J37" s="398">
        <f>0</f>
        <v>0</v>
      </c>
      <c r="L37" s="611"/>
    </row>
    <row r="38" spans="2:12" s="387" customFormat="1" ht="6.95" customHeight="1">
      <c r="B38" s="388"/>
      <c r="L38" s="611"/>
    </row>
    <row r="39" spans="2:12" s="387" customFormat="1" ht="25.35" customHeight="1">
      <c r="B39" s="388"/>
      <c r="C39" s="400"/>
      <c r="D39" s="401" t="s">
        <v>933</v>
      </c>
      <c r="E39" s="402"/>
      <c r="F39" s="402"/>
      <c r="G39" s="403" t="s">
        <v>934</v>
      </c>
      <c r="H39" s="404" t="s">
        <v>395</v>
      </c>
      <c r="I39" s="402"/>
      <c r="J39" s="405">
        <f>J30*1.2</f>
        <v>0</v>
      </c>
      <c r="K39" s="406"/>
      <c r="L39" s="611"/>
    </row>
    <row r="40" spans="2:12" s="387" customFormat="1" ht="14.45" customHeight="1">
      <c r="B40" s="388"/>
      <c r="L40" s="611"/>
    </row>
    <row r="41" spans="2:12" ht="14.45" customHeight="1">
      <c r="B41" s="383"/>
      <c r="L41" s="610"/>
    </row>
    <row r="42" spans="2:12" ht="14.45" customHeight="1">
      <c r="B42" s="383"/>
      <c r="L42" s="610"/>
    </row>
    <row r="43" spans="2:12" ht="14.45" customHeight="1">
      <c r="B43" s="383"/>
      <c r="L43" s="610"/>
    </row>
    <row r="44" spans="2:12" ht="14.45" customHeight="1">
      <c r="B44" s="383"/>
      <c r="L44" s="610"/>
    </row>
    <row r="45" spans="2:12" ht="14.45" customHeight="1">
      <c r="B45" s="383"/>
      <c r="L45" s="610"/>
    </row>
    <row r="46" spans="2:12" ht="14.45" customHeight="1">
      <c r="B46" s="383"/>
      <c r="L46" s="610"/>
    </row>
    <row r="47" spans="2:12" ht="14.45" customHeight="1">
      <c r="B47" s="383"/>
      <c r="L47" s="610"/>
    </row>
    <row r="48" spans="2:12" ht="14.45" customHeight="1">
      <c r="B48" s="383"/>
      <c r="L48" s="610"/>
    </row>
    <row r="49" spans="2:12" ht="14.45" customHeight="1">
      <c r="B49" s="383"/>
      <c r="L49" s="610"/>
    </row>
    <row r="50" spans="2:12" s="387" customFormat="1" ht="14.45" customHeight="1">
      <c r="B50" s="388"/>
      <c r="D50" s="407" t="s">
        <v>380</v>
      </c>
      <c r="E50" s="408"/>
      <c r="F50" s="408"/>
      <c r="G50" s="407" t="s">
        <v>935</v>
      </c>
      <c r="H50" s="408"/>
      <c r="I50" s="408"/>
      <c r="J50" s="408"/>
      <c r="K50" s="408"/>
      <c r="L50" s="611"/>
    </row>
    <row r="51" spans="2:12">
      <c r="B51" s="383"/>
      <c r="L51" s="610"/>
    </row>
    <row r="52" spans="2:12">
      <c r="B52" s="383"/>
      <c r="L52" s="610"/>
    </row>
    <row r="53" spans="2:12">
      <c r="B53" s="383"/>
      <c r="L53" s="610"/>
    </row>
    <row r="54" spans="2:12">
      <c r="B54" s="383"/>
      <c r="L54" s="610"/>
    </row>
    <row r="55" spans="2:12">
      <c r="B55" s="383"/>
      <c r="L55" s="610"/>
    </row>
    <row r="56" spans="2:12">
      <c r="B56" s="383"/>
      <c r="L56" s="610"/>
    </row>
    <row r="57" spans="2:12">
      <c r="B57" s="383"/>
      <c r="L57" s="610"/>
    </row>
    <row r="58" spans="2:12">
      <c r="B58" s="383"/>
      <c r="L58" s="610"/>
    </row>
    <row r="59" spans="2:12">
      <c r="B59" s="383"/>
      <c r="L59" s="610"/>
    </row>
    <row r="60" spans="2:12">
      <c r="B60" s="383"/>
      <c r="L60" s="610"/>
    </row>
    <row r="61" spans="2:12" s="387" customFormat="1" ht="12.75">
      <c r="B61" s="388"/>
      <c r="D61" s="409" t="s">
        <v>936</v>
      </c>
      <c r="E61" s="410"/>
      <c r="F61" s="411" t="s">
        <v>445</v>
      </c>
      <c r="G61" s="409" t="s">
        <v>936</v>
      </c>
      <c r="H61" s="410"/>
      <c r="I61" s="410"/>
      <c r="J61" s="412" t="s">
        <v>445</v>
      </c>
      <c r="K61" s="410"/>
      <c r="L61" s="611"/>
    </row>
    <row r="62" spans="2:12">
      <c r="B62" s="383"/>
      <c r="L62" s="610"/>
    </row>
    <row r="63" spans="2:12">
      <c r="B63" s="383"/>
      <c r="L63" s="610"/>
    </row>
    <row r="64" spans="2:12">
      <c r="B64" s="383"/>
      <c r="L64" s="610"/>
    </row>
    <row r="65" spans="2:12" s="387" customFormat="1" ht="12.75">
      <c r="B65" s="388"/>
      <c r="D65" s="407" t="s">
        <v>379</v>
      </c>
      <c r="E65" s="408"/>
      <c r="F65" s="408"/>
      <c r="G65" s="407" t="s">
        <v>381</v>
      </c>
      <c r="H65" s="408"/>
      <c r="I65" s="408"/>
      <c r="J65" s="408"/>
      <c r="K65" s="408"/>
      <c r="L65" s="611"/>
    </row>
    <row r="66" spans="2:12">
      <c r="B66" s="383"/>
      <c r="L66" s="610"/>
    </row>
    <row r="67" spans="2:12">
      <c r="B67" s="383"/>
      <c r="L67" s="610"/>
    </row>
    <row r="68" spans="2:12">
      <c r="B68" s="383"/>
      <c r="L68" s="610"/>
    </row>
    <row r="69" spans="2:12">
      <c r="B69" s="383"/>
      <c r="L69" s="610"/>
    </row>
    <row r="70" spans="2:12">
      <c r="B70" s="383"/>
      <c r="L70" s="610"/>
    </row>
    <row r="71" spans="2:12">
      <c r="B71" s="383"/>
      <c r="L71" s="610"/>
    </row>
    <row r="72" spans="2:12">
      <c r="B72" s="383"/>
      <c r="L72" s="610"/>
    </row>
    <row r="73" spans="2:12">
      <c r="B73" s="383"/>
      <c r="L73" s="610"/>
    </row>
    <row r="74" spans="2:12">
      <c r="B74" s="383"/>
      <c r="L74" s="610"/>
    </row>
    <row r="75" spans="2:12">
      <c r="B75" s="383"/>
      <c r="L75" s="610"/>
    </row>
    <row r="76" spans="2:12" s="387" customFormat="1" ht="12.75">
      <c r="B76" s="388"/>
      <c r="D76" s="409" t="s">
        <v>936</v>
      </c>
      <c r="E76" s="410"/>
      <c r="F76" s="411" t="s">
        <v>445</v>
      </c>
      <c r="G76" s="409" t="s">
        <v>936</v>
      </c>
      <c r="H76" s="410"/>
      <c r="I76" s="410"/>
      <c r="J76" s="412" t="s">
        <v>445</v>
      </c>
      <c r="K76" s="410"/>
      <c r="L76" s="611"/>
    </row>
    <row r="77" spans="2:12" s="387" customFormat="1" ht="14.45" customHeight="1">
      <c r="B77" s="413"/>
      <c r="C77" s="414"/>
      <c r="D77" s="414"/>
      <c r="E77" s="414"/>
      <c r="F77" s="414"/>
      <c r="G77" s="414"/>
      <c r="H77" s="414"/>
      <c r="I77" s="414"/>
      <c r="J77" s="414"/>
      <c r="K77" s="414"/>
      <c r="L77" s="611"/>
    </row>
    <row r="81" spans="2:46" s="387" customFormat="1" ht="6.95" hidden="1" customHeight="1">
      <c r="B81" s="415"/>
      <c r="C81" s="416"/>
      <c r="D81" s="416"/>
      <c r="E81" s="416"/>
      <c r="F81" s="416"/>
      <c r="G81" s="416"/>
      <c r="H81" s="416"/>
      <c r="I81" s="416"/>
      <c r="J81" s="416"/>
      <c r="K81" s="416"/>
      <c r="L81" s="611"/>
    </row>
    <row r="82" spans="2:46" s="387" customFormat="1" ht="24.95" hidden="1" customHeight="1">
      <c r="B82" s="388"/>
      <c r="C82" s="384" t="s">
        <v>937</v>
      </c>
      <c r="L82" s="611"/>
    </row>
    <row r="83" spans="2:46" s="387" customFormat="1" ht="6.95" hidden="1" customHeight="1">
      <c r="B83" s="388"/>
      <c r="L83" s="611"/>
    </row>
    <row r="84" spans="2:46" s="387" customFormat="1" ht="12" hidden="1" customHeight="1">
      <c r="B84" s="388"/>
      <c r="C84" s="386" t="s">
        <v>901</v>
      </c>
      <c r="L84" s="611"/>
    </row>
    <row r="85" spans="2:46" s="387" customFormat="1" ht="16.5" hidden="1" customHeight="1">
      <c r="B85" s="388"/>
      <c r="E85" s="683" t="str">
        <f>E7</f>
        <v>Budova jedálne v areáli základnej školy Gajary</v>
      </c>
      <c r="F85" s="684"/>
      <c r="G85" s="684"/>
      <c r="H85" s="684"/>
      <c r="L85" s="611"/>
    </row>
    <row r="86" spans="2:46" s="387" customFormat="1" ht="12" hidden="1" customHeight="1">
      <c r="B86" s="388"/>
      <c r="C86" s="386" t="s">
        <v>908</v>
      </c>
      <c r="L86" s="611"/>
    </row>
    <row r="87" spans="2:46" s="387" customFormat="1" ht="16.5" hidden="1" customHeight="1">
      <c r="B87" s="388"/>
      <c r="E87" s="681" t="str">
        <f>E9</f>
        <v>G - Vododvodná prípojka</v>
      </c>
      <c r="F87" s="682"/>
      <c r="G87" s="682"/>
      <c r="H87" s="682"/>
      <c r="L87" s="611"/>
    </row>
    <row r="88" spans="2:46" s="387" customFormat="1" ht="6.95" hidden="1" customHeight="1">
      <c r="B88" s="388"/>
      <c r="L88" s="611"/>
    </row>
    <row r="89" spans="2:46" s="387" customFormat="1" ht="12" hidden="1" customHeight="1">
      <c r="B89" s="388"/>
      <c r="C89" s="386" t="s">
        <v>913</v>
      </c>
      <c r="F89" s="389" t="str">
        <f>F12</f>
        <v>Gajary</v>
      </c>
      <c r="I89" s="386" t="s">
        <v>914</v>
      </c>
      <c r="J89" s="390">
        <f>IF(J12="","",J12)</f>
        <v>44153</v>
      </c>
      <c r="L89" s="611"/>
    </row>
    <row r="90" spans="2:46" s="387" customFormat="1" ht="6.95" hidden="1" customHeight="1">
      <c r="B90" s="388"/>
      <c r="L90" s="611"/>
    </row>
    <row r="91" spans="2:46" s="387" customFormat="1" ht="15.2" hidden="1" customHeight="1">
      <c r="B91" s="388"/>
      <c r="C91" s="386" t="s">
        <v>915</v>
      </c>
      <c r="F91" s="389" t="str">
        <f>E15</f>
        <v>Obec Gajary, Hlavná 67, 900 61 Gajary</v>
      </c>
      <c r="I91" s="386" t="s">
        <v>919</v>
      </c>
      <c r="J91" s="417" t="str">
        <f>E21</f>
        <v>Ing. Rastislav Kohút</v>
      </c>
      <c r="L91" s="611"/>
    </row>
    <row r="92" spans="2:46" s="387" customFormat="1" ht="25.7" hidden="1" customHeight="1">
      <c r="B92" s="388"/>
      <c r="C92" s="386" t="s">
        <v>918</v>
      </c>
      <c r="F92" s="389" t="str">
        <f>IF(E18="","",E18)</f>
        <v xml:space="preserve"> </v>
      </c>
      <c r="I92" s="386" t="s">
        <v>921</v>
      </c>
      <c r="J92" s="417" t="str">
        <f>E24</f>
        <v>Jókayová Stanislava, Ing.</v>
      </c>
      <c r="L92" s="611"/>
    </row>
    <row r="93" spans="2:46" s="387" customFormat="1" ht="10.35" hidden="1" customHeight="1">
      <c r="B93" s="388"/>
      <c r="L93" s="611"/>
    </row>
    <row r="94" spans="2:46" s="387" customFormat="1" ht="29.25" hidden="1" customHeight="1">
      <c r="B94" s="388"/>
      <c r="C94" s="418" t="s">
        <v>938</v>
      </c>
      <c r="D94" s="400"/>
      <c r="E94" s="400"/>
      <c r="F94" s="400"/>
      <c r="G94" s="400"/>
      <c r="H94" s="400"/>
      <c r="I94" s="400"/>
      <c r="J94" s="419" t="s">
        <v>939</v>
      </c>
      <c r="K94" s="400"/>
      <c r="L94" s="611"/>
    </row>
    <row r="95" spans="2:46" s="387" customFormat="1" ht="10.35" hidden="1" customHeight="1">
      <c r="B95" s="388"/>
      <c r="L95" s="611"/>
    </row>
    <row r="96" spans="2:46" s="387" customFormat="1" ht="22.7" hidden="1" customHeight="1">
      <c r="B96" s="388"/>
      <c r="C96" s="420" t="s">
        <v>940</v>
      </c>
      <c r="J96" s="395">
        <f>J127</f>
        <v>0</v>
      </c>
      <c r="L96" s="611"/>
      <c r="AT96" s="379" t="s">
        <v>941</v>
      </c>
    </row>
    <row r="97" spans="2:12" s="422" customFormat="1" ht="24.95" hidden="1" customHeight="1">
      <c r="B97" s="421"/>
      <c r="D97" s="423" t="s">
        <v>1919</v>
      </c>
      <c r="E97" s="424"/>
      <c r="F97" s="424"/>
      <c r="G97" s="424"/>
      <c r="H97" s="424"/>
      <c r="I97" s="424"/>
      <c r="J97" s="425">
        <f>J128</f>
        <v>0</v>
      </c>
      <c r="L97" s="613"/>
    </row>
    <row r="98" spans="2:12" s="427" customFormat="1" ht="19.899999999999999" hidden="1" customHeight="1">
      <c r="B98" s="426"/>
      <c r="D98" s="428" t="s">
        <v>943</v>
      </c>
      <c r="E98" s="429"/>
      <c r="F98" s="429"/>
      <c r="G98" s="429"/>
      <c r="H98" s="429"/>
      <c r="I98" s="429"/>
      <c r="J98" s="430">
        <f>J129</f>
        <v>0</v>
      </c>
      <c r="L98" s="614"/>
    </row>
    <row r="99" spans="2:12" s="427" customFormat="1" ht="19.899999999999999" hidden="1" customHeight="1">
      <c r="B99" s="426"/>
      <c r="D99" s="428" t="s">
        <v>944</v>
      </c>
      <c r="E99" s="429"/>
      <c r="F99" s="429"/>
      <c r="G99" s="429"/>
      <c r="H99" s="429"/>
      <c r="I99" s="429"/>
      <c r="J99" s="430">
        <f>J180</f>
        <v>0</v>
      </c>
      <c r="L99" s="614"/>
    </row>
    <row r="100" spans="2:12" s="427" customFormat="1" ht="19.899999999999999" hidden="1" customHeight="1">
      <c r="B100" s="426"/>
      <c r="D100" s="428" t="s">
        <v>946</v>
      </c>
      <c r="E100" s="429"/>
      <c r="F100" s="429"/>
      <c r="G100" s="429"/>
      <c r="H100" s="429"/>
      <c r="I100" s="429"/>
      <c r="J100" s="430">
        <f>J182</f>
        <v>0</v>
      </c>
      <c r="L100" s="614"/>
    </row>
    <row r="101" spans="2:12" s="427" customFormat="1" ht="19.899999999999999" hidden="1" customHeight="1">
      <c r="B101" s="426"/>
      <c r="D101" s="428" t="s">
        <v>2043</v>
      </c>
      <c r="E101" s="429"/>
      <c r="F101" s="429"/>
      <c r="G101" s="429"/>
      <c r="H101" s="429"/>
      <c r="I101" s="429"/>
      <c r="J101" s="430">
        <f>J194</f>
        <v>0</v>
      </c>
      <c r="L101" s="614"/>
    </row>
    <row r="102" spans="2:12" s="427" customFormat="1" ht="19.899999999999999" hidden="1" customHeight="1">
      <c r="B102" s="426"/>
      <c r="D102" s="428" t="s">
        <v>948</v>
      </c>
      <c r="E102" s="429"/>
      <c r="F102" s="429"/>
      <c r="G102" s="429"/>
      <c r="H102" s="429"/>
      <c r="I102" s="429"/>
      <c r="J102" s="430">
        <f>J199</f>
        <v>0</v>
      </c>
      <c r="L102" s="614"/>
    </row>
    <row r="103" spans="2:12" s="427" customFormat="1" ht="19.899999999999999" hidden="1" customHeight="1">
      <c r="B103" s="426"/>
      <c r="D103" s="428" t="s">
        <v>949</v>
      </c>
      <c r="E103" s="429"/>
      <c r="F103" s="429"/>
      <c r="G103" s="429"/>
      <c r="H103" s="429"/>
      <c r="I103" s="429"/>
      <c r="J103" s="430">
        <f>J232</f>
        <v>0</v>
      </c>
      <c r="L103" s="614"/>
    </row>
    <row r="104" spans="2:12" s="427" customFormat="1" ht="19.899999999999999" hidden="1" customHeight="1">
      <c r="B104" s="426"/>
      <c r="D104" s="428" t="s">
        <v>950</v>
      </c>
      <c r="E104" s="429"/>
      <c r="F104" s="429"/>
      <c r="G104" s="429"/>
      <c r="H104" s="429"/>
      <c r="I104" s="429"/>
      <c r="J104" s="430">
        <f>J240</f>
        <v>0</v>
      </c>
      <c r="L104" s="614"/>
    </row>
    <row r="105" spans="2:12" s="422" customFormat="1" ht="24.95" hidden="1" customHeight="1">
      <c r="B105" s="421"/>
      <c r="D105" s="423" t="s">
        <v>951</v>
      </c>
      <c r="E105" s="424"/>
      <c r="F105" s="424"/>
      <c r="G105" s="424"/>
      <c r="H105" s="424"/>
      <c r="I105" s="424"/>
      <c r="J105" s="425">
        <f>J242</f>
        <v>0</v>
      </c>
      <c r="L105" s="613"/>
    </row>
    <row r="106" spans="2:12" s="427" customFormat="1" ht="19.899999999999999" hidden="1" customHeight="1">
      <c r="B106" s="426"/>
      <c r="D106" s="428" t="s">
        <v>953</v>
      </c>
      <c r="E106" s="429"/>
      <c r="F106" s="429"/>
      <c r="G106" s="429"/>
      <c r="H106" s="429"/>
      <c r="I106" s="429"/>
      <c r="J106" s="430">
        <f>J243</f>
        <v>0</v>
      </c>
      <c r="L106" s="614"/>
    </row>
    <row r="107" spans="2:12" s="422" customFormat="1" ht="24.95" hidden="1" customHeight="1">
      <c r="B107" s="421"/>
      <c r="D107" s="423" t="s">
        <v>2045</v>
      </c>
      <c r="E107" s="424"/>
      <c r="F107" s="424"/>
      <c r="G107" s="424"/>
      <c r="H107" s="424"/>
      <c r="I107" s="424"/>
      <c r="J107" s="425">
        <f>J258</f>
        <v>0</v>
      </c>
      <c r="L107" s="613"/>
    </row>
    <row r="108" spans="2:12" s="387" customFormat="1" ht="21.75" hidden="1" customHeight="1">
      <c r="B108" s="388"/>
      <c r="L108" s="611"/>
    </row>
    <row r="109" spans="2:12" s="387" customFormat="1" ht="6.95" hidden="1" customHeight="1">
      <c r="B109" s="413"/>
      <c r="C109" s="414"/>
      <c r="D109" s="414"/>
      <c r="E109" s="414"/>
      <c r="F109" s="414"/>
      <c r="G109" s="414"/>
      <c r="H109" s="414"/>
      <c r="I109" s="414"/>
      <c r="J109" s="414"/>
      <c r="K109" s="414"/>
      <c r="L109" s="611"/>
    </row>
    <row r="110" spans="2:12" hidden="1"/>
    <row r="111" spans="2:12" hidden="1"/>
    <row r="112" spans="2:12" hidden="1"/>
    <row r="113" spans="2:62" s="387" customFormat="1" ht="6.95" customHeight="1">
      <c r="B113" s="415"/>
      <c r="C113" s="416"/>
      <c r="D113" s="416"/>
      <c r="E113" s="416"/>
      <c r="F113" s="416"/>
      <c r="G113" s="416"/>
      <c r="H113" s="416"/>
      <c r="I113" s="416"/>
      <c r="J113" s="416"/>
      <c r="K113" s="416"/>
      <c r="L113" s="611"/>
    </row>
    <row r="114" spans="2:62" s="387" customFormat="1" ht="24.95" customHeight="1">
      <c r="B114" s="388"/>
      <c r="C114" s="384" t="s">
        <v>959</v>
      </c>
      <c r="L114" s="611"/>
    </row>
    <row r="115" spans="2:62" s="387" customFormat="1" ht="6.95" customHeight="1">
      <c r="B115" s="388"/>
      <c r="L115" s="611"/>
    </row>
    <row r="116" spans="2:62" s="387" customFormat="1" ht="12" customHeight="1">
      <c r="B116" s="388"/>
      <c r="C116" s="386" t="s">
        <v>901</v>
      </c>
      <c r="L116" s="611"/>
    </row>
    <row r="117" spans="2:62" s="387" customFormat="1" ht="16.5" customHeight="1">
      <c r="B117" s="388"/>
      <c r="E117" s="683" t="str">
        <f>E7</f>
        <v>Budova jedálne v areáli základnej školy Gajary</v>
      </c>
      <c r="F117" s="684"/>
      <c r="G117" s="684"/>
      <c r="H117" s="684"/>
      <c r="L117" s="611"/>
    </row>
    <row r="118" spans="2:62" s="387" customFormat="1" ht="12" customHeight="1">
      <c r="B118" s="388"/>
      <c r="C118" s="386" t="s">
        <v>908</v>
      </c>
      <c r="L118" s="611"/>
    </row>
    <row r="119" spans="2:62" s="387" customFormat="1" ht="16.5" customHeight="1">
      <c r="B119" s="388"/>
      <c r="E119" s="681" t="str">
        <f>E9</f>
        <v>G - Vododvodná prípojka</v>
      </c>
      <c r="F119" s="682"/>
      <c r="G119" s="682"/>
      <c r="H119" s="682"/>
      <c r="L119" s="611"/>
    </row>
    <row r="120" spans="2:62" s="387" customFormat="1" ht="6.95" customHeight="1">
      <c r="B120" s="388"/>
      <c r="L120" s="611"/>
    </row>
    <row r="121" spans="2:62" s="387" customFormat="1" ht="12" customHeight="1">
      <c r="B121" s="388"/>
      <c r="C121" s="386" t="s">
        <v>913</v>
      </c>
      <c r="F121" s="389" t="str">
        <f>F12</f>
        <v>Gajary</v>
      </c>
      <c r="I121" s="386" t="s">
        <v>914</v>
      </c>
      <c r="J121" s="390">
        <v>44153</v>
      </c>
      <c r="L121" s="611"/>
    </row>
    <row r="122" spans="2:62" s="387" customFormat="1" ht="6.95" customHeight="1">
      <c r="B122" s="388"/>
      <c r="L122" s="611"/>
    </row>
    <row r="123" spans="2:62" s="387" customFormat="1" ht="15.2" customHeight="1">
      <c r="B123" s="388"/>
      <c r="C123" s="386" t="s">
        <v>915</v>
      </c>
      <c r="F123" s="389" t="str">
        <f>E15</f>
        <v>Obec Gajary, Hlavná 67, 900 61 Gajary</v>
      </c>
      <c r="I123" s="386" t="s">
        <v>919</v>
      </c>
      <c r="J123" s="417" t="str">
        <f>E21</f>
        <v>Ing. Rastislav Kohút</v>
      </c>
      <c r="L123" s="611"/>
    </row>
    <row r="124" spans="2:62" s="387" customFormat="1" ht="25.7" customHeight="1">
      <c r="B124" s="388"/>
      <c r="C124" s="386" t="s">
        <v>918</v>
      </c>
      <c r="F124" s="389" t="str">
        <f>IF(E18="","",E18)</f>
        <v xml:space="preserve"> </v>
      </c>
      <c r="I124" s="386" t="s">
        <v>921</v>
      </c>
      <c r="J124" s="417" t="str">
        <f>E24</f>
        <v>Jókayová Stanislava, Ing.</v>
      </c>
      <c r="L124" s="611"/>
    </row>
    <row r="125" spans="2:62" s="387" customFormat="1" ht="10.35" customHeight="1">
      <c r="B125" s="388"/>
      <c r="L125" s="611"/>
    </row>
    <row r="126" spans="2:62" s="431" customFormat="1" ht="29.25" customHeight="1">
      <c r="B126" s="432"/>
      <c r="C126" s="433" t="s">
        <v>960</v>
      </c>
      <c r="D126" s="434" t="s">
        <v>556</v>
      </c>
      <c r="E126" s="434" t="s">
        <v>961</v>
      </c>
      <c r="F126" s="434" t="s">
        <v>470</v>
      </c>
      <c r="G126" s="434" t="s">
        <v>471</v>
      </c>
      <c r="H126" s="434" t="s">
        <v>90</v>
      </c>
      <c r="I126" s="434" t="s">
        <v>962</v>
      </c>
      <c r="J126" s="435" t="s">
        <v>939</v>
      </c>
      <c r="K126" s="436" t="s">
        <v>963</v>
      </c>
      <c r="L126" s="616"/>
      <c r="M126" s="437" t="s">
        <v>911</v>
      </c>
      <c r="N126" s="438" t="s">
        <v>964</v>
      </c>
      <c r="O126" s="438" t="s">
        <v>965</v>
      </c>
      <c r="P126" s="438" t="s">
        <v>966</v>
      </c>
      <c r="Q126" s="438" t="s">
        <v>967</v>
      </c>
      <c r="R126" s="438" t="s">
        <v>968</v>
      </c>
      <c r="S126" s="439" t="s">
        <v>969</v>
      </c>
    </row>
    <row r="127" spans="2:62" s="387" customFormat="1" ht="22.7" customHeight="1">
      <c r="B127" s="388"/>
      <c r="C127" s="440" t="s">
        <v>940</v>
      </c>
      <c r="J127" s="441">
        <f>BJ127</f>
        <v>0</v>
      </c>
      <c r="L127" s="611"/>
      <c r="M127" s="442"/>
      <c r="N127" s="393"/>
      <c r="O127" s="443">
        <f>O128+O242+O258</f>
        <v>170.3115478</v>
      </c>
      <c r="P127" s="393"/>
      <c r="Q127" s="443">
        <f>Q128+Q242+Q258</f>
        <v>20.305248460000001</v>
      </c>
      <c r="R127" s="393"/>
      <c r="S127" s="444">
        <f>S128+S242+S258</f>
        <v>3.1025</v>
      </c>
      <c r="AS127" s="379" t="s">
        <v>441</v>
      </c>
      <c r="AT127" s="379" t="s">
        <v>941</v>
      </c>
      <c r="BJ127" s="445">
        <f>BJ128+BJ242+BJ258</f>
        <v>0</v>
      </c>
    </row>
    <row r="128" spans="2:62" s="446" customFormat="1" ht="25.9" customHeight="1">
      <c r="B128" s="447"/>
      <c r="D128" s="448" t="s">
        <v>441</v>
      </c>
      <c r="E128" s="449" t="s">
        <v>403</v>
      </c>
      <c r="F128" s="449" t="s">
        <v>1924</v>
      </c>
      <c r="J128" s="450">
        <f>BJ128</f>
        <v>0</v>
      </c>
      <c r="L128" s="617"/>
      <c r="M128" s="451"/>
      <c r="O128" s="452">
        <f>O129+O180+O182+O194+O199+O232+O240</f>
        <v>167.1140158</v>
      </c>
      <c r="Q128" s="452">
        <f>Q129+Q180+Q182+Q194+Q199+Q232+Q240</f>
        <v>20.289734460000002</v>
      </c>
      <c r="S128" s="453">
        <f>S129+S180+S182+S194+S199+S232+S240</f>
        <v>3.1025</v>
      </c>
      <c r="AQ128" s="448" t="s">
        <v>402</v>
      </c>
      <c r="AS128" s="454" t="s">
        <v>441</v>
      </c>
      <c r="AT128" s="454" t="s">
        <v>889</v>
      </c>
      <c r="AX128" s="448" t="s">
        <v>970</v>
      </c>
      <c r="BJ128" s="455">
        <f>BJ129+BJ180+BJ182+BJ194+BJ199+BJ232+BJ240</f>
        <v>0</v>
      </c>
    </row>
    <row r="129" spans="2:64" s="446" customFormat="1" ht="22.7" customHeight="1">
      <c r="B129" s="447"/>
      <c r="D129" s="448" t="s">
        <v>441</v>
      </c>
      <c r="E129" s="456" t="s">
        <v>402</v>
      </c>
      <c r="F129" s="456" t="s">
        <v>971</v>
      </c>
      <c r="J129" s="457">
        <f>SUM(J130:J178)</f>
        <v>0</v>
      </c>
      <c r="L129" s="622"/>
      <c r="M129" s="451"/>
      <c r="O129" s="452">
        <f>SUM(O130:O179)</f>
        <v>103.90155180000001</v>
      </c>
      <c r="Q129" s="452">
        <f>SUM(Q130:Q179)</f>
        <v>4.2917649999999998</v>
      </c>
      <c r="S129" s="453">
        <f>SUM(S130:S179)</f>
        <v>3.1025</v>
      </c>
      <c r="AQ129" s="448" t="s">
        <v>402</v>
      </c>
      <c r="AS129" s="454" t="s">
        <v>441</v>
      </c>
      <c r="AT129" s="454" t="s">
        <v>402</v>
      </c>
      <c r="AX129" s="448" t="s">
        <v>970</v>
      </c>
      <c r="BJ129" s="455">
        <f>SUM(BJ130:BJ179)</f>
        <v>0</v>
      </c>
    </row>
    <row r="130" spans="2:64" s="387" customFormat="1" ht="24.2" customHeight="1">
      <c r="B130" s="458"/>
      <c r="C130" s="736" t="s">
        <v>402</v>
      </c>
      <c r="D130" s="736" t="s">
        <v>972</v>
      </c>
      <c r="E130" s="737" t="s">
        <v>2046</v>
      </c>
      <c r="F130" s="738" t="s">
        <v>2047</v>
      </c>
      <c r="G130" s="739" t="s">
        <v>97</v>
      </c>
      <c r="H130" s="740">
        <v>2.5</v>
      </c>
      <c r="I130" s="740">
        <v>0</v>
      </c>
      <c r="J130" s="740">
        <f>ROUND(I130*H130,3)</f>
        <v>0</v>
      </c>
      <c r="K130" s="464"/>
      <c r="L130" s="611"/>
      <c r="M130" s="465" t="s">
        <v>911</v>
      </c>
      <c r="N130" s="466">
        <v>0.35499999999999998</v>
      </c>
      <c r="O130" s="466">
        <f>N130*H130</f>
        <v>0.88749999999999996</v>
      </c>
      <c r="P130" s="466">
        <v>0</v>
      </c>
      <c r="Q130" s="466">
        <f>P130*H130</f>
        <v>0</v>
      </c>
      <c r="R130" s="466">
        <v>0.18099999999999999</v>
      </c>
      <c r="S130" s="467">
        <f>R130*H130</f>
        <v>0.45250000000000001</v>
      </c>
      <c r="AQ130" s="468" t="s">
        <v>420</v>
      </c>
      <c r="AS130" s="468" t="s">
        <v>972</v>
      </c>
      <c r="AT130" s="468" t="s">
        <v>409</v>
      </c>
      <c r="AX130" s="379" t="s">
        <v>970</v>
      </c>
      <c r="BD130" s="469" t="e">
        <f>IF(#REF!="základná",J130,0)</f>
        <v>#REF!</v>
      </c>
      <c r="BE130" s="469" t="e">
        <f>IF(#REF!="znížená",J130,0)</f>
        <v>#REF!</v>
      </c>
      <c r="BF130" s="469" t="e">
        <f>IF(#REF!="zákl. prenesená",J130,0)</f>
        <v>#REF!</v>
      </c>
      <c r="BG130" s="469" t="e">
        <f>IF(#REF!="zníž. prenesená",J130,0)</f>
        <v>#REF!</v>
      </c>
      <c r="BH130" s="469" t="e">
        <f>IF(#REF!="nulová",J130,0)</f>
        <v>#REF!</v>
      </c>
      <c r="BI130" s="379" t="s">
        <v>409</v>
      </c>
      <c r="BJ130" s="470">
        <f>ROUND(I130*H130,3)</f>
        <v>0</v>
      </c>
      <c r="BK130" s="379" t="s">
        <v>420</v>
      </c>
      <c r="BL130" s="468" t="s">
        <v>2316</v>
      </c>
    </row>
    <row r="131" spans="2:64" s="471" customFormat="1" hidden="1">
      <c r="B131" s="472"/>
      <c r="C131" s="741"/>
      <c r="D131" s="742" t="s">
        <v>976</v>
      </c>
      <c r="E131" s="743" t="s">
        <v>911</v>
      </c>
      <c r="F131" s="744" t="s">
        <v>2313</v>
      </c>
      <c r="G131" s="741"/>
      <c r="H131" s="745">
        <v>2.5</v>
      </c>
      <c r="I131" s="741"/>
      <c r="J131" s="741"/>
      <c r="L131" s="618"/>
      <c r="M131" s="477"/>
      <c r="S131" s="478"/>
      <c r="AS131" s="474" t="s">
        <v>976</v>
      </c>
      <c r="AT131" s="474" t="s">
        <v>409</v>
      </c>
      <c r="AU131" s="471" t="s">
        <v>409</v>
      </c>
      <c r="AV131" s="471" t="s">
        <v>978</v>
      </c>
      <c r="AW131" s="471" t="s">
        <v>402</v>
      </c>
      <c r="AX131" s="474" t="s">
        <v>970</v>
      </c>
    </row>
    <row r="132" spans="2:64" s="387" customFormat="1" ht="24.2" customHeight="1">
      <c r="B132" s="458"/>
      <c r="C132" s="736" t="s">
        <v>409</v>
      </c>
      <c r="D132" s="736" t="s">
        <v>972</v>
      </c>
      <c r="E132" s="737" t="s">
        <v>2049</v>
      </c>
      <c r="F132" s="738" t="s">
        <v>2050</v>
      </c>
      <c r="G132" s="739" t="s">
        <v>97</v>
      </c>
      <c r="H132" s="740">
        <v>2.5</v>
      </c>
      <c r="I132" s="740">
        <v>0</v>
      </c>
      <c r="J132" s="740">
        <f>ROUND(I132*H132,3)</f>
        <v>0</v>
      </c>
      <c r="K132" s="464"/>
      <c r="L132" s="611"/>
      <c r="M132" s="465" t="s">
        <v>911</v>
      </c>
      <c r="N132" s="466">
        <v>0.13800000000000001</v>
      </c>
      <c r="O132" s="466">
        <f>N132*H132</f>
        <v>0.34500000000000003</v>
      </c>
      <c r="P132" s="466">
        <v>0</v>
      </c>
      <c r="Q132" s="466">
        <f>P132*H132</f>
        <v>0</v>
      </c>
      <c r="R132" s="466">
        <v>0.56000000000000005</v>
      </c>
      <c r="S132" s="467">
        <f>R132*H132</f>
        <v>1.4000000000000001</v>
      </c>
      <c r="AQ132" s="468" t="s">
        <v>420</v>
      </c>
      <c r="AS132" s="468" t="s">
        <v>972</v>
      </c>
      <c r="AT132" s="468" t="s">
        <v>409</v>
      </c>
      <c r="AX132" s="379" t="s">
        <v>970</v>
      </c>
      <c r="BD132" s="469" t="e">
        <f>IF(#REF!="základná",J132,0)</f>
        <v>#REF!</v>
      </c>
      <c r="BE132" s="469" t="e">
        <f>IF(#REF!="znížená",J132,0)</f>
        <v>#REF!</v>
      </c>
      <c r="BF132" s="469" t="e">
        <f>IF(#REF!="zákl. prenesená",J132,0)</f>
        <v>#REF!</v>
      </c>
      <c r="BG132" s="469" t="e">
        <f>IF(#REF!="zníž. prenesená",J132,0)</f>
        <v>#REF!</v>
      </c>
      <c r="BH132" s="469" t="e">
        <f>IF(#REF!="nulová",J132,0)</f>
        <v>#REF!</v>
      </c>
      <c r="BI132" s="379" t="s">
        <v>409</v>
      </c>
      <c r="BJ132" s="470">
        <f>ROUND(I132*H132,3)</f>
        <v>0</v>
      </c>
      <c r="BK132" s="379" t="s">
        <v>420</v>
      </c>
      <c r="BL132" s="468" t="s">
        <v>2317</v>
      </c>
    </row>
    <row r="133" spans="2:64" s="471" customFormat="1" hidden="1">
      <c r="B133" s="472"/>
      <c r="C133" s="741"/>
      <c r="D133" s="742" t="s">
        <v>976</v>
      </c>
      <c r="E133" s="743" t="s">
        <v>911</v>
      </c>
      <c r="F133" s="744" t="s">
        <v>2313</v>
      </c>
      <c r="G133" s="741"/>
      <c r="H133" s="745">
        <v>2.5</v>
      </c>
      <c r="I133" s="741"/>
      <c r="J133" s="741"/>
      <c r="L133" s="618"/>
      <c r="M133" s="477"/>
      <c r="S133" s="478"/>
      <c r="AS133" s="474" t="s">
        <v>976</v>
      </c>
      <c r="AT133" s="474" t="s">
        <v>409</v>
      </c>
      <c r="AU133" s="471" t="s">
        <v>409</v>
      </c>
      <c r="AV133" s="471" t="s">
        <v>978</v>
      </c>
      <c r="AW133" s="471" t="s">
        <v>402</v>
      </c>
      <c r="AX133" s="474" t="s">
        <v>970</v>
      </c>
    </row>
    <row r="134" spans="2:64" s="387" customFormat="1" ht="24.2" customHeight="1">
      <c r="B134" s="458"/>
      <c r="C134" s="736" t="s">
        <v>414</v>
      </c>
      <c r="D134" s="736" t="s">
        <v>972</v>
      </c>
      <c r="E134" s="737" t="s">
        <v>2052</v>
      </c>
      <c r="F134" s="738" t="s">
        <v>2053</v>
      </c>
      <c r="G134" s="739" t="s">
        <v>97</v>
      </c>
      <c r="H134" s="740">
        <v>2.5</v>
      </c>
      <c r="I134" s="740">
        <v>0</v>
      </c>
      <c r="J134" s="740">
        <f>ROUND(I134*H134,3)</f>
        <v>0</v>
      </c>
      <c r="K134" s="464"/>
      <c r="L134" s="611"/>
      <c r="M134" s="465" t="s">
        <v>911</v>
      </c>
      <c r="N134" s="466">
        <v>0.187</v>
      </c>
      <c r="O134" s="466">
        <f>N134*H134</f>
        <v>0.46750000000000003</v>
      </c>
      <c r="P134" s="466">
        <v>0</v>
      </c>
      <c r="Q134" s="466">
        <f>P134*H134</f>
        <v>0</v>
      </c>
      <c r="R134" s="466">
        <v>0.5</v>
      </c>
      <c r="S134" s="467">
        <f>R134*H134</f>
        <v>1.25</v>
      </c>
      <c r="AQ134" s="468" t="s">
        <v>420</v>
      </c>
      <c r="AS134" s="468" t="s">
        <v>972</v>
      </c>
      <c r="AT134" s="468" t="s">
        <v>409</v>
      </c>
      <c r="AX134" s="379" t="s">
        <v>970</v>
      </c>
      <c r="BD134" s="469" t="e">
        <f>IF(#REF!="základná",J134,0)</f>
        <v>#REF!</v>
      </c>
      <c r="BE134" s="469" t="e">
        <f>IF(#REF!="znížená",J134,0)</f>
        <v>#REF!</v>
      </c>
      <c r="BF134" s="469" t="e">
        <f>IF(#REF!="zákl. prenesená",J134,0)</f>
        <v>#REF!</v>
      </c>
      <c r="BG134" s="469" t="e">
        <f>IF(#REF!="zníž. prenesená",J134,0)</f>
        <v>#REF!</v>
      </c>
      <c r="BH134" s="469" t="e">
        <f>IF(#REF!="nulová",J134,0)</f>
        <v>#REF!</v>
      </c>
      <c r="BI134" s="379" t="s">
        <v>409</v>
      </c>
      <c r="BJ134" s="470">
        <f>ROUND(I134*H134,3)</f>
        <v>0</v>
      </c>
      <c r="BK134" s="379" t="s">
        <v>420</v>
      </c>
      <c r="BL134" s="468" t="s">
        <v>2318</v>
      </c>
    </row>
    <row r="135" spans="2:64" s="471" customFormat="1" hidden="1">
      <c r="B135" s="472"/>
      <c r="C135" s="741"/>
      <c r="D135" s="742" t="s">
        <v>976</v>
      </c>
      <c r="E135" s="743" t="s">
        <v>911</v>
      </c>
      <c r="F135" s="744" t="s">
        <v>2313</v>
      </c>
      <c r="G135" s="741"/>
      <c r="H135" s="745">
        <v>2.5</v>
      </c>
      <c r="I135" s="741"/>
      <c r="J135" s="741"/>
      <c r="L135" s="618"/>
      <c r="M135" s="477"/>
      <c r="S135" s="478"/>
      <c r="AS135" s="474" t="s">
        <v>976</v>
      </c>
      <c r="AT135" s="474" t="s">
        <v>409</v>
      </c>
      <c r="AU135" s="471" t="s">
        <v>409</v>
      </c>
      <c r="AV135" s="471" t="s">
        <v>978</v>
      </c>
      <c r="AW135" s="471" t="s">
        <v>402</v>
      </c>
      <c r="AX135" s="474" t="s">
        <v>970</v>
      </c>
    </row>
    <row r="136" spans="2:64" s="387" customFormat="1" ht="24.2" customHeight="1">
      <c r="B136" s="458"/>
      <c r="C136" s="736" t="s">
        <v>420</v>
      </c>
      <c r="D136" s="736" t="s">
        <v>972</v>
      </c>
      <c r="E136" s="737" t="s">
        <v>2055</v>
      </c>
      <c r="F136" s="738" t="s">
        <v>2056</v>
      </c>
      <c r="G136" s="739" t="s">
        <v>108</v>
      </c>
      <c r="H136" s="740">
        <v>7</v>
      </c>
      <c r="I136" s="740">
        <v>0</v>
      </c>
      <c r="J136" s="740">
        <f>ROUND(I136*H136,3)</f>
        <v>0</v>
      </c>
      <c r="K136" s="464"/>
      <c r="L136" s="611"/>
      <c r="M136" s="465" t="s">
        <v>911</v>
      </c>
      <c r="N136" s="466">
        <v>0.27</v>
      </c>
      <c r="O136" s="466">
        <f>N136*H136</f>
        <v>1.8900000000000001</v>
      </c>
      <c r="P136" s="466">
        <v>3.6069999999999998E-2</v>
      </c>
      <c r="Q136" s="466">
        <f>P136*H136</f>
        <v>0.25248999999999999</v>
      </c>
      <c r="R136" s="466">
        <v>0</v>
      </c>
      <c r="S136" s="467">
        <f>R136*H136</f>
        <v>0</v>
      </c>
      <c r="AQ136" s="468" t="s">
        <v>420</v>
      </c>
      <c r="AS136" s="468" t="s">
        <v>972</v>
      </c>
      <c r="AT136" s="468" t="s">
        <v>409</v>
      </c>
      <c r="AX136" s="379" t="s">
        <v>970</v>
      </c>
      <c r="BD136" s="469" t="e">
        <f>IF(#REF!="základná",J136,0)</f>
        <v>#REF!</v>
      </c>
      <c r="BE136" s="469" t="e">
        <f>IF(#REF!="znížená",J136,0)</f>
        <v>#REF!</v>
      </c>
      <c r="BF136" s="469" t="e">
        <f>IF(#REF!="zákl. prenesená",J136,0)</f>
        <v>#REF!</v>
      </c>
      <c r="BG136" s="469" t="e">
        <f>IF(#REF!="zníž. prenesená",J136,0)</f>
        <v>#REF!</v>
      </c>
      <c r="BH136" s="469" t="e">
        <f>IF(#REF!="nulová",J136,0)</f>
        <v>#REF!</v>
      </c>
      <c r="BI136" s="379" t="s">
        <v>409</v>
      </c>
      <c r="BJ136" s="470">
        <f>ROUND(I136*H136,3)</f>
        <v>0</v>
      </c>
      <c r="BK136" s="379" t="s">
        <v>420</v>
      </c>
      <c r="BL136" s="468" t="s">
        <v>2319</v>
      </c>
    </row>
    <row r="137" spans="2:64" s="471" customFormat="1" hidden="1">
      <c r="B137" s="472"/>
      <c r="C137" s="741"/>
      <c r="D137" s="742" t="s">
        <v>976</v>
      </c>
      <c r="E137" s="743" t="s">
        <v>911</v>
      </c>
      <c r="F137" s="744" t="s">
        <v>2320</v>
      </c>
      <c r="G137" s="741"/>
      <c r="H137" s="745">
        <v>7</v>
      </c>
      <c r="I137" s="741"/>
      <c r="J137" s="741"/>
      <c r="L137" s="618"/>
      <c r="M137" s="477"/>
      <c r="S137" s="478"/>
      <c r="AS137" s="474" t="s">
        <v>976</v>
      </c>
      <c r="AT137" s="474" t="s">
        <v>409</v>
      </c>
      <c r="AU137" s="471" t="s">
        <v>409</v>
      </c>
      <c r="AV137" s="471" t="s">
        <v>978</v>
      </c>
      <c r="AW137" s="471" t="s">
        <v>402</v>
      </c>
      <c r="AX137" s="474" t="s">
        <v>970</v>
      </c>
    </row>
    <row r="138" spans="2:64" s="387" customFormat="1" ht="14.45" customHeight="1">
      <c r="B138" s="458"/>
      <c r="C138" s="736" t="s">
        <v>424</v>
      </c>
      <c r="D138" s="736" t="s">
        <v>972</v>
      </c>
      <c r="E138" s="737" t="s">
        <v>973</v>
      </c>
      <c r="F138" s="738" t="s">
        <v>974</v>
      </c>
      <c r="G138" s="739" t="s">
        <v>139</v>
      </c>
      <c r="H138" s="740">
        <v>22.5</v>
      </c>
      <c r="I138" s="740">
        <v>0</v>
      </c>
      <c r="J138" s="740">
        <f>ROUND(I138*H138,3)</f>
        <v>0</v>
      </c>
      <c r="K138" s="464"/>
      <c r="L138" s="611"/>
      <c r="M138" s="465" t="s">
        <v>911</v>
      </c>
      <c r="N138" s="466">
        <v>2.806</v>
      </c>
      <c r="O138" s="466">
        <f>N138*H138</f>
        <v>63.134999999999998</v>
      </c>
      <c r="P138" s="466">
        <v>0</v>
      </c>
      <c r="Q138" s="466">
        <f>P138*H138</f>
        <v>0</v>
      </c>
      <c r="R138" s="466">
        <v>0</v>
      </c>
      <c r="S138" s="467">
        <f>R138*H138</f>
        <v>0</v>
      </c>
      <c r="AQ138" s="468" t="s">
        <v>420</v>
      </c>
      <c r="AS138" s="468" t="s">
        <v>972</v>
      </c>
      <c r="AT138" s="468" t="s">
        <v>409</v>
      </c>
      <c r="AX138" s="379" t="s">
        <v>970</v>
      </c>
      <c r="BD138" s="469" t="e">
        <f>IF(#REF!="základná",J138,0)</f>
        <v>#REF!</v>
      </c>
      <c r="BE138" s="469" t="e">
        <f>IF(#REF!="znížená",J138,0)</f>
        <v>#REF!</v>
      </c>
      <c r="BF138" s="469" t="e">
        <f>IF(#REF!="zákl. prenesená",J138,0)</f>
        <v>#REF!</v>
      </c>
      <c r="BG138" s="469" t="e">
        <f>IF(#REF!="zníž. prenesená",J138,0)</f>
        <v>#REF!</v>
      </c>
      <c r="BH138" s="469" t="e">
        <f>IF(#REF!="nulová",J138,0)</f>
        <v>#REF!</v>
      </c>
      <c r="BI138" s="379" t="s">
        <v>409</v>
      </c>
      <c r="BJ138" s="470">
        <f>ROUND(I138*H138,3)</f>
        <v>0</v>
      </c>
      <c r="BK138" s="379" t="s">
        <v>420</v>
      </c>
      <c r="BL138" s="468" t="s">
        <v>2321</v>
      </c>
    </row>
    <row r="139" spans="2:64" s="471" customFormat="1" hidden="1">
      <c r="B139" s="472"/>
      <c r="C139" s="741"/>
      <c r="D139" s="742" t="s">
        <v>976</v>
      </c>
      <c r="E139" s="743" t="s">
        <v>911</v>
      </c>
      <c r="F139" s="744" t="s">
        <v>2322</v>
      </c>
      <c r="G139" s="741"/>
      <c r="H139" s="745">
        <v>22.5</v>
      </c>
      <c r="I139" s="741"/>
      <c r="J139" s="741"/>
      <c r="L139" s="618"/>
      <c r="M139" s="477"/>
      <c r="S139" s="478"/>
      <c r="AS139" s="474" t="s">
        <v>976</v>
      </c>
      <c r="AT139" s="474" t="s">
        <v>409</v>
      </c>
      <c r="AU139" s="471" t="s">
        <v>409</v>
      </c>
      <c r="AV139" s="471" t="s">
        <v>978</v>
      </c>
      <c r="AW139" s="471" t="s">
        <v>402</v>
      </c>
      <c r="AX139" s="474" t="s">
        <v>970</v>
      </c>
    </row>
    <row r="140" spans="2:64" s="387" customFormat="1" ht="24.2" customHeight="1">
      <c r="B140" s="458"/>
      <c r="C140" s="736" t="s">
        <v>428</v>
      </c>
      <c r="D140" s="736" t="s">
        <v>972</v>
      </c>
      <c r="E140" s="737" t="s">
        <v>979</v>
      </c>
      <c r="F140" s="738" t="s">
        <v>980</v>
      </c>
      <c r="G140" s="739" t="s">
        <v>139</v>
      </c>
      <c r="H140" s="740">
        <v>11.25</v>
      </c>
      <c r="I140" s="740">
        <v>0</v>
      </c>
      <c r="J140" s="740">
        <f>ROUND(I140*H140,3)</f>
        <v>0</v>
      </c>
      <c r="K140" s="464"/>
      <c r="L140" s="611"/>
      <c r="M140" s="465" t="s">
        <v>911</v>
      </c>
      <c r="N140" s="466">
        <v>0.10199999999999999</v>
      </c>
      <c r="O140" s="466">
        <f>N140*H140</f>
        <v>1.1475</v>
      </c>
      <c r="P140" s="466">
        <v>0</v>
      </c>
      <c r="Q140" s="466">
        <f>P140*H140</f>
        <v>0</v>
      </c>
      <c r="R140" s="466">
        <v>0</v>
      </c>
      <c r="S140" s="467">
        <f>R140*H140</f>
        <v>0</v>
      </c>
      <c r="AQ140" s="468" t="s">
        <v>420</v>
      </c>
      <c r="AS140" s="468" t="s">
        <v>972</v>
      </c>
      <c r="AT140" s="468" t="s">
        <v>409</v>
      </c>
      <c r="AX140" s="379" t="s">
        <v>970</v>
      </c>
      <c r="BD140" s="469" t="e">
        <f>IF(#REF!="základná",J140,0)</f>
        <v>#REF!</v>
      </c>
      <c r="BE140" s="469" t="e">
        <f>IF(#REF!="znížená",J140,0)</f>
        <v>#REF!</v>
      </c>
      <c r="BF140" s="469" t="e">
        <f>IF(#REF!="zákl. prenesená",J140,0)</f>
        <v>#REF!</v>
      </c>
      <c r="BG140" s="469" t="e">
        <f>IF(#REF!="zníž. prenesená",J140,0)</f>
        <v>#REF!</v>
      </c>
      <c r="BH140" s="469" t="e">
        <f>IF(#REF!="nulová",J140,0)</f>
        <v>#REF!</v>
      </c>
      <c r="BI140" s="379" t="s">
        <v>409</v>
      </c>
      <c r="BJ140" s="470">
        <f>ROUND(I140*H140,3)</f>
        <v>0</v>
      </c>
      <c r="BK140" s="379" t="s">
        <v>420</v>
      </c>
      <c r="BL140" s="468" t="s">
        <v>2323</v>
      </c>
    </row>
    <row r="141" spans="2:64" s="387" customFormat="1" ht="14.45" customHeight="1">
      <c r="B141" s="458"/>
      <c r="C141" s="736" t="s">
        <v>431</v>
      </c>
      <c r="D141" s="736" t="s">
        <v>972</v>
      </c>
      <c r="E141" s="737" t="s">
        <v>992</v>
      </c>
      <c r="F141" s="738" t="s">
        <v>993</v>
      </c>
      <c r="G141" s="739" t="s">
        <v>139</v>
      </c>
      <c r="H141" s="740">
        <v>10.75</v>
      </c>
      <c r="I141" s="740">
        <v>0</v>
      </c>
      <c r="J141" s="740">
        <f>ROUND(I141*H141,3)</f>
        <v>0</v>
      </c>
      <c r="K141" s="464"/>
      <c r="L141" s="611"/>
      <c r="M141" s="465" t="s">
        <v>911</v>
      </c>
      <c r="N141" s="466">
        <v>1.5089999999999999</v>
      </c>
      <c r="O141" s="466">
        <f>N141*H141</f>
        <v>16.22175</v>
      </c>
      <c r="P141" s="466">
        <v>0</v>
      </c>
      <c r="Q141" s="466">
        <f>P141*H141</f>
        <v>0</v>
      </c>
      <c r="R141" s="466">
        <v>0</v>
      </c>
      <c r="S141" s="467">
        <f>R141*H141</f>
        <v>0</v>
      </c>
      <c r="AQ141" s="468" t="s">
        <v>420</v>
      </c>
      <c r="AS141" s="468" t="s">
        <v>972</v>
      </c>
      <c r="AT141" s="468" t="s">
        <v>409</v>
      </c>
      <c r="AX141" s="379" t="s">
        <v>970</v>
      </c>
      <c r="BD141" s="469" t="e">
        <f>IF(#REF!="základná",J141,0)</f>
        <v>#REF!</v>
      </c>
      <c r="BE141" s="469" t="e">
        <f>IF(#REF!="znížená",J141,0)</f>
        <v>#REF!</v>
      </c>
      <c r="BF141" s="469" t="e">
        <f>IF(#REF!="zákl. prenesená",J141,0)</f>
        <v>#REF!</v>
      </c>
      <c r="BG141" s="469" t="e">
        <f>IF(#REF!="zníž. prenesená",J141,0)</f>
        <v>#REF!</v>
      </c>
      <c r="BH141" s="469" t="e">
        <f>IF(#REF!="nulová",J141,0)</f>
        <v>#REF!</v>
      </c>
      <c r="BI141" s="379" t="s">
        <v>409</v>
      </c>
      <c r="BJ141" s="470">
        <f>ROUND(I141*H141,3)</f>
        <v>0</v>
      </c>
      <c r="BK141" s="379" t="s">
        <v>420</v>
      </c>
      <c r="BL141" s="468" t="s">
        <v>2324</v>
      </c>
    </row>
    <row r="142" spans="2:64" s="471" customFormat="1" ht="22.5" hidden="1">
      <c r="B142" s="472"/>
      <c r="C142" s="741"/>
      <c r="D142" s="742" t="s">
        <v>976</v>
      </c>
      <c r="E142" s="743" t="s">
        <v>911</v>
      </c>
      <c r="F142" s="744" t="s">
        <v>2325</v>
      </c>
      <c r="G142" s="741"/>
      <c r="H142" s="745">
        <v>2.5</v>
      </c>
      <c r="I142" s="741"/>
      <c r="J142" s="741"/>
      <c r="L142" s="618"/>
      <c r="M142" s="477"/>
      <c r="S142" s="478"/>
      <c r="AS142" s="474" t="s">
        <v>976</v>
      </c>
      <c r="AT142" s="474" t="s">
        <v>409</v>
      </c>
      <c r="AU142" s="471" t="s">
        <v>409</v>
      </c>
      <c r="AV142" s="471" t="s">
        <v>978</v>
      </c>
      <c r="AW142" s="471" t="s">
        <v>889</v>
      </c>
      <c r="AX142" s="474" t="s">
        <v>970</v>
      </c>
    </row>
    <row r="143" spans="2:64" s="471" customFormat="1" hidden="1">
      <c r="B143" s="472"/>
      <c r="C143" s="741"/>
      <c r="D143" s="742" t="s">
        <v>976</v>
      </c>
      <c r="E143" s="743" t="s">
        <v>911</v>
      </c>
      <c r="F143" s="744" t="s">
        <v>2326</v>
      </c>
      <c r="G143" s="741"/>
      <c r="H143" s="745">
        <v>3.75</v>
      </c>
      <c r="I143" s="741"/>
      <c r="J143" s="741"/>
      <c r="L143" s="618"/>
      <c r="M143" s="477"/>
      <c r="S143" s="478"/>
      <c r="AS143" s="474" t="s">
        <v>976</v>
      </c>
      <c r="AT143" s="474" t="s">
        <v>409</v>
      </c>
      <c r="AU143" s="471" t="s">
        <v>409</v>
      </c>
      <c r="AV143" s="471" t="s">
        <v>978</v>
      </c>
      <c r="AW143" s="471" t="s">
        <v>889</v>
      </c>
      <c r="AX143" s="474" t="s">
        <v>970</v>
      </c>
    </row>
    <row r="144" spans="2:64" s="471" customFormat="1" hidden="1">
      <c r="B144" s="472"/>
      <c r="C144" s="741"/>
      <c r="D144" s="742" t="s">
        <v>976</v>
      </c>
      <c r="E144" s="743" t="s">
        <v>911</v>
      </c>
      <c r="F144" s="744" t="s">
        <v>2327</v>
      </c>
      <c r="G144" s="741"/>
      <c r="H144" s="745">
        <v>4.5</v>
      </c>
      <c r="I144" s="741"/>
      <c r="J144" s="741"/>
      <c r="L144" s="618"/>
      <c r="M144" s="477"/>
      <c r="S144" s="478"/>
      <c r="AS144" s="474" t="s">
        <v>976</v>
      </c>
      <c r="AT144" s="474" t="s">
        <v>409</v>
      </c>
      <c r="AU144" s="471" t="s">
        <v>409</v>
      </c>
      <c r="AV144" s="471" t="s">
        <v>978</v>
      </c>
      <c r="AW144" s="471" t="s">
        <v>889</v>
      </c>
      <c r="AX144" s="474" t="s">
        <v>970</v>
      </c>
    </row>
    <row r="145" spans="2:64" s="486" customFormat="1" hidden="1">
      <c r="B145" s="487"/>
      <c r="C145" s="746"/>
      <c r="D145" s="742" t="s">
        <v>976</v>
      </c>
      <c r="E145" s="747" t="s">
        <v>911</v>
      </c>
      <c r="F145" s="748" t="s">
        <v>1038</v>
      </c>
      <c r="G145" s="746"/>
      <c r="H145" s="749">
        <v>10.75</v>
      </c>
      <c r="I145" s="746"/>
      <c r="J145" s="746"/>
      <c r="L145" s="619"/>
      <c r="M145" s="491"/>
      <c r="S145" s="492"/>
      <c r="AS145" s="488" t="s">
        <v>976</v>
      </c>
      <c r="AT145" s="488" t="s">
        <v>409</v>
      </c>
      <c r="AU145" s="486" t="s">
        <v>414</v>
      </c>
      <c r="AV145" s="486" t="s">
        <v>978</v>
      </c>
      <c r="AW145" s="486" t="s">
        <v>402</v>
      </c>
      <c r="AX145" s="488" t="s">
        <v>970</v>
      </c>
    </row>
    <row r="146" spans="2:64" s="387" customFormat="1" ht="37.700000000000003" customHeight="1">
      <c r="B146" s="458"/>
      <c r="C146" s="736" t="s">
        <v>405</v>
      </c>
      <c r="D146" s="736" t="s">
        <v>972</v>
      </c>
      <c r="E146" s="737" t="s">
        <v>996</v>
      </c>
      <c r="F146" s="738" t="s">
        <v>997</v>
      </c>
      <c r="G146" s="739" t="s">
        <v>139</v>
      </c>
      <c r="H146" s="740">
        <v>5.375</v>
      </c>
      <c r="I146" s="740">
        <v>0</v>
      </c>
      <c r="J146" s="740">
        <f>ROUND(I146*H146,3)</f>
        <v>0</v>
      </c>
      <c r="K146" s="464"/>
      <c r="L146" s="611"/>
      <c r="M146" s="465" t="s">
        <v>911</v>
      </c>
      <c r="N146" s="466">
        <v>0.08</v>
      </c>
      <c r="O146" s="466">
        <f>N146*H146</f>
        <v>0.43</v>
      </c>
      <c r="P146" s="466">
        <v>0</v>
      </c>
      <c r="Q146" s="466">
        <f>P146*H146</f>
        <v>0</v>
      </c>
      <c r="R146" s="466">
        <v>0</v>
      </c>
      <c r="S146" s="467">
        <f>R146*H146</f>
        <v>0</v>
      </c>
      <c r="AQ146" s="468" t="s">
        <v>420</v>
      </c>
      <c r="AS146" s="468" t="s">
        <v>972</v>
      </c>
      <c r="AT146" s="468" t="s">
        <v>409</v>
      </c>
      <c r="AX146" s="379" t="s">
        <v>970</v>
      </c>
      <c r="BD146" s="469" t="e">
        <f>IF(#REF!="základná",J146,0)</f>
        <v>#REF!</v>
      </c>
      <c r="BE146" s="469" t="e">
        <f>IF(#REF!="znížená",J146,0)</f>
        <v>#REF!</v>
      </c>
      <c r="BF146" s="469" t="e">
        <f>IF(#REF!="zákl. prenesená",J146,0)</f>
        <v>#REF!</v>
      </c>
      <c r="BG146" s="469" t="e">
        <f>IF(#REF!="zníž. prenesená",J146,0)</f>
        <v>#REF!</v>
      </c>
      <c r="BH146" s="469" t="e">
        <f>IF(#REF!="nulová",J146,0)</f>
        <v>#REF!</v>
      </c>
      <c r="BI146" s="379" t="s">
        <v>409</v>
      </c>
      <c r="BJ146" s="470">
        <f>ROUND(I146*H146,3)</f>
        <v>0</v>
      </c>
      <c r="BK146" s="379" t="s">
        <v>420</v>
      </c>
      <c r="BL146" s="468" t="s">
        <v>2328</v>
      </c>
    </row>
    <row r="147" spans="2:64" s="387" customFormat="1" ht="24.2" customHeight="1">
      <c r="B147" s="458"/>
      <c r="C147" s="736" t="s">
        <v>410</v>
      </c>
      <c r="D147" s="736" t="s">
        <v>972</v>
      </c>
      <c r="E147" s="737" t="s">
        <v>1006</v>
      </c>
      <c r="F147" s="738" t="s">
        <v>1007</v>
      </c>
      <c r="G147" s="739" t="s">
        <v>97</v>
      </c>
      <c r="H147" s="740">
        <v>7.5</v>
      </c>
      <c r="I147" s="740">
        <v>0</v>
      </c>
      <c r="J147" s="740">
        <f>ROUND(I147*H147,3)</f>
        <v>0</v>
      </c>
      <c r="K147" s="464"/>
      <c r="L147" s="611"/>
      <c r="M147" s="465" t="s">
        <v>911</v>
      </c>
      <c r="N147" s="466">
        <v>0.249</v>
      </c>
      <c r="O147" s="466">
        <f>N147*H147</f>
        <v>1.8674999999999999</v>
      </c>
      <c r="P147" s="466">
        <v>9.7000000000000005E-4</v>
      </c>
      <c r="Q147" s="466">
        <f>P147*H147</f>
        <v>7.2750000000000002E-3</v>
      </c>
      <c r="R147" s="466">
        <v>0</v>
      </c>
      <c r="S147" s="467">
        <f>R147*H147</f>
        <v>0</v>
      </c>
      <c r="AQ147" s="468" t="s">
        <v>420</v>
      </c>
      <c r="AS147" s="468" t="s">
        <v>972</v>
      </c>
      <c r="AT147" s="468" t="s">
        <v>409</v>
      </c>
      <c r="AX147" s="379" t="s">
        <v>970</v>
      </c>
      <c r="BD147" s="469" t="e">
        <f>IF(#REF!="základná",J147,0)</f>
        <v>#REF!</v>
      </c>
      <c r="BE147" s="469" t="e">
        <f>IF(#REF!="znížená",J147,0)</f>
        <v>#REF!</v>
      </c>
      <c r="BF147" s="469" t="e">
        <f>IF(#REF!="zákl. prenesená",J147,0)</f>
        <v>#REF!</v>
      </c>
      <c r="BG147" s="469" t="e">
        <f>IF(#REF!="zníž. prenesená",J147,0)</f>
        <v>#REF!</v>
      </c>
      <c r="BH147" s="469" t="e">
        <f>IF(#REF!="nulová",J147,0)</f>
        <v>#REF!</v>
      </c>
      <c r="BI147" s="379" t="s">
        <v>409</v>
      </c>
      <c r="BJ147" s="470">
        <f>ROUND(I147*H147,3)</f>
        <v>0</v>
      </c>
      <c r="BK147" s="379" t="s">
        <v>420</v>
      </c>
      <c r="BL147" s="468" t="s">
        <v>2329</v>
      </c>
    </row>
    <row r="148" spans="2:64" s="471" customFormat="1">
      <c r="B148" s="472"/>
      <c r="C148" s="741"/>
      <c r="D148" s="742" t="s">
        <v>976</v>
      </c>
      <c r="E148" s="743" t="s">
        <v>911</v>
      </c>
      <c r="F148" s="744" t="s">
        <v>2330</v>
      </c>
      <c r="G148" s="741"/>
      <c r="H148" s="745">
        <v>7.5</v>
      </c>
      <c r="I148" s="741"/>
      <c r="J148" s="741"/>
      <c r="L148" s="618"/>
      <c r="M148" s="477"/>
      <c r="S148" s="478"/>
      <c r="AS148" s="474" t="s">
        <v>976</v>
      </c>
      <c r="AT148" s="474" t="s">
        <v>409</v>
      </c>
      <c r="AU148" s="471" t="s">
        <v>409</v>
      </c>
      <c r="AV148" s="471" t="s">
        <v>978</v>
      </c>
      <c r="AW148" s="471" t="s">
        <v>402</v>
      </c>
      <c r="AX148" s="474" t="s">
        <v>970</v>
      </c>
    </row>
    <row r="149" spans="2:64" s="387" customFormat="1" ht="24.2" customHeight="1">
      <c r="B149" s="458"/>
      <c r="C149" s="736" t="s">
        <v>416</v>
      </c>
      <c r="D149" s="736" t="s">
        <v>972</v>
      </c>
      <c r="E149" s="737" t="s">
        <v>1009</v>
      </c>
      <c r="F149" s="738" t="s">
        <v>1010</v>
      </c>
      <c r="G149" s="739" t="s">
        <v>97</v>
      </c>
      <c r="H149" s="740">
        <v>7.5</v>
      </c>
      <c r="I149" s="740">
        <v>0</v>
      </c>
      <c r="J149" s="740">
        <f>ROUND(I149*H149,3)</f>
        <v>0</v>
      </c>
      <c r="K149" s="464"/>
      <c r="L149" s="611"/>
      <c r="M149" s="465" t="s">
        <v>911</v>
      </c>
      <c r="N149" s="466">
        <v>0.188</v>
      </c>
      <c r="O149" s="466">
        <f>N149*H149</f>
        <v>1.41</v>
      </c>
      <c r="P149" s="466">
        <v>0</v>
      </c>
      <c r="Q149" s="466">
        <f>P149*H149</f>
        <v>0</v>
      </c>
      <c r="R149" s="466">
        <v>0</v>
      </c>
      <c r="S149" s="467">
        <f>R149*H149</f>
        <v>0</v>
      </c>
      <c r="AQ149" s="468" t="s">
        <v>420</v>
      </c>
      <c r="AS149" s="468" t="s">
        <v>972</v>
      </c>
      <c r="AT149" s="468" t="s">
        <v>409</v>
      </c>
      <c r="AX149" s="379" t="s">
        <v>970</v>
      </c>
      <c r="BD149" s="469" t="e">
        <f>IF(#REF!="základná",J149,0)</f>
        <v>#REF!</v>
      </c>
      <c r="BE149" s="469" t="e">
        <f>IF(#REF!="znížená",J149,0)</f>
        <v>#REF!</v>
      </c>
      <c r="BF149" s="469" t="e">
        <f>IF(#REF!="zákl. prenesená",J149,0)</f>
        <v>#REF!</v>
      </c>
      <c r="BG149" s="469" t="e">
        <f>IF(#REF!="zníž. prenesená",J149,0)</f>
        <v>#REF!</v>
      </c>
      <c r="BH149" s="469" t="e">
        <f>IF(#REF!="nulová",J149,0)</f>
        <v>#REF!</v>
      </c>
      <c r="BI149" s="379" t="s">
        <v>409</v>
      </c>
      <c r="BJ149" s="470">
        <f>ROUND(I149*H149,3)</f>
        <v>0</v>
      </c>
      <c r="BK149" s="379" t="s">
        <v>420</v>
      </c>
      <c r="BL149" s="468" t="s">
        <v>2331</v>
      </c>
    </row>
    <row r="150" spans="2:64" s="387" customFormat="1" ht="24.2" customHeight="1">
      <c r="B150" s="458"/>
      <c r="C150" s="736" t="s">
        <v>421</v>
      </c>
      <c r="D150" s="736" t="s">
        <v>972</v>
      </c>
      <c r="E150" s="737" t="s">
        <v>1016</v>
      </c>
      <c r="F150" s="738" t="s">
        <v>1017</v>
      </c>
      <c r="G150" s="739" t="s">
        <v>139</v>
      </c>
      <c r="H150" s="740">
        <v>33.25</v>
      </c>
      <c r="I150" s="740">
        <v>0</v>
      </c>
      <c r="J150" s="740">
        <f>ROUND(I150*H150,3)</f>
        <v>0</v>
      </c>
      <c r="K150" s="464"/>
      <c r="L150" s="611"/>
      <c r="M150" s="465" t="s">
        <v>911</v>
      </c>
      <c r="N150" s="466">
        <v>8.1000000000000003E-2</v>
      </c>
      <c r="O150" s="466">
        <f>N150*H150</f>
        <v>2.6932499999999999</v>
      </c>
      <c r="P150" s="466">
        <v>0</v>
      </c>
      <c r="Q150" s="466">
        <f>P150*H150</f>
        <v>0</v>
      </c>
      <c r="R150" s="466">
        <v>0</v>
      </c>
      <c r="S150" s="467">
        <f>R150*H150</f>
        <v>0</v>
      </c>
      <c r="AQ150" s="468" t="s">
        <v>420</v>
      </c>
      <c r="AS150" s="468" t="s">
        <v>972</v>
      </c>
      <c r="AT150" s="468" t="s">
        <v>409</v>
      </c>
      <c r="AX150" s="379" t="s">
        <v>970</v>
      </c>
      <c r="BD150" s="469" t="e">
        <f>IF(#REF!="základná",J150,0)</f>
        <v>#REF!</v>
      </c>
      <c r="BE150" s="469" t="e">
        <f>IF(#REF!="znížená",J150,0)</f>
        <v>#REF!</v>
      </c>
      <c r="BF150" s="469" t="e">
        <f>IF(#REF!="zákl. prenesená",J150,0)</f>
        <v>#REF!</v>
      </c>
      <c r="BG150" s="469" t="e">
        <f>IF(#REF!="zníž. prenesená",J150,0)</f>
        <v>#REF!</v>
      </c>
      <c r="BH150" s="469" t="e">
        <f>IF(#REF!="nulová",J150,0)</f>
        <v>#REF!</v>
      </c>
      <c r="BI150" s="379" t="s">
        <v>409</v>
      </c>
      <c r="BJ150" s="470">
        <f>ROUND(I150*H150,3)</f>
        <v>0</v>
      </c>
      <c r="BK150" s="379" t="s">
        <v>420</v>
      </c>
      <c r="BL150" s="468" t="s">
        <v>2332</v>
      </c>
    </row>
    <row r="151" spans="2:64" s="471" customFormat="1" ht="22.5" hidden="1">
      <c r="B151" s="472"/>
      <c r="C151" s="741"/>
      <c r="D151" s="742" t="s">
        <v>976</v>
      </c>
      <c r="E151" s="743" t="s">
        <v>911</v>
      </c>
      <c r="F151" s="744" t="s">
        <v>2325</v>
      </c>
      <c r="G151" s="741"/>
      <c r="H151" s="745">
        <v>2.5</v>
      </c>
      <c r="I151" s="741"/>
      <c r="J151" s="741"/>
      <c r="L151" s="618"/>
      <c r="M151" s="477"/>
      <c r="S151" s="478"/>
      <c r="AS151" s="474" t="s">
        <v>976</v>
      </c>
      <c r="AT151" s="474" t="s">
        <v>409</v>
      </c>
      <c r="AU151" s="471" t="s">
        <v>409</v>
      </c>
      <c r="AV151" s="471" t="s">
        <v>978</v>
      </c>
      <c r="AW151" s="471" t="s">
        <v>889</v>
      </c>
      <c r="AX151" s="474" t="s">
        <v>970</v>
      </c>
    </row>
    <row r="152" spans="2:64" s="471" customFormat="1" hidden="1">
      <c r="B152" s="472"/>
      <c r="C152" s="741"/>
      <c r="D152" s="742" t="s">
        <v>976</v>
      </c>
      <c r="E152" s="743" t="s">
        <v>911</v>
      </c>
      <c r="F152" s="744" t="s">
        <v>2326</v>
      </c>
      <c r="G152" s="741"/>
      <c r="H152" s="745">
        <v>3.75</v>
      </c>
      <c r="I152" s="741"/>
      <c r="J152" s="741"/>
      <c r="L152" s="618"/>
      <c r="M152" s="477"/>
      <c r="S152" s="478"/>
      <c r="AS152" s="474" t="s">
        <v>976</v>
      </c>
      <c r="AT152" s="474" t="s">
        <v>409</v>
      </c>
      <c r="AU152" s="471" t="s">
        <v>409</v>
      </c>
      <c r="AV152" s="471" t="s">
        <v>978</v>
      </c>
      <c r="AW152" s="471" t="s">
        <v>889</v>
      </c>
      <c r="AX152" s="474" t="s">
        <v>970</v>
      </c>
    </row>
    <row r="153" spans="2:64" s="471" customFormat="1" hidden="1">
      <c r="B153" s="472"/>
      <c r="C153" s="741"/>
      <c r="D153" s="742" t="s">
        <v>976</v>
      </c>
      <c r="E153" s="743" t="s">
        <v>911</v>
      </c>
      <c r="F153" s="744" t="s">
        <v>2327</v>
      </c>
      <c r="G153" s="741"/>
      <c r="H153" s="745">
        <v>4.5</v>
      </c>
      <c r="I153" s="741"/>
      <c r="J153" s="741"/>
      <c r="L153" s="618"/>
      <c r="M153" s="477"/>
      <c r="S153" s="478"/>
      <c r="AS153" s="474" t="s">
        <v>976</v>
      </c>
      <c r="AT153" s="474" t="s">
        <v>409</v>
      </c>
      <c r="AU153" s="471" t="s">
        <v>409</v>
      </c>
      <c r="AV153" s="471" t="s">
        <v>978</v>
      </c>
      <c r="AW153" s="471" t="s">
        <v>889</v>
      </c>
      <c r="AX153" s="474" t="s">
        <v>970</v>
      </c>
    </row>
    <row r="154" spans="2:64" s="486" customFormat="1" hidden="1">
      <c r="B154" s="487"/>
      <c r="C154" s="746"/>
      <c r="D154" s="742" t="s">
        <v>976</v>
      </c>
      <c r="E154" s="747" t="s">
        <v>911</v>
      </c>
      <c r="F154" s="748" t="s">
        <v>1038</v>
      </c>
      <c r="G154" s="746"/>
      <c r="H154" s="749">
        <v>10.75</v>
      </c>
      <c r="I154" s="746"/>
      <c r="J154" s="746"/>
      <c r="L154" s="619"/>
      <c r="M154" s="491"/>
      <c r="S154" s="492"/>
      <c r="AS154" s="488" t="s">
        <v>976</v>
      </c>
      <c r="AT154" s="488" t="s">
        <v>409</v>
      </c>
      <c r="AU154" s="486" t="s">
        <v>414</v>
      </c>
      <c r="AV154" s="486" t="s">
        <v>978</v>
      </c>
      <c r="AW154" s="486" t="s">
        <v>889</v>
      </c>
      <c r="AX154" s="488" t="s">
        <v>970</v>
      </c>
    </row>
    <row r="155" spans="2:64" s="471" customFormat="1" hidden="1">
      <c r="B155" s="472"/>
      <c r="C155" s="741"/>
      <c r="D155" s="742" t="s">
        <v>976</v>
      </c>
      <c r="E155" s="743" t="s">
        <v>911</v>
      </c>
      <c r="F155" s="744" t="s">
        <v>2322</v>
      </c>
      <c r="G155" s="741"/>
      <c r="H155" s="745">
        <v>22.5</v>
      </c>
      <c r="I155" s="741"/>
      <c r="J155" s="741"/>
      <c r="L155" s="618"/>
      <c r="M155" s="477"/>
      <c r="S155" s="478"/>
      <c r="AS155" s="474" t="s">
        <v>976</v>
      </c>
      <c r="AT155" s="474" t="s">
        <v>409</v>
      </c>
      <c r="AU155" s="471" t="s">
        <v>409</v>
      </c>
      <c r="AV155" s="471" t="s">
        <v>978</v>
      </c>
      <c r="AW155" s="471" t="s">
        <v>889</v>
      </c>
      <c r="AX155" s="474" t="s">
        <v>970</v>
      </c>
    </row>
    <row r="156" spans="2:64" s="479" customFormat="1" hidden="1">
      <c r="B156" s="480"/>
      <c r="C156" s="750"/>
      <c r="D156" s="742" t="s">
        <v>976</v>
      </c>
      <c r="E156" s="751" t="s">
        <v>911</v>
      </c>
      <c r="F156" s="752" t="s">
        <v>988</v>
      </c>
      <c r="G156" s="750"/>
      <c r="H156" s="753">
        <v>33.25</v>
      </c>
      <c r="I156" s="750"/>
      <c r="J156" s="750"/>
      <c r="L156" s="620"/>
      <c r="M156" s="484"/>
      <c r="S156" s="485"/>
      <c r="AS156" s="481" t="s">
        <v>976</v>
      </c>
      <c r="AT156" s="481" t="s">
        <v>409</v>
      </c>
      <c r="AU156" s="479" t="s">
        <v>420</v>
      </c>
      <c r="AV156" s="479" t="s">
        <v>978</v>
      </c>
      <c r="AW156" s="479" t="s">
        <v>402</v>
      </c>
      <c r="AX156" s="481" t="s">
        <v>970</v>
      </c>
    </row>
    <row r="157" spans="2:64" s="387" customFormat="1" ht="24.2" customHeight="1">
      <c r="B157" s="458"/>
      <c r="C157" s="736" t="s">
        <v>433</v>
      </c>
      <c r="D157" s="736" t="s">
        <v>972</v>
      </c>
      <c r="E157" s="737" t="s">
        <v>1019</v>
      </c>
      <c r="F157" s="738" t="s">
        <v>1020</v>
      </c>
      <c r="G157" s="739" t="s">
        <v>139</v>
      </c>
      <c r="H157" s="740">
        <v>6.8339999999999996</v>
      </c>
      <c r="I157" s="740">
        <v>0</v>
      </c>
      <c r="J157" s="740">
        <f>ROUND(I157*H157,3)</f>
        <v>0</v>
      </c>
      <c r="K157" s="464"/>
      <c r="L157" s="611"/>
      <c r="M157" s="465" t="s">
        <v>911</v>
      </c>
      <c r="N157" s="466">
        <v>7.0999999999999994E-2</v>
      </c>
      <c r="O157" s="466">
        <f>N157*H157</f>
        <v>0.48521399999999992</v>
      </c>
      <c r="P157" s="466">
        <v>0</v>
      </c>
      <c r="Q157" s="466">
        <f>P157*H157</f>
        <v>0</v>
      </c>
      <c r="R157" s="466">
        <v>0</v>
      </c>
      <c r="S157" s="467">
        <f>R157*H157</f>
        <v>0</v>
      </c>
      <c r="AQ157" s="468" t="s">
        <v>420</v>
      </c>
      <c r="AS157" s="468" t="s">
        <v>972</v>
      </c>
      <c r="AT157" s="468" t="s">
        <v>409</v>
      </c>
      <c r="AX157" s="379" t="s">
        <v>970</v>
      </c>
      <c r="BD157" s="469" t="e">
        <f>IF(#REF!="základná",J157,0)</f>
        <v>#REF!</v>
      </c>
      <c r="BE157" s="469" t="e">
        <f>IF(#REF!="znížená",J157,0)</f>
        <v>#REF!</v>
      </c>
      <c r="BF157" s="469" t="e">
        <f>IF(#REF!="zákl. prenesená",J157,0)</f>
        <v>#REF!</v>
      </c>
      <c r="BG157" s="469" t="e">
        <f>IF(#REF!="zníž. prenesená",J157,0)</f>
        <v>#REF!</v>
      </c>
      <c r="BH157" s="469" t="e">
        <f>IF(#REF!="nulová",J157,0)</f>
        <v>#REF!</v>
      </c>
      <c r="BI157" s="379" t="s">
        <v>409</v>
      </c>
      <c r="BJ157" s="470">
        <f>ROUND(I157*H157,3)</f>
        <v>0</v>
      </c>
      <c r="BK157" s="379" t="s">
        <v>420</v>
      </c>
      <c r="BL157" s="468" t="s">
        <v>2333</v>
      </c>
    </row>
    <row r="158" spans="2:64" s="471" customFormat="1" hidden="1">
      <c r="B158" s="472"/>
      <c r="C158" s="741"/>
      <c r="D158" s="742" t="s">
        <v>976</v>
      </c>
      <c r="E158" s="743" t="s">
        <v>911</v>
      </c>
      <c r="F158" s="744" t="s">
        <v>2334</v>
      </c>
      <c r="G158" s="741"/>
      <c r="H158" s="745">
        <v>6.8339999999999996</v>
      </c>
      <c r="I158" s="741"/>
      <c r="J158" s="741"/>
      <c r="L158" s="618"/>
      <c r="M158" s="477"/>
      <c r="S158" s="478"/>
      <c r="AS158" s="474" t="s">
        <v>976</v>
      </c>
      <c r="AT158" s="474" t="s">
        <v>409</v>
      </c>
      <c r="AU158" s="471" t="s">
        <v>409</v>
      </c>
      <c r="AV158" s="471" t="s">
        <v>978</v>
      </c>
      <c r="AW158" s="471" t="s">
        <v>402</v>
      </c>
      <c r="AX158" s="474" t="s">
        <v>970</v>
      </c>
    </row>
    <row r="159" spans="2:64" s="387" customFormat="1" ht="37.700000000000003" customHeight="1">
      <c r="B159" s="458"/>
      <c r="C159" s="736" t="s">
        <v>407</v>
      </c>
      <c r="D159" s="736" t="s">
        <v>972</v>
      </c>
      <c r="E159" s="737" t="s">
        <v>1023</v>
      </c>
      <c r="F159" s="738" t="s">
        <v>1024</v>
      </c>
      <c r="G159" s="739" t="s">
        <v>139</v>
      </c>
      <c r="H159" s="740">
        <v>68.34</v>
      </c>
      <c r="I159" s="740">
        <v>0</v>
      </c>
      <c r="J159" s="740">
        <f>ROUND(I159*H159,3)</f>
        <v>0</v>
      </c>
      <c r="K159" s="464"/>
      <c r="L159" s="611"/>
      <c r="M159" s="465" t="s">
        <v>911</v>
      </c>
      <c r="N159" s="466">
        <v>7.3699999999999998E-3</v>
      </c>
      <c r="O159" s="466">
        <f>N159*H159</f>
        <v>0.50366580000000005</v>
      </c>
      <c r="P159" s="466">
        <v>0</v>
      </c>
      <c r="Q159" s="466">
        <f>P159*H159</f>
        <v>0</v>
      </c>
      <c r="R159" s="466">
        <v>0</v>
      </c>
      <c r="S159" s="467">
        <f>R159*H159</f>
        <v>0</v>
      </c>
      <c r="AQ159" s="468" t="s">
        <v>420</v>
      </c>
      <c r="AS159" s="468" t="s">
        <v>972</v>
      </c>
      <c r="AT159" s="468" t="s">
        <v>409</v>
      </c>
      <c r="AX159" s="379" t="s">
        <v>970</v>
      </c>
      <c r="BD159" s="469" t="e">
        <f>IF(#REF!="základná",J159,0)</f>
        <v>#REF!</v>
      </c>
      <c r="BE159" s="469" t="e">
        <f>IF(#REF!="znížená",J159,0)</f>
        <v>#REF!</v>
      </c>
      <c r="BF159" s="469" t="e">
        <f>IF(#REF!="zákl. prenesená",J159,0)</f>
        <v>#REF!</v>
      </c>
      <c r="BG159" s="469" t="e">
        <f>IF(#REF!="zníž. prenesená",J159,0)</f>
        <v>#REF!</v>
      </c>
      <c r="BH159" s="469" t="e">
        <f>IF(#REF!="nulová",J159,0)</f>
        <v>#REF!</v>
      </c>
      <c r="BI159" s="379" t="s">
        <v>409</v>
      </c>
      <c r="BJ159" s="470">
        <f>ROUND(I159*H159,3)</f>
        <v>0</v>
      </c>
      <c r="BK159" s="379" t="s">
        <v>420</v>
      </c>
      <c r="BL159" s="468" t="s">
        <v>2335</v>
      </c>
    </row>
    <row r="160" spans="2:64" s="387" customFormat="1" ht="24.2" customHeight="1">
      <c r="B160" s="458"/>
      <c r="C160" s="736" t="s">
        <v>412</v>
      </c>
      <c r="D160" s="736" t="s">
        <v>972</v>
      </c>
      <c r="E160" s="737" t="s">
        <v>1026</v>
      </c>
      <c r="F160" s="738" t="s">
        <v>1027</v>
      </c>
      <c r="G160" s="739" t="s">
        <v>139</v>
      </c>
      <c r="H160" s="740">
        <v>6.8339999999999996</v>
      </c>
      <c r="I160" s="740">
        <v>0</v>
      </c>
      <c r="J160" s="740">
        <f>ROUND(I160*H160,3)</f>
        <v>0</v>
      </c>
      <c r="K160" s="464"/>
      <c r="L160" s="611"/>
      <c r="M160" s="465" t="s">
        <v>911</v>
      </c>
      <c r="N160" s="466">
        <v>0</v>
      </c>
      <c r="O160" s="466">
        <f>N160*H160</f>
        <v>0</v>
      </c>
      <c r="P160" s="466">
        <v>0</v>
      </c>
      <c r="Q160" s="466">
        <f>P160*H160</f>
        <v>0</v>
      </c>
      <c r="R160" s="466">
        <v>0</v>
      </c>
      <c r="S160" s="467">
        <f>R160*H160</f>
        <v>0</v>
      </c>
      <c r="AQ160" s="468" t="s">
        <v>420</v>
      </c>
      <c r="AS160" s="468" t="s">
        <v>972</v>
      </c>
      <c r="AT160" s="468" t="s">
        <v>409</v>
      </c>
      <c r="AX160" s="379" t="s">
        <v>970</v>
      </c>
      <c r="BD160" s="469" t="e">
        <f>IF(#REF!="základná",J160,0)</f>
        <v>#REF!</v>
      </c>
      <c r="BE160" s="469" t="e">
        <f>IF(#REF!="znížená",J160,0)</f>
        <v>#REF!</v>
      </c>
      <c r="BF160" s="469" t="e">
        <f>IF(#REF!="zákl. prenesená",J160,0)</f>
        <v>#REF!</v>
      </c>
      <c r="BG160" s="469" t="e">
        <f>IF(#REF!="zníž. prenesená",J160,0)</f>
        <v>#REF!</v>
      </c>
      <c r="BH160" s="469" t="e">
        <f>IF(#REF!="nulová",J160,0)</f>
        <v>#REF!</v>
      </c>
      <c r="BI160" s="379" t="s">
        <v>409</v>
      </c>
      <c r="BJ160" s="470">
        <f>ROUND(I160*H160,3)</f>
        <v>0</v>
      </c>
      <c r="BK160" s="379" t="s">
        <v>420</v>
      </c>
      <c r="BL160" s="468" t="s">
        <v>2336</v>
      </c>
    </row>
    <row r="161" spans="2:64" s="387" customFormat="1" ht="14.45" customHeight="1">
      <c r="B161" s="458"/>
      <c r="C161" s="736" t="s">
        <v>418</v>
      </c>
      <c r="D161" s="736" t="s">
        <v>972</v>
      </c>
      <c r="E161" s="737" t="s">
        <v>1029</v>
      </c>
      <c r="F161" s="738" t="s">
        <v>1030</v>
      </c>
      <c r="G161" s="739" t="s">
        <v>139</v>
      </c>
      <c r="H161" s="740">
        <v>6.8339999999999996</v>
      </c>
      <c r="I161" s="740">
        <v>0</v>
      </c>
      <c r="J161" s="740">
        <f>ROUND(I161*H161,3)</f>
        <v>0</v>
      </c>
      <c r="K161" s="464"/>
      <c r="L161" s="611"/>
      <c r="M161" s="465" t="s">
        <v>911</v>
      </c>
      <c r="N161" s="466">
        <v>0</v>
      </c>
      <c r="O161" s="466">
        <f>N161*H161</f>
        <v>0</v>
      </c>
      <c r="P161" s="466">
        <v>0</v>
      </c>
      <c r="Q161" s="466">
        <f>P161*H161</f>
        <v>0</v>
      </c>
      <c r="R161" s="466">
        <v>0</v>
      </c>
      <c r="S161" s="467">
        <f>R161*H161</f>
        <v>0</v>
      </c>
      <c r="AQ161" s="468" t="s">
        <v>420</v>
      </c>
      <c r="AS161" s="468" t="s">
        <v>972</v>
      </c>
      <c r="AT161" s="468" t="s">
        <v>409</v>
      </c>
      <c r="AX161" s="379" t="s">
        <v>970</v>
      </c>
      <c r="BD161" s="469" t="e">
        <f>IF(#REF!="základná",J161,0)</f>
        <v>#REF!</v>
      </c>
      <c r="BE161" s="469" t="e">
        <f>IF(#REF!="znížená",J161,0)</f>
        <v>#REF!</v>
      </c>
      <c r="BF161" s="469" t="e">
        <f>IF(#REF!="zákl. prenesená",J161,0)</f>
        <v>#REF!</v>
      </c>
      <c r="BG161" s="469" t="e">
        <f>IF(#REF!="zníž. prenesená",J161,0)</f>
        <v>#REF!</v>
      </c>
      <c r="BH161" s="469" t="e">
        <f>IF(#REF!="nulová",J161,0)</f>
        <v>#REF!</v>
      </c>
      <c r="BI161" s="379" t="s">
        <v>409</v>
      </c>
      <c r="BJ161" s="470">
        <f>ROUND(I161*H161,3)</f>
        <v>0</v>
      </c>
      <c r="BK161" s="379" t="s">
        <v>420</v>
      </c>
      <c r="BL161" s="468" t="s">
        <v>2337</v>
      </c>
    </row>
    <row r="162" spans="2:64" s="588" customFormat="1" ht="27" customHeight="1">
      <c r="B162" s="458"/>
      <c r="C162" s="736" t="s">
        <v>422</v>
      </c>
      <c r="D162" s="736" t="s">
        <v>972</v>
      </c>
      <c r="E162" s="737" t="s">
        <v>2600</v>
      </c>
      <c r="F162" s="738" t="s">
        <v>2601</v>
      </c>
      <c r="G162" s="739" t="s">
        <v>103</v>
      </c>
      <c r="H162" s="740">
        <v>13.531000000000001</v>
      </c>
      <c r="I162" s="740">
        <v>0</v>
      </c>
      <c r="J162" s="740">
        <f>ROUND(I162*H162,3)</f>
        <v>0</v>
      </c>
      <c r="K162" s="464"/>
      <c r="L162" s="611"/>
      <c r="M162" s="465"/>
      <c r="N162" s="466"/>
      <c r="O162" s="466"/>
      <c r="P162" s="466"/>
      <c r="Q162" s="466"/>
      <c r="R162" s="466"/>
      <c r="S162" s="467"/>
      <c r="AQ162" s="468"/>
      <c r="AS162" s="468"/>
      <c r="AT162" s="468"/>
      <c r="AX162" s="379"/>
      <c r="BD162" s="469"/>
      <c r="BE162" s="469"/>
      <c r="BF162" s="469"/>
      <c r="BG162" s="469"/>
      <c r="BH162" s="469"/>
      <c r="BI162" s="379"/>
      <c r="BJ162" s="470"/>
      <c r="BK162" s="379"/>
      <c r="BL162" s="468"/>
    </row>
    <row r="163" spans="2:64" s="387" customFormat="1" ht="24.2" customHeight="1">
      <c r="B163" s="458"/>
      <c r="C163" s="736" t="s">
        <v>426</v>
      </c>
      <c r="D163" s="736" t="s">
        <v>972</v>
      </c>
      <c r="E163" s="737" t="s">
        <v>1032</v>
      </c>
      <c r="F163" s="738" t="s">
        <v>1033</v>
      </c>
      <c r="G163" s="739" t="s">
        <v>139</v>
      </c>
      <c r="H163" s="740">
        <v>26.416</v>
      </c>
      <c r="I163" s="740">
        <v>0</v>
      </c>
      <c r="J163" s="740">
        <f>ROUND(I163*H163,3)</f>
        <v>0</v>
      </c>
      <c r="K163" s="464"/>
      <c r="L163" s="611"/>
      <c r="M163" s="465" t="s">
        <v>911</v>
      </c>
      <c r="N163" s="466">
        <v>0.24199999999999999</v>
      </c>
      <c r="O163" s="466">
        <f>N163*H163</f>
        <v>6.3926720000000001</v>
      </c>
      <c r="P163" s="466">
        <v>0</v>
      </c>
      <c r="Q163" s="466">
        <f>P163*H163</f>
        <v>0</v>
      </c>
      <c r="R163" s="466">
        <v>0</v>
      </c>
      <c r="S163" s="467">
        <f>R163*H163</f>
        <v>0</v>
      </c>
      <c r="AQ163" s="468" t="s">
        <v>420</v>
      </c>
      <c r="AS163" s="468" t="s">
        <v>972</v>
      </c>
      <c r="AT163" s="468" t="s">
        <v>409</v>
      </c>
      <c r="AX163" s="379" t="s">
        <v>970</v>
      </c>
      <c r="BD163" s="469" t="e">
        <f>IF(#REF!="základná",J163,0)</f>
        <v>#REF!</v>
      </c>
      <c r="BE163" s="469" t="e">
        <f>IF(#REF!="znížená",J163,0)</f>
        <v>#REF!</v>
      </c>
      <c r="BF163" s="469" t="e">
        <f>IF(#REF!="zákl. prenesená",J163,0)</f>
        <v>#REF!</v>
      </c>
      <c r="BG163" s="469" t="e">
        <f>IF(#REF!="zníž. prenesená",J163,0)</f>
        <v>#REF!</v>
      </c>
      <c r="BH163" s="469" t="e">
        <f>IF(#REF!="nulová",J163,0)</f>
        <v>#REF!</v>
      </c>
      <c r="BI163" s="379" t="s">
        <v>409</v>
      </c>
      <c r="BJ163" s="470">
        <f>ROUND(I163*H163,3)</f>
        <v>0</v>
      </c>
      <c r="BK163" s="379" t="s">
        <v>420</v>
      </c>
      <c r="BL163" s="468" t="s">
        <v>2338</v>
      </c>
    </row>
    <row r="164" spans="2:64" s="471" customFormat="1" ht="22.5" hidden="1">
      <c r="B164" s="472"/>
      <c r="C164" s="741"/>
      <c r="D164" s="742" t="s">
        <v>976</v>
      </c>
      <c r="E164" s="743" t="s">
        <v>911</v>
      </c>
      <c r="F164" s="744" t="s">
        <v>2339</v>
      </c>
      <c r="G164" s="741"/>
      <c r="H164" s="745">
        <v>1.375</v>
      </c>
      <c r="I164" s="741"/>
      <c r="J164" s="741"/>
      <c r="L164" s="618"/>
      <c r="M164" s="477"/>
      <c r="S164" s="478"/>
      <c r="AS164" s="474" t="s">
        <v>976</v>
      </c>
      <c r="AT164" s="474" t="s">
        <v>409</v>
      </c>
      <c r="AU164" s="471" t="s">
        <v>409</v>
      </c>
      <c r="AV164" s="471" t="s">
        <v>978</v>
      </c>
      <c r="AW164" s="471" t="s">
        <v>889</v>
      </c>
      <c r="AX164" s="474" t="s">
        <v>970</v>
      </c>
    </row>
    <row r="165" spans="2:64" s="471" customFormat="1" ht="22.5" hidden="1">
      <c r="B165" s="472"/>
      <c r="C165" s="741"/>
      <c r="D165" s="742" t="s">
        <v>976</v>
      </c>
      <c r="E165" s="743" t="s">
        <v>911</v>
      </c>
      <c r="F165" s="744" t="s">
        <v>2340</v>
      </c>
      <c r="G165" s="741"/>
      <c r="H165" s="745">
        <v>2.625</v>
      </c>
      <c r="I165" s="741"/>
      <c r="J165" s="741"/>
      <c r="L165" s="618"/>
      <c r="M165" s="477"/>
      <c r="S165" s="478"/>
      <c r="AS165" s="474" t="s">
        <v>976</v>
      </c>
      <c r="AT165" s="474" t="s">
        <v>409</v>
      </c>
      <c r="AU165" s="471" t="s">
        <v>409</v>
      </c>
      <c r="AV165" s="471" t="s">
        <v>978</v>
      </c>
      <c r="AW165" s="471" t="s">
        <v>889</v>
      </c>
      <c r="AX165" s="474" t="s">
        <v>970</v>
      </c>
    </row>
    <row r="166" spans="2:64" s="471" customFormat="1" hidden="1">
      <c r="B166" s="472"/>
      <c r="C166" s="741"/>
      <c r="D166" s="742" t="s">
        <v>976</v>
      </c>
      <c r="E166" s="743" t="s">
        <v>911</v>
      </c>
      <c r="F166" s="744" t="s">
        <v>2341</v>
      </c>
      <c r="G166" s="741"/>
      <c r="H166" s="745">
        <v>3.15</v>
      </c>
      <c r="I166" s="741"/>
      <c r="J166" s="741"/>
      <c r="L166" s="618"/>
      <c r="M166" s="477"/>
      <c r="S166" s="478"/>
      <c r="AS166" s="474" t="s">
        <v>976</v>
      </c>
      <c r="AT166" s="474" t="s">
        <v>409</v>
      </c>
      <c r="AU166" s="471" t="s">
        <v>409</v>
      </c>
      <c r="AV166" s="471" t="s">
        <v>978</v>
      </c>
      <c r="AW166" s="471" t="s">
        <v>889</v>
      </c>
      <c r="AX166" s="474" t="s">
        <v>970</v>
      </c>
    </row>
    <row r="167" spans="2:64" s="486" customFormat="1" hidden="1">
      <c r="B167" s="487"/>
      <c r="C167" s="746"/>
      <c r="D167" s="742" t="s">
        <v>976</v>
      </c>
      <c r="E167" s="747" t="s">
        <v>911</v>
      </c>
      <c r="F167" s="748" t="s">
        <v>1038</v>
      </c>
      <c r="G167" s="746"/>
      <c r="H167" s="749">
        <v>7.15</v>
      </c>
      <c r="I167" s="746"/>
      <c r="J167" s="746"/>
      <c r="L167" s="619"/>
      <c r="M167" s="491"/>
      <c r="S167" s="492"/>
      <c r="AS167" s="488" t="s">
        <v>976</v>
      </c>
      <c r="AT167" s="488" t="s">
        <v>409</v>
      </c>
      <c r="AU167" s="486" t="s">
        <v>414</v>
      </c>
      <c r="AV167" s="486" t="s">
        <v>978</v>
      </c>
      <c r="AW167" s="486" t="s">
        <v>889</v>
      </c>
      <c r="AX167" s="488" t="s">
        <v>970</v>
      </c>
    </row>
    <row r="168" spans="2:64" s="471" customFormat="1" hidden="1">
      <c r="B168" s="472"/>
      <c r="C168" s="741"/>
      <c r="D168" s="742" t="s">
        <v>976</v>
      </c>
      <c r="E168" s="743" t="s">
        <v>911</v>
      </c>
      <c r="F168" s="744" t="s">
        <v>2322</v>
      </c>
      <c r="G168" s="741"/>
      <c r="H168" s="745">
        <v>22.5</v>
      </c>
      <c r="I168" s="741"/>
      <c r="J168" s="741"/>
      <c r="L168" s="618"/>
      <c r="M168" s="477"/>
      <c r="S168" s="478"/>
      <c r="AS168" s="474" t="s">
        <v>976</v>
      </c>
      <c r="AT168" s="474" t="s">
        <v>409</v>
      </c>
      <c r="AU168" s="471" t="s">
        <v>409</v>
      </c>
      <c r="AV168" s="471" t="s">
        <v>978</v>
      </c>
      <c r="AW168" s="471" t="s">
        <v>889</v>
      </c>
      <c r="AX168" s="474" t="s">
        <v>970</v>
      </c>
    </row>
    <row r="169" spans="2:64" s="471" customFormat="1" hidden="1">
      <c r="B169" s="472"/>
      <c r="C169" s="741"/>
      <c r="D169" s="742" t="s">
        <v>976</v>
      </c>
      <c r="E169" s="743" t="s">
        <v>911</v>
      </c>
      <c r="F169" s="744" t="s">
        <v>2342</v>
      </c>
      <c r="G169" s="741"/>
      <c r="H169" s="745">
        <v>-3.234</v>
      </c>
      <c r="I169" s="741"/>
      <c r="J169" s="741"/>
      <c r="L169" s="618"/>
      <c r="M169" s="477"/>
      <c r="S169" s="478"/>
      <c r="AS169" s="474" t="s">
        <v>976</v>
      </c>
      <c r="AT169" s="474" t="s">
        <v>409</v>
      </c>
      <c r="AU169" s="471" t="s">
        <v>409</v>
      </c>
      <c r="AV169" s="471" t="s">
        <v>978</v>
      </c>
      <c r="AW169" s="471" t="s">
        <v>889</v>
      </c>
      <c r="AX169" s="474" t="s">
        <v>970</v>
      </c>
    </row>
    <row r="170" spans="2:64" s="486" customFormat="1" hidden="1">
      <c r="B170" s="487"/>
      <c r="C170" s="746"/>
      <c r="D170" s="742" t="s">
        <v>976</v>
      </c>
      <c r="E170" s="747" t="s">
        <v>911</v>
      </c>
      <c r="F170" s="748" t="s">
        <v>1038</v>
      </c>
      <c r="G170" s="746"/>
      <c r="H170" s="749">
        <v>19.265999999999998</v>
      </c>
      <c r="I170" s="746"/>
      <c r="J170" s="746"/>
      <c r="L170" s="619"/>
      <c r="M170" s="491"/>
      <c r="S170" s="492"/>
      <c r="AS170" s="488" t="s">
        <v>976</v>
      </c>
      <c r="AT170" s="488" t="s">
        <v>409</v>
      </c>
      <c r="AU170" s="486" t="s">
        <v>414</v>
      </c>
      <c r="AV170" s="486" t="s">
        <v>978</v>
      </c>
      <c r="AW170" s="486" t="s">
        <v>889</v>
      </c>
      <c r="AX170" s="488" t="s">
        <v>970</v>
      </c>
    </row>
    <row r="171" spans="2:64" s="479" customFormat="1" hidden="1">
      <c r="B171" s="480"/>
      <c r="C171" s="750"/>
      <c r="D171" s="742" t="s">
        <v>976</v>
      </c>
      <c r="E171" s="751" t="s">
        <v>911</v>
      </c>
      <c r="F171" s="752" t="s">
        <v>988</v>
      </c>
      <c r="G171" s="750"/>
      <c r="H171" s="753">
        <v>26.416</v>
      </c>
      <c r="I171" s="750"/>
      <c r="J171" s="750"/>
      <c r="L171" s="620"/>
      <c r="M171" s="484"/>
      <c r="S171" s="485"/>
      <c r="AS171" s="481" t="s">
        <v>976</v>
      </c>
      <c r="AT171" s="481" t="s">
        <v>409</v>
      </c>
      <c r="AU171" s="479" t="s">
        <v>420</v>
      </c>
      <c r="AV171" s="479" t="s">
        <v>978</v>
      </c>
      <c r="AW171" s="479" t="s">
        <v>402</v>
      </c>
      <c r="AX171" s="481" t="s">
        <v>970</v>
      </c>
    </row>
    <row r="172" spans="2:64" s="387" customFormat="1" ht="24.2" customHeight="1">
      <c r="B172" s="458"/>
      <c r="C172" s="736" t="s">
        <v>429</v>
      </c>
      <c r="D172" s="736" t="s">
        <v>972</v>
      </c>
      <c r="E172" s="737" t="s">
        <v>1042</v>
      </c>
      <c r="F172" s="738" t="s">
        <v>1043</v>
      </c>
      <c r="G172" s="739" t="s">
        <v>139</v>
      </c>
      <c r="H172" s="740">
        <v>2.4</v>
      </c>
      <c r="I172" s="740">
        <v>0</v>
      </c>
      <c r="J172" s="740">
        <f>ROUND(I172*H172,3)</f>
        <v>0</v>
      </c>
      <c r="K172" s="464"/>
      <c r="L172" s="611"/>
      <c r="M172" s="465" t="s">
        <v>911</v>
      </c>
      <c r="N172" s="466">
        <v>2.39</v>
      </c>
      <c r="O172" s="466">
        <f>N172*H172</f>
        <v>5.7359999999999998</v>
      </c>
      <c r="P172" s="466">
        <v>0</v>
      </c>
      <c r="Q172" s="466">
        <f>P172*H172</f>
        <v>0</v>
      </c>
      <c r="R172" s="466">
        <v>0</v>
      </c>
      <c r="S172" s="467">
        <f>R172*H172</f>
        <v>0</v>
      </c>
      <c r="AQ172" s="468" t="s">
        <v>420</v>
      </c>
      <c r="AS172" s="468" t="s">
        <v>972</v>
      </c>
      <c r="AT172" s="468" t="s">
        <v>409</v>
      </c>
      <c r="AX172" s="379" t="s">
        <v>970</v>
      </c>
      <c r="BD172" s="469" t="e">
        <f>IF(#REF!="základná",J172,0)</f>
        <v>#REF!</v>
      </c>
      <c r="BE172" s="469" t="e">
        <f>IF(#REF!="znížená",J172,0)</f>
        <v>#REF!</v>
      </c>
      <c r="BF172" s="469" t="e">
        <f>IF(#REF!="zákl. prenesená",J172,0)</f>
        <v>#REF!</v>
      </c>
      <c r="BG172" s="469" t="e">
        <f>IF(#REF!="zníž. prenesená",J172,0)</f>
        <v>#REF!</v>
      </c>
      <c r="BH172" s="469" t="e">
        <f>IF(#REF!="nulová",J172,0)</f>
        <v>#REF!</v>
      </c>
      <c r="BI172" s="379" t="s">
        <v>409</v>
      </c>
      <c r="BJ172" s="470">
        <f>ROUND(I172*H172,3)</f>
        <v>0</v>
      </c>
      <c r="BK172" s="379" t="s">
        <v>420</v>
      </c>
      <c r="BL172" s="468" t="s">
        <v>2343</v>
      </c>
    </row>
    <row r="173" spans="2:64" s="471" customFormat="1" hidden="1">
      <c r="B173" s="472"/>
      <c r="C173" s="741"/>
      <c r="D173" s="742" t="s">
        <v>976</v>
      </c>
      <c r="E173" s="743" t="s">
        <v>911</v>
      </c>
      <c r="F173" s="744" t="s">
        <v>2344</v>
      </c>
      <c r="G173" s="741"/>
      <c r="H173" s="745">
        <v>1.5</v>
      </c>
      <c r="I173" s="741"/>
      <c r="J173" s="741"/>
      <c r="L173" s="618"/>
      <c r="M173" s="477"/>
      <c r="S173" s="478"/>
      <c r="AS173" s="474" t="s">
        <v>976</v>
      </c>
      <c r="AT173" s="474" t="s">
        <v>409</v>
      </c>
      <c r="AU173" s="471" t="s">
        <v>409</v>
      </c>
      <c r="AV173" s="471" t="s">
        <v>978</v>
      </c>
      <c r="AW173" s="471" t="s">
        <v>889</v>
      </c>
      <c r="AX173" s="474" t="s">
        <v>970</v>
      </c>
    </row>
    <row r="174" spans="2:64" s="471" customFormat="1" hidden="1">
      <c r="B174" s="472"/>
      <c r="C174" s="741"/>
      <c r="D174" s="742" t="s">
        <v>976</v>
      </c>
      <c r="E174" s="743" t="s">
        <v>911</v>
      </c>
      <c r="F174" s="744" t="s">
        <v>2345</v>
      </c>
      <c r="G174" s="741"/>
      <c r="H174" s="745">
        <v>0.9</v>
      </c>
      <c r="I174" s="741"/>
      <c r="J174" s="741"/>
      <c r="L174" s="618"/>
      <c r="M174" s="477"/>
      <c r="S174" s="478"/>
      <c r="AS174" s="474" t="s">
        <v>976</v>
      </c>
      <c r="AT174" s="474" t="s">
        <v>409</v>
      </c>
      <c r="AU174" s="471" t="s">
        <v>409</v>
      </c>
      <c r="AV174" s="471" t="s">
        <v>978</v>
      </c>
      <c r="AW174" s="471" t="s">
        <v>889</v>
      </c>
      <c r="AX174" s="474" t="s">
        <v>970</v>
      </c>
    </row>
    <row r="175" spans="2:64" s="486" customFormat="1" hidden="1">
      <c r="B175" s="487"/>
      <c r="C175" s="746"/>
      <c r="D175" s="742" t="s">
        <v>976</v>
      </c>
      <c r="E175" s="747" t="s">
        <v>911</v>
      </c>
      <c r="F175" s="748" t="s">
        <v>1038</v>
      </c>
      <c r="G175" s="746"/>
      <c r="H175" s="749">
        <v>2.4</v>
      </c>
      <c r="I175" s="746"/>
      <c r="J175" s="746"/>
      <c r="L175" s="619"/>
      <c r="M175" s="491"/>
      <c r="S175" s="492"/>
      <c r="AS175" s="488" t="s">
        <v>976</v>
      </c>
      <c r="AT175" s="488" t="s">
        <v>409</v>
      </c>
      <c r="AU175" s="486" t="s">
        <v>414</v>
      </c>
      <c r="AV175" s="486" t="s">
        <v>978</v>
      </c>
      <c r="AW175" s="486" t="s">
        <v>402</v>
      </c>
      <c r="AX175" s="488" t="s">
        <v>970</v>
      </c>
    </row>
    <row r="176" spans="2:64" s="387" customFormat="1" ht="14.45" customHeight="1">
      <c r="B176" s="458"/>
      <c r="C176" s="754" t="s">
        <v>435</v>
      </c>
      <c r="D176" s="754" t="s">
        <v>474</v>
      </c>
      <c r="E176" s="755" t="s">
        <v>1047</v>
      </c>
      <c r="F176" s="756" t="s">
        <v>1048</v>
      </c>
      <c r="G176" s="757" t="s">
        <v>103</v>
      </c>
      <c r="H176" s="758">
        <v>4.032</v>
      </c>
      <c r="I176" s="758">
        <v>0</v>
      </c>
      <c r="J176" s="758">
        <f>ROUND(I176*H176,3)</f>
        <v>0</v>
      </c>
      <c r="K176" s="498"/>
      <c r="L176" s="621"/>
      <c r="M176" s="500" t="s">
        <v>911</v>
      </c>
      <c r="N176" s="466">
        <v>0</v>
      </c>
      <c r="O176" s="466">
        <f>N176*H176</f>
        <v>0</v>
      </c>
      <c r="P176" s="466">
        <v>1</v>
      </c>
      <c r="Q176" s="466">
        <f>P176*H176</f>
        <v>4.032</v>
      </c>
      <c r="R176" s="466">
        <v>0</v>
      </c>
      <c r="S176" s="467">
        <f>R176*H176</f>
        <v>0</v>
      </c>
      <c r="AQ176" s="468" t="s">
        <v>405</v>
      </c>
      <c r="AS176" s="468" t="s">
        <v>474</v>
      </c>
      <c r="AT176" s="468" t="s">
        <v>409</v>
      </c>
      <c r="AX176" s="379" t="s">
        <v>970</v>
      </c>
      <c r="BD176" s="469" t="e">
        <f>IF(#REF!="základná",J176,0)</f>
        <v>#REF!</v>
      </c>
      <c r="BE176" s="469" t="e">
        <f>IF(#REF!="znížená",J176,0)</f>
        <v>#REF!</v>
      </c>
      <c r="BF176" s="469" t="e">
        <f>IF(#REF!="zákl. prenesená",J176,0)</f>
        <v>#REF!</v>
      </c>
      <c r="BG176" s="469" t="e">
        <f>IF(#REF!="zníž. prenesená",J176,0)</f>
        <v>#REF!</v>
      </c>
      <c r="BH176" s="469" t="e">
        <f>IF(#REF!="nulová",J176,0)</f>
        <v>#REF!</v>
      </c>
      <c r="BI176" s="379" t="s">
        <v>409</v>
      </c>
      <c r="BJ176" s="470">
        <f>ROUND(I176*H176,3)</f>
        <v>0</v>
      </c>
      <c r="BK176" s="379" t="s">
        <v>420</v>
      </c>
      <c r="BL176" s="468" t="s">
        <v>2346</v>
      </c>
    </row>
    <row r="177" spans="2:64" s="471" customFormat="1" hidden="1">
      <c r="B177" s="472"/>
      <c r="C177" s="741"/>
      <c r="D177" s="742" t="s">
        <v>976</v>
      </c>
      <c r="E177" s="743" t="s">
        <v>911</v>
      </c>
      <c r="F177" s="744" t="s">
        <v>2347</v>
      </c>
      <c r="G177" s="741"/>
      <c r="H177" s="745">
        <v>4.032</v>
      </c>
      <c r="I177" s="741"/>
      <c r="J177" s="741"/>
      <c r="L177" s="618"/>
      <c r="M177" s="477"/>
      <c r="S177" s="478"/>
      <c r="AS177" s="474" t="s">
        <v>976</v>
      </c>
      <c r="AT177" s="474" t="s">
        <v>409</v>
      </c>
      <c r="AU177" s="471" t="s">
        <v>409</v>
      </c>
      <c r="AV177" s="471" t="s">
        <v>978</v>
      </c>
      <c r="AW177" s="471" t="s">
        <v>402</v>
      </c>
      <c r="AX177" s="474" t="s">
        <v>970</v>
      </c>
    </row>
    <row r="178" spans="2:64" s="387" customFormat="1" ht="14.45" customHeight="1">
      <c r="B178" s="458"/>
      <c r="C178" s="736" t="s">
        <v>437</v>
      </c>
      <c r="D178" s="736" t="s">
        <v>972</v>
      </c>
      <c r="E178" s="737" t="s">
        <v>1051</v>
      </c>
      <c r="F178" s="738" t="s">
        <v>1052</v>
      </c>
      <c r="G178" s="739" t="s">
        <v>97</v>
      </c>
      <c r="H178" s="740">
        <v>17</v>
      </c>
      <c r="I178" s="740">
        <v>0</v>
      </c>
      <c r="J178" s="740">
        <f>ROUND(I178*H178,3)</f>
        <v>0</v>
      </c>
      <c r="K178" s="464"/>
      <c r="M178" s="465" t="s">
        <v>911</v>
      </c>
      <c r="N178" s="466">
        <v>1.7000000000000001E-2</v>
      </c>
      <c r="O178" s="466">
        <f>N178*H178</f>
        <v>0.28900000000000003</v>
      </c>
      <c r="P178" s="466">
        <v>0</v>
      </c>
      <c r="Q178" s="466">
        <f>P178*H178</f>
        <v>0</v>
      </c>
      <c r="R178" s="466">
        <v>0</v>
      </c>
      <c r="S178" s="467">
        <f>R178*H178</f>
        <v>0</v>
      </c>
      <c r="AQ178" s="468" t="s">
        <v>420</v>
      </c>
      <c r="AS178" s="468" t="s">
        <v>972</v>
      </c>
      <c r="AT178" s="468" t="s">
        <v>409</v>
      </c>
      <c r="AX178" s="379" t="s">
        <v>970</v>
      </c>
      <c r="BD178" s="469" t="e">
        <f>IF(#REF!="základná",J178,0)</f>
        <v>#REF!</v>
      </c>
      <c r="BE178" s="469" t="e">
        <f>IF(#REF!="znížená",J178,0)</f>
        <v>#REF!</v>
      </c>
      <c r="BF178" s="469" t="e">
        <f>IF(#REF!="zákl. prenesená",J178,0)</f>
        <v>#REF!</v>
      </c>
      <c r="BG178" s="469" t="e">
        <f>IF(#REF!="zníž. prenesená",J178,0)</f>
        <v>#REF!</v>
      </c>
      <c r="BH178" s="469" t="e">
        <f>IF(#REF!="nulová",J178,0)</f>
        <v>#REF!</v>
      </c>
      <c r="BI178" s="379" t="s">
        <v>409</v>
      </c>
      <c r="BJ178" s="470">
        <f>ROUND(I178*H178,3)</f>
        <v>0</v>
      </c>
      <c r="BK178" s="379" t="s">
        <v>420</v>
      </c>
      <c r="BL178" s="468" t="s">
        <v>2348</v>
      </c>
    </row>
    <row r="179" spans="2:64" s="471" customFormat="1" hidden="1">
      <c r="B179" s="472"/>
      <c r="D179" s="473" t="s">
        <v>976</v>
      </c>
      <c r="E179" s="474" t="s">
        <v>911</v>
      </c>
      <c r="F179" s="475" t="s">
        <v>2349</v>
      </c>
      <c r="H179" s="476">
        <v>17</v>
      </c>
      <c r="L179" s="618"/>
      <c r="M179" s="477"/>
      <c r="S179" s="478"/>
      <c r="AS179" s="474" t="s">
        <v>976</v>
      </c>
      <c r="AT179" s="474" t="s">
        <v>409</v>
      </c>
      <c r="AU179" s="471" t="s">
        <v>409</v>
      </c>
      <c r="AV179" s="471" t="s">
        <v>978</v>
      </c>
      <c r="AW179" s="471" t="s">
        <v>402</v>
      </c>
      <c r="AX179" s="474" t="s">
        <v>970</v>
      </c>
    </row>
    <row r="180" spans="2:64" s="446" customFormat="1" ht="22.7" customHeight="1">
      <c r="B180" s="447"/>
      <c r="D180" s="448" t="s">
        <v>441</v>
      </c>
      <c r="E180" s="456" t="s">
        <v>409</v>
      </c>
      <c r="F180" s="456" t="s">
        <v>1054</v>
      </c>
      <c r="J180" s="457">
        <f>BJ180</f>
        <v>0</v>
      </c>
      <c r="L180" s="617"/>
      <c r="M180" s="451"/>
      <c r="O180" s="452">
        <f>O181</f>
        <v>6.8000000000000005E-2</v>
      </c>
      <c r="Q180" s="452">
        <f>Q181</f>
        <v>0</v>
      </c>
      <c r="S180" s="453">
        <f>S181</f>
        <v>0</v>
      </c>
      <c r="AQ180" s="448" t="s">
        <v>402</v>
      </c>
      <c r="AS180" s="454" t="s">
        <v>441</v>
      </c>
      <c r="AT180" s="454" t="s">
        <v>402</v>
      </c>
      <c r="AX180" s="448" t="s">
        <v>970</v>
      </c>
      <c r="BJ180" s="455">
        <f>BJ181</f>
        <v>0</v>
      </c>
    </row>
    <row r="181" spans="2:64" s="387" customFormat="1" ht="24.2" customHeight="1">
      <c r="B181" s="458"/>
      <c r="C181" s="459" t="s">
        <v>438</v>
      </c>
      <c r="D181" s="459" t="s">
        <v>972</v>
      </c>
      <c r="E181" s="460" t="s">
        <v>1055</v>
      </c>
      <c r="F181" s="461" t="s">
        <v>1056</v>
      </c>
      <c r="G181" s="462" t="s">
        <v>97</v>
      </c>
      <c r="H181" s="463">
        <v>17</v>
      </c>
      <c r="I181" s="463">
        <v>0</v>
      </c>
      <c r="J181" s="463">
        <f>ROUND(I181*H181,3)</f>
        <v>0</v>
      </c>
      <c r="K181" s="464"/>
      <c r="L181" s="611"/>
      <c r="M181" s="465" t="s">
        <v>911</v>
      </c>
      <c r="N181" s="466">
        <v>4.0000000000000001E-3</v>
      </c>
      <c r="O181" s="466">
        <f>N181*H181</f>
        <v>6.8000000000000005E-2</v>
      </c>
      <c r="P181" s="466">
        <v>0</v>
      </c>
      <c r="Q181" s="466">
        <f>P181*H181</f>
        <v>0</v>
      </c>
      <c r="R181" s="466">
        <v>0</v>
      </c>
      <c r="S181" s="467">
        <f>R181*H181</f>
        <v>0</v>
      </c>
      <c r="AQ181" s="468" t="s">
        <v>420</v>
      </c>
      <c r="AS181" s="468" t="s">
        <v>972</v>
      </c>
      <c r="AT181" s="468" t="s">
        <v>409</v>
      </c>
      <c r="AX181" s="379" t="s">
        <v>970</v>
      </c>
      <c r="BD181" s="469" t="e">
        <f>IF(#REF!="základná",J181,0)</f>
        <v>#REF!</v>
      </c>
      <c r="BE181" s="469" t="e">
        <f>IF(#REF!="znížená",J181,0)</f>
        <v>#REF!</v>
      </c>
      <c r="BF181" s="469" t="e">
        <f>IF(#REF!="zákl. prenesená",J181,0)</f>
        <v>#REF!</v>
      </c>
      <c r="BG181" s="469" t="e">
        <f>IF(#REF!="zníž. prenesená",J181,0)</f>
        <v>#REF!</v>
      </c>
      <c r="BH181" s="469" t="e">
        <f>IF(#REF!="nulová",J181,0)</f>
        <v>#REF!</v>
      </c>
      <c r="BI181" s="379" t="s">
        <v>409</v>
      </c>
      <c r="BJ181" s="470">
        <f>ROUND(I181*H181,3)</f>
        <v>0</v>
      </c>
      <c r="BK181" s="379" t="s">
        <v>420</v>
      </c>
      <c r="BL181" s="468" t="s">
        <v>2350</v>
      </c>
    </row>
    <row r="182" spans="2:64" s="446" customFormat="1" ht="22.7" customHeight="1">
      <c r="B182" s="447"/>
      <c r="D182" s="448" t="s">
        <v>441</v>
      </c>
      <c r="E182" s="456" t="s">
        <v>420</v>
      </c>
      <c r="F182" s="456" t="s">
        <v>1065</v>
      </c>
      <c r="J182" s="457">
        <f>BJ182</f>
        <v>0</v>
      </c>
      <c r="L182" s="617"/>
      <c r="M182" s="451"/>
      <c r="O182" s="452">
        <f>SUM(O183:O193)</f>
        <v>15.184494000000001</v>
      </c>
      <c r="Q182" s="452">
        <f>SUM(Q183:Q193)</f>
        <v>12.795427020000002</v>
      </c>
      <c r="S182" s="453">
        <f>SUM(S183:S193)</f>
        <v>0</v>
      </c>
      <c r="AQ182" s="448" t="s">
        <v>402</v>
      </c>
      <c r="AS182" s="454" t="s">
        <v>441</v>
      </c>
      <c r="AT182" s="454" t="s">
        <v>402</v>
      </c>
      <c r="AX182" s="448" t="s">
        <v>970</v>
      </c>
      <c r="BJ182" s="455">
        <f>SUM(BJ183:BJ193)</f>
        <v>0</v>
      </c>
    </row>
    <row r="183" spans="2:64" s="387" customFormat="1" ht="37.700000000000003" customHeight="1">
      <c r="B183" s="458"/>
      <c r="C183" s="459" t="s">
        <v>440</v>
      </c>
      <c r="D183" s="459" t="s">
        <v>972</v>
      </c>
      <c r="E183" s="460" t="s">
        <v>1066</v>
      </c>
      <c r="F183" s="461" t="s">
        <v>1067</v>
      </c>
      <c r="G183" s="462" t="s">
        <v>139</v>
      </c>
      <c r="H183" s="463">
        <v>2.5499999999999998</v>
      </c>
      <c r="I183" s="463">
        <v>0</v>
      </c>
      <c r="J183" s="463">
        <f>ROUND(I183*H183,3)</f>
        <v>0</v>
      </c>
      <c r="K183" s="464"/>
      <c r="L183" s="611"/>
      <c r="M183" s="465" t="s">
        <v>911</v>
      </c>
      <c r="N183" s="466">
        <v>1.603</v>
      </c>
      <c r="O183" s="466">
        <f>N183*H183</f>
        <v>4.08765</v>
      </c>
      <c r="P183" s="466">
        <v>1.8907700000000001</v>
      </c>
      <c r="Q183" s="466">
        <f>P183*H183</f>
        <v>4.8214635000000001</v>
      </c>
      <c r="R183" s="466">
        <v>0</v>
      </c>
      <c r="S183" s="467">
        <f>R183*H183</f>
        <v>0</v>
      </c>
      <c r="AQ183" s="468" t="s">
        <v>420</v>
      </c>
      <c r="AS183" s="468" t="s">
        <v>972</v>
      </c>
      <c r="AT183" s="468" t="s">
        <v>409</v>
      </c>
      <c r="AX183" s="379" t="s">
        <v>970</v>
      </c>
      <c r="BD183" s="469" t="e">
        <f>IF(#REF!="základná",J183,0)</f>
        <v>#REF!</v>
      </c>
      <c r="BE183" s="469" t="e">
        <f>IF(#REF!="znížená",J183,0)</f>
        <v>#REF!</v>
      </c>
      <c r="BF183" s="469" t="e">
        <f>IF(#REF!="zákl. prenesená",J183,0)</f>
        <v>#REF!</v>
      </c>
      <c r="BG183" s="469" t="e">
        <f>IF(#REF!="zníž. prenesená",J183,0)</f>
        <v>#REF!</v>
      </c>
      <c r="BH183" s="469" t="e">
        <f>IF(#REF!="nulová",J183,0)</f>
        <v>#REF!</v>
      </c>
      <c r="BI183" s="379" t="s">
        <v>409</v>
      </c>
      <c r="BJ183" s="470">
        <f>ROUND(I183*H183,3)</f>
        <v>0</v>
      </c>
      <c r="BK183" s="379" t="s">
        <v>420</v>
      </c>
      <c r="BL183" s="468" t="s">
        <v>2351</v>
      </c>
    </row>
    <row r="184" spans="2:64" s="471" customFormat="1" hidden="1">
      <c r="B184" s="472"/>
      <c r="D184" s="473" t="s">
        <v>976</v>
      </c>
      <c r="E184" s="474" t="s">
        <v>911</v>
      </c>
      <c r="F184" s="475" t="s">
        <v>2352</v>
      </c>
      <c r="H184" s="476">
        <v>2.5499999999999998</v>
      </c>
      <c r="L184" s="618"/>
      <c r="M184" s="477"/>
      <c r="S184" s="478"/>
      <c r="AS184" s="474" t="s">
        <v>976</v>
      </c>
      <c r="AT184" s="474" t="s">
        <v>409</v>
      </c>
      <c r="AU184" s="471" t="s">
        <v>409</v>
      </c>
      <c r="AV184" s="471" t="s">
        <v>978</v>
      </c>
      <c r="AW184" s="471" t="s">
        <v>402</v>
      </c>
      <c r="AX184" s="474" t="s">
        <v>970</v>
      </c>
    </row>
    <row r="185" spans="2:64" s="387" customFormat="1" ht="24.2" customHeight="1">
      <c r="B185" s="458"/>
      <c r="C185" s="459" t="s">
        <v>442</v>
      </c>
      <c r="D185" s="459" t="s">
        <v>972</v>
      </c>
      <c r="E185" s="460" t="s">
        <v>1070</v>
      </c>
      <c r="F185" s="461" t="s">
        <v>1071</v>
      </c>
      <c r="G185" s="462" t="s">
        <v>139</v>
      </c>
      <c r="H185" s="463">
        <v>1.8</v>
      </c>
      <c r="I185" s="463">
        <v>0</v>
      </c>
      <c r="J185" s="463">
        <f>ROUND(I185*H185,3)</f>
        <v>0</v>
      </c>
      <c r="K185" s="464"/>
      <c r="L185" s="611"/>
      <c r="M185" s="465" t="s">
        <v>911</v>
      </c>
      <c r="N185" s="466">
        <v>1.246</v>
      </c>
      <c r="O185" s="466">
        <f>N185*H185</f>
        <v>2.2427999999999999</v>
      </c>
      <c r="P185" s="466">
        <v>1.89076</v>
      </c>
      <c r="Q185" s="466">
        <f>P185*H185</f>
        <v>3.4033679999999999</v>
      </c>
      <c r="R185" s="466">
        <v>0</v>
      </c>
      <c r="S185" s="467">
        <f>R185*H185</f>
        <v>0</v>
      </c>
      <c r="AQ185" s="468" t="s">
        <v>420</v>
      </c>
      <c r="AS185" s="468" t="s">
        <v>972</v>
      </c>
      <c r="AT185" s="468" t="s">
        <v>409</v>
      </c>
      <c r="AX185" s="379" t="s">
        <v>970</v>
      </c>
      <c r="BD185" s="469" t="e">
        <f>IF(#REF!="základná",J185,0)</f>
        <v>#REF!</v>
      </c>
      <c r="BE185" s="469" t="e">
        <f>IF(#REF!="znížená",J185,0)</f>
        <v>#REF!</v>
      </c>
      <c r="BF185" s="469" t="e">
        <f>IF(#REF!="zákl. prenesená",J185,0)</f>
        <v>#REF!</v>
      </c>
      <c r="BG185" s="469" t="e">
        <f>IF(#REF!="zníž. prenesená",J185,0)</f>
        <v>#REF!</v>
      </c>
      <c r="BH185" s="469" t="e">
        <f>IF(#REF!="nulová",J185,0)</f>
        <v>#REF!</v>
      </c>
      <c r="BI185" s="379" t="s">
        <v>409</v>
      </c>
      <c r="BJ185" s="470">
        <f>ROUND(I185*H185,3)</f>
        <v>0</v>
      </c>
      <c r="BK185" s="379" t="s">
        <v>420</v>
      </c>
      <c r="BL185" s="468" t="s">
        <v>2353</v>
      </c>
    </row>
    <row r="186" spans="2:64" s="471" customFormat="1" hidden="1">
      <c r="B186" s="472"/>
      <c r="D186" s="473" t="s">
        <v>976</v>
      </c>
      <c r="E186" s="474" t="s">
        <v>911</v>
      </c>
      <c r="F186" s="475" t="s">
        <v>2354</v>
      </c>
      <c r="H186" s="476">
        <v>1.8</v>
      </c>
      <c r="L186" s="618"/>
      <c r="M186" s="477"/>
      <c r="S186" s="478"/>
      <c r="AS186" s="474" t="s">
        <v>976</v>
      </c>
      <c r="AT186" s="474" t="s">
        <v>409</v>
      </c>
      <c r="AU186" s="471" t="s">
        <v>409</v>
      </c>
      <c r="AV186" s="471" t="s">
        <v>978</v>
      </c>
      <c r="AW186" s="471" t="s">
        <v>402</v>
      </c>
      <c r="AX186" s="474" t="s">
        <v>970</v>
      </c>
    </row>
    <row r="187" spans="2:64" s="387" customFormat="1" ht="24.2" customHeight="1">
      <c r="B187" s="458"/>
      <c r="C187" s="459" t="s">
        <v>446</v>
      </c>
      <c r="D187" s="459" t="s">
        <v>972</v>
      </c>
      <c r="E187" s="460" t="s">
        <v>2355</v>
      </c>
      <c r="F187" s="461" t="s">
        <v>2356</v>
      </c>
      <c r="G187" s="462" t="s">
        <v>139</v>
      </c>
      <c r="H187" s="463">
        <v>1.8</v>
      </c>
      <c r="I187" s="463">
        <v>0</v>
      </c>
      <c r="J187" s="463">
        <f>ROUND(I187*H187,3)</f>
        <v>0</v>
      </c>
      <c r="K187" s="464"/>
      <c r="L187" s="611"/>
      <c r="M187" s="465" t="s">
        <v>911</v>
      </c>
      <c r="N187" s="466">
        <v>1.4750000000000001</v>
      </c>
      <c r="O187" s="466">
        <f>N187*H187</f>
        <v>2.6550000000000002</v>
      </c>
      <c r="P187" s="466">
        <v>2.40645</v>
      </c>
      <c r="Q187" s="466">
        <f>P187*H187</f>
        <v>4.3316100000000004</v>
      </c>
      <c r="R187" s="466">
        <v>0</v>
      </c>
      <c r="S187" s="467">
        <f>R187*H187</f>
        <v>0</v>
      </c>
      <c r="AQ187" s="468" t="s">
        <v>420</v>
      </c>
      <c r="AS187" s="468" t="s">
        <v>972</v>
      </c>
      <c r="AT187" s="468" t="s">
        <v>409</v>
      </c>
      <c r="AX187" s="379" t="s">
        <v>970</v>
      </c>
      <c r="BD187" s="469" t="e">
        <f>IF(#REF!="základná",J187,0)</f>
        <v>#REF!</v>
      </c>
      <c r="BE187" s="469" t="e">
        <f>IF(#REF!="znížená",J187,0)</f>
        <v>#REF!</v>
      </c>
      <c r="BF187" s="469" t="e">
        <f>IF(#REF!="zákl. prenesená",J187,0)</f>
        <v>#REF!</v>
      </c>
      <c r="BG187" s="469" t="e">
        <f>IF(#REF!="zníž. prenesená",J187,0)</f>
        <v>#REF!</v>
      </c>
      <c r="BH187" s="469" t="e">
        <f>IF(#REF!="nulová",J187,0)</f>
        <v>#REF!</v>
      </c>
      <c r="BI187" s="379" t="s">
        <v>409</v>
      </c>
      <c r="BJ187" s="470">
        <f>ROUND(I187*H187,3)</f>
        <v>0</v>
      </c>
      <c r="BK187" s="379" t="s">
        <v>420</v>
      </c>
      <c r="BL187" s="468" t="s">
        <v>2357</v>
      </c>
    </row>
    <row r="188" spans="2:64" s="387" customFormat="1" ht="24.2" customHeight="1">
      <c r="B188" s="458"/>
      <c r="C188" s="459" t="s">
        <v>449</v>
      </c>
      <c r="D188" s="459" t="s">
        <v>972</v>
      </c>
      <c r="E188" s="460" t="s">
        <v>2358</v>
      </c>
      <c r="F188" s="461" t="s">
        <v>2359</v>
      </c>
      <c r="G188" s="462" t="s">
        <v>139</v>
      </c>
      <c r="H188" s="463">
        <v>0.9</v>
      </c>
      <c r="I188" s="463">
        <v>0</v>
      </c>
      <c r="J188" s="463">
        <f>ROUND(I188*H188,3)</f>
        <v>0</v>
      </c>
      <c r="K188" s="464"/>
      <c r="L188" s="611"/>
      <c r="M188" s="465" t="s">
        <v>911</v>
      </c>
      <c r="N188" s="466">
        <v>0.27700000000000002</v>
      </c>
      <c r="O188" s="466">
        <f>N188*H188</f>
        <v>0.24930000000000002</v>
      </c>
      <c r="P188" s="466">
        <v>0</v>
      </c>
      <c r="Q188" s="466">
        <f>P188*H188</f>
        <v>0</v>
      </c>
      <c r="R188" s="466">
        <v>0</v>
      </c>
      <c r="S188" s="467">
        <f>R188*H188</f>
        <v>0</v>
      </c>
      <c r="AQ188" s="468" t="s">
        <v>420</v>
      </c>
      <c r="AS188" s="468" t="s">
        <v>972</v>
      </c>
      <c r="AT188" s="468" t="s">
        <v>409</v>
      </c>
      <c r="AX188" s="379" t="s">
        <v>970</v>
      </c>
      <c r="BD188" s="469" t="e">
        <f>IF(#REF!="základná",J188,0)</f>
        <v>#REF!</v>
      </c>
      <c r="BE188" s="469" t="e">
        <f>IF(#REF!="znížená",J188,0)</f>
        <v>#REF!</v>
      </c>
      <c r="BF188" s="469" t="e">
        <f>IF(#REF!="zákl. prenesená",J188,0)</f>
        <v>#REF!</v>
      </c>
      <c r="BG188" s="469" t="e">
        <f>IF(#REF!="zníž. prenesená",J188,0)</f>
        <v>#REF!</v>
      </c>
      <c r="BH188" s="469" t="e">
        <f>IF(#REF!="nulová",J188,0)</f>
        <v>#REF!</v>
      </c>
      <c r="BI188" s="379" t="s">
        <v>409</v>
      </c>
      <c r="BJ188" s="470">
        <f>ROUND(I188*H188,3)</f>
        <v>0</v>
      </c>
      <c r="BK188" s="379" t="s">
        <v>420</v>
      </c>
      <c r="BL188" s="468" t="s">
        <v>2360</v>
      </c>
    </row>
    <row r="189" spans="2:64" s="387" customFormat="1" ht="24.2" customHeight="1">
      <c r="B189" s="458"/>
      <c r="C189" s="459" t="s">
        <v>453</v>
      </c>
      <c r="D189" s="459" t="s">
        <v>972</v>
      </c>
      <c r="E189" s="460" t="s">
        <v>2361</v>
      </c>
      <c r="F189" s="461" t="s">
        <v>2362</v>
      </c>
      <c r="G189" s="462" t="s">
        <v>97</v>
      </c>
      <c r="H189" s="463">
        <v>4.8</v>
      </c>
      <c r="I189" s="463">
        <v>0</v>
      </c>
      <c r="J189" s="463">
        <f>ROUND(I189*H189,3)</f>
        <v>0</v>
      </c>
      <c r="K189" s="464"/>
      <c r="L189" s="611"/>
      <c r="M189" s="465" t="s">
        <v>911</v>
      </c>
      <c r="N189" s="466">
        <v>0.78</v>
      </c>
      <c r="O189" s="466">
        <f>N189*H189</f>
        <v>3.7439999999999998</v>
      </c>
      <c r="P189" s="466">
        <v>4.6100000000000004E-3</v>
      </c>
      <c r="Q189" s="466">
        <f>P189*H189</f>
        <v>2.2128000000000002E-2</v>
      </c>
      <c r="R189" s="466">
        <v>0</v>
      </c>
      <c r="S189" s="467">
        <f>R189*H189</f>
        <v>0</v>
      </c>
      <c r="AQ189" s="468" t="s">
        <v>420</v>
      </c>
      <c r="AS189" s="468" t="s">
        <v>972</v>
      </c>
      <c r="AT189" s="468" t="s">
        <v>409</v>
      </c>
      <c r="AX189" s="379" t="s">
        <v>970</v>
      </c>
      <c r="BD189" s="469" t="e">
        <f>IF(#REF!="základná",J189,0)</f>
        <v>#REF!</v>
      </c>
      <c r="BE189" s="469" t="e">
        <f>IF(#REF!="znížená",J189,0)</f>
        <v>#REF!</v>
      </c>
      <c r="BF189" s="469" t="e">
        <f>IF(#REF!="zákl. prenesená",J189,0)</f>
        <v>#REF!</v>
      </c>
      <c r="BG189" s="469" t="e">
        <f>IF(#REF!="zníž. prenesená",J189,0)</f>
        <v>#REF!</v>
      </c>
      <c r="BH189" s="469" t="e">
        <f>IF(#REF!="nulová",J189,0)</f>
        <v>#REF!</v>
      </c>
      <c r="BI189" s="379" t="s">
        <v>409</v>
      </c>
      <c r="BJ189" s="470">
        <f>ROUND(I189*H189,3)</f>
        <v>0</v>
      </c>
      <c r="BK189" s="379" t="s">
        <v>420</v>
      </c>
      <c r="BL189" s="468" t="s">
        <v>2363</v>
      </c>
    </row>
    <row r="190" spans="2:64" s="471" customFormat="1" hidden="1">
      <c r="B190" s="472"/>
      <c r="D190" s="473" t="s">
        <v>976</v>
      </c>
      <c r="E190" s="474" t="s">
        <v>911</v>
      </c>
      <c r="F190" s="475" t="s">
        <v>2364</v>
      </c>
      <c r="H190" s="476">
        <v>4.8</v>
      </c>
      <c r="L190" s="618"/>
      <c r="M190" s="477"/>
      <c r="S190" s="478"/>
      <c r="AS190" s="474" t="s">
        <v>976</v>
      </c>
      <c r="AT190" s="474" t="s">
        <v>409</v>
      </c>
      <c r="AU190" s="471" t="s">
        <v>409</v>
      </c>
      <c r="AV190" s="471" t="s">
        <v>978</v>
      </c>
      <c r="AW190" s="471" t="s">
        <v>402</v>
      </c>
      <c r="AX190" s="474" t="s">
        <v>970</v>
      </c>
    </row>
    <row r="191" spans="2:64" s="387" customFormat="1" ht="24.2" customHeight="1">
      <c r="B191" s="458"/>
      <c r="C191" s="459" t="s">
        <v>455</v>
      </c>
      <c r="D191" s="459" t="s">
        <v>972</v>
      </c>
      <c r="E191" s="460" t="s">
        <v>2365</v>
      </c>
      <c r="F191" s="461" t="s">
        <v>2366</v>
      </c>
      <c r="G191" s="462" t="s">
        <v>97</v>
      </c>
      <c r="H191" s="463">
        <v>2.4</v>
      </c>
      <c r="I191" s="463">
        <v>0</v>
      </c>
      <c r="J191" s="463">
        <f>ROUND(I191*H191,3)</f>
        <v>0</v>
      </c>
      <c r="K191" s="464"/>
      <c r="L191" s="611"/>
      <c r="M191" s="465" t="s">
        <v>911</v>
      </c>
      <c r="N191" s="466">
        <v>0.13300000000000001</v>
      </c>
      <c r="O191" s="466">
        <f>N191*H191</f>
        <v>0.31919999999999998</v>
      </c>
      <c r="P191" s="466">
        <v>0</v>
      </c>
      <c r="Q191" s="466">
        <f>P191*H191</f>
        <v>0</v>
      </c>
      <c r="R191" s="466">
        <v>0</v>
      </c>
      <c r="S191" s="467">
        <f>R191*H191</f>
        <v>0</v>
      </c>
      <c r="AQ191" s="468" t="s">
        <v>420</v>
      </c>
      <c r="AS191" s="468" t="s">
        <v>972</v>
      </c>
      <c r="AT191" s="468" t="s">
        <v>409</v>
      </c>
      <c r="AX191" s="379" t="s">
        <v>970</v>
      </c>
      <c r="BD191" s="469" t="e">
        <f>IF(#REF!="základná",J191,0)</f>
        <v>#REF!</v>
      </c>
      <c r="BE191" s="469" t="e">
        <f>IF(#REF!="znížená",J191,0)</f>
        <v>#REF!</v>
      </c>
      <c r="BF191" s="469" t="e">
        <f>IF(#REF!="zákl. prenesená",J191,0)</f>
        <v>#REF!</v>
      </c>
      <c r="BG191" s="469" t="e">
        <f>IF(#REF!="zníž. prenesená",J191,0)</f>
        <v>#REF!</v>
      </c>
      <c r="BH191" s="469" t="e">
        <f>IF(#REF!="nulová",J191,0)</f>
        <v>#REF!</v>
      </c>
      <c r="BI191" s="379" t="s">
        <v>409</v>
      </c>
      <c r="BJ191" s="470">
        <f>ROUND(I191*H191,3)</f>
        <v>0</v>
      </c>
      <c r="BK191" s="379" t="s">
        <v>420</v>
      </c>
      <c r="BL191" s="468" t="s">
        <v>2367</v>
      </c>
    </row>
    <row r="192" spans="2:64" s="387" customFormat="1" ht="24.2" customHeight="1">
      <c r="B192" s="458"/>
      <c r="C192" s="459" t="s">
        <v>457</v>
      </c>
      <c r="D192" s="459" t="s">
        <v>972</v>
      </c>
      <c r="E192" s="460" t="s">
        <v>2368</v>
      </c>
      <c r="F192" s="461" t="s">
        <v>2369</v>
      </c>
      <c r="G192" s="462" t="s">
        <v>103</v>
      </c>
      <c r="H192" s="463">
        <v>0.216</v>
      </c>
      <c r="I192" s="463">
        <v>0</v>
      </c>
      <c r="J192" s="463">
        <f>ROUND(I192*H192,3)</f>
        <v>0</v>
      </c>
      <c r="K192" s="464"/>
      <c r="L192" s="611"/>
      <c r="M192" s="465" t="s">
        <v>911</v>
      </c>
      <c r="N192" s="466">
        <v>8.734</v>
      </c>
      <c r="O192" s="466">
        <f>N192*H192</f>
        <v>1.886544</v>
      </c>
      <c r="P192" s="466">
        <v>1.00397</v>
      </c>
      <c r="Q192" s="466">
        <f>P192*H192</f>
        <v>0.21685752</v>
      </c>
      <c r="R192" s="466">
        <v>0</v>
      </c>
      <c r="S192" s="467">
        <f>R192*H192</f>
        <v>0</v>
      </c>
      <c r="AQ192" s="468" t="s">
        <v>420</v>
      </c>
      <c r="AS192" s="468" t="s">
        <v>972</v>
      </c>
      <c r="AT192" s="468" t="s">
        <v>409</v>
      </c>
      <c r="AX192" s="379" t="s">
        <v>970</v>
      </c>
      <c r="BD192" s="469" t="e">
        <f>IF(#REF!="základná",J192,0)</f>
        <v>#REF!</v>
      </c>
      <c r="BE192" s="469" t="e">
        <f>IF(#REF!="znížená",J192,0)</f>
        <v>#REF!</v>
      </c>
      <c r="BF192" s="469" t="e">
        <f>IF(#REF!="zákl. prenesená",J192,0)</f>
        <v>#REF!</v>
      </c>
      <c r="BG192" s="469" t="e">
        <f>IF(#REF!="zníž. prenesená",J192,0)</f>
        <v>#REF!</v>
      </c>
      <c r="BH192" s="469" t="e">
        <f>IF(#REF!="nulová",J192,0)</f>
        <v>#REF!</v>
      </c>
      <c r="BI192" s="379" t="s">
        <v>409</v>
      </c>
      <c r="BJ192" s="470">
        <f>ROUND(I192*H192,3)</f>
        <v>0</v>
      </c>
      <c r="BK192" s="379" t="s">
        <v>420</v>
      </c>
      <c r="BL192" s="468" t="s">
        <v>2370</v>
      </c>
    </row>
    <row r="193" spans="2:64" s="471" customFormat="1" hidden="1">
      <c r="B193" s="472"/>
      <c r="D193" s="473" t="s">
        <v>976</v>
      </c>
      <c r="E193" s="474" t="s">
        <v>911</v>
      </c>
      <c r="F193" s="475" t="s">
        <v>2371</v>
      </c>
      <c r="H193" s="476">
        <v>0.216</v>
      </c>
      <c r="L193" s="618"/>
      <c r="M193" s="477"/>
      <c r="S193" s="478"/>
      <c r="AS193" s="474" t="s">
        <v>976</v>
      </c>
      <c r="AT193" s="474" t="s">
        <v>409</v>
      </c>
      <c r="AU193" s="471" t="s">
        <v>409</v>
      </c>
      <c r="AV193" s="471" t="s">
        <v>978</v>
      </c>
      <c r="AW193" s="471" t="s">
        <v>402</v>
      </c>
      <c r="AX193" s="474" t="s">
        <v>970</v>
      </c>
    </row>
    <row r="194" spans="2:64" s="446" customFormat="1" ht="22.7" customHeight="1">
      <c r="B194" s="447"/>
      <c r="D194" s="448" t="s">
        <v>441</v>
      </c>
      <c r="E194" s="456" t="s">
        <v>424</v>
      </c>
      <c r="F194" s="456" t="s">
        <v>2083</v>
      </c>
      <c r="J194" s="457">
        <f>BJ194</f>
        <v>0</v>
      </c>
      <c r="L194" s="617"/>
      <c r="M194" s="451"/>
      <c r="O194" s="452">
        <f>SUM(O195:O198)</f>
        <v>8.185925000000001</v>
      </c>
      <c r="Q194" s="452">
        <f>SUM(Q195:Q198)</f>
        <v>2.8068750000000002</v>
      </c>
      <c r="S194" s="453">
        <f>SUM(S195:S198)</f>
        <v>0</v>
      </c>
      <c r="AQ194" s="448" t="s">
        <v>402</v>
      </c>
      <c r="AS194" s="454" t="s">
        <v>441</v>
      </c>
      <c r="AT194" s="454" t="s">
        <v>402</v>
      </c>
      <c r="AX194" s="448" t="s">
        <v>970</v>
      </c>
      <c r="BJ194" s="455">
        <f>SUM(BJ195:BJ198)</f>
        <v>0</v>
      </c>
    </row>
    <row r="195" spans="2:64" s="387" customFormat="1" ht="24.2" customHeight="1">
      <c r="B195" s="458"/>
      <c r="C195" s="459" t="s">
        <v>1082</v>
      </c>
      <c r="D195" s="459" t="s">
        <v>972</v>
      </c>
      <c r="E195" s="460" t="s">
        <v>2084</v>
      </c>
      <c r="F195" s="461" t="s">
        <v>2085</v>
      </c>
      <c r="G195" s="462" t="s">
        <v>97</v>
      </c>
      <c r="H195" s="463">
        <v>2.5</v>
      </c>
      <c r="I195" s="463">
        <v>0</v>
      </c>
      <c r="J195" s="463">
        <f>ROUND(I195*H195,3)</f>
        <v>0</v>
      </c>
      <c r="K195" s="464"/>
      <c r="L195" s="611"/>
      <c r="M195" s="465" t="s">
        <v>911</v>
      </c>
      <c r="N195" s="466">
        <v>0.39600000000000002</v>
      </c>
      <c r="O195" s="466">
        <f>N195*H195</f>
        <v>0.99</v>
      </c>
      <c r="P195" s="466">
        <v>0.37080000000000002</v>
      </c>
      <c r="Q195" s="466">
        <f>P195*H195</f>
        <v>0.92700000000000005</v>
      </c>
      <c r="R195" s="466">
        <v>0</v>
      </c>
      <c r="S195" s="467">
        <f>R195*H195</f>
        <v>0</v>
      </c>
      <c r="AQ195" s="468" t="s">
        <v>420</v>
      </c>
      <c r="AS195" s="468" t="s">
        <v>972</v>
      </c>
      <c r="AT195" s="468" t="s">
        <v>409</v>
      </c>
      <c r="AX195" s="379" t="s">
        <v>970</v>
      </c>
      <c r="BD195" s="469" t="e">
        <f>IF(#REF!="základná",J195,0)</f>
        <v>#REF!</v>
      </c>
      <c r="BE195" s="469" t="e">
        <f>IF(#REF!="znížená",J195,0)</f>
        <v>#REF!</v>
      </c>
      <c r="BF195" s="469" t="e">
        <f>IF(#REF!="zákl. prenesená",J195,0)</f>
        <v>#REF!</v>
      </c>
      <c r="BG195" s="469" t="e">
        <f>IF(#REF!="zníž. prenesená",J195,0)</f>
        <v>#REF!</v>
      </c>
      <c r="BH195" s="469" t="e">
        <f>IF(#REF!="nulová",J195,0)</f>
        <v>#REF!</v>
      </c>
      <c r="BI195" s="379" t="s">
        <v>409</v>
      </c>
      <c r="BJ195" s="470">
        <f>ROUND(I195*H195,3)</f>
        <v>0</v>
      </c>
      <c r="BK195" s="379" t="s">
        <v>420</v>
      </c>
      <c r="BL195" s="468" t="s">
        <v>2372</v>
      </c>
    </row>
    <row r="196" spans="2:64" s="387" customFormat="1" ht="37.700000000000003" customHeight="1">
      <c r="B196" s="458"/>
      <c r="C196" s="459" t="s">
        <v>1750</v>
      </c>
      <c r="D196" s="459" t="s">
        <v>972</v>
      </c>
      <c r="E196" s="460" t="s">
        <v>2087</v>
      </c>
      <c r="F196" s="461" t="s">
        <v>2088</v>
      </c>
      <c r="G196" s="462" t="s">
        <v>97</v>
      </c>
      <c r="H196" s="463">
        <v>2.5</v>
      </c>
      <c r="I196" s="463">
        <v>0</v>
      </c>
      <c r="J196" s="463">
        <f>ROUND(I196*H196,3)</f>
        <v>0</v>
      </c>
      <c r="K196" s="464"/>
      <c r="L196" s="611"/>
      <c r="M196" s="465" t="s">
        <v>911</v>
      </c>
      <c r="N196" s="466">
        <v>1.077</v>
      </c>
      <c r="O196" s="466">
        <f>N196*H196</f>
        <v>2.6924999999999999</v>
      </c>
      <c r="P196" s="466">
        <v>0.26375999999999999</v>
      </c>
      <c r="Q196" s="466">
        <f>P196*H196</f>
        <v>0.65939999999999999</v>
      </c>
      <c r="R196" s="466">
        <v>0</v>
      </c>
      <c r="S196" s="467">
        <f>R196*H196</f>
        <v>0</v>
      </c>
      <c r="AQ196" s="468" t="s">
        <v>420</v>
      </c>
      <c r="AS196" s="468" t="s">
        <v>972</v>
      </c>
      <c r="AT196" s="468" t="s">
        <v>409</v>
      </c>
      <c r="AX196" s="379" t="s">
        <v>970</v>
      </c>
      <c r="BD196" s="469" t="e">
        <f>IF(#REF!="základná",J196,0)</f>
        <v>#REF!</v>
      </c>
      <c r="BE196" s="469" t="e">
        <f>IF(#REF!="znížená",J196,0)</f>
        <v>#REF!</v>
      </c>
      <c r="BF196" s="469" t="e">
        <f>IF(#REF!="zákl. prenesená",J196,0)</f>
        <v>#REF!</v>
      </c>
      <c r="BG196" s="469" t="e">
        <f>IF(#REF!="zníž. prenesená",J196,0)</f>
        <v>#REF!</v>
      </c>
      <c r="BH196" s="469" t="e">
        <f>IF(#REF!="nulová",J196,0)</f>
        <v>#REF!</v>
      </c>
      <c r="BI196" s="379" t="s">
        <v>409</v>
      </c>
      <c r="BJ196" s="470">
        <f>ROUND(I196*H196,3)</f>
        <v>0</v>
      </c>
      <c r="BK196" s="379" t="s">
        <v>420</v>
      </c>
      <c r="BL196" s="468" t="s">
        <v>2373</v>
      </c>
    </row>
    <row r="197" spans="2:64" s="387" customFormat="1" ht="37.700000000000003" customHeight="1">
      <c r="B197" s="458"/>
      <c r="C197" s="459" t="s">
        <v>1753</v>
      </c>
      <c r="D197" s="459" t="s">
        <v>972</v>
      </c>
      <c r="E197" s="460" t="s">
        <v>2090</v>
      </c>
      <c r="F197" s="461" t="s">
        <v>2091</v>
      </c>
      <c r="G197" s="462" t="s">
        <v>97</v>
      </c>
      <c r="H197" s="463">
        <v>2.5</v>
      </c>
      <c r="I197" s="463">
        <v>0</v>
      </c>
      <c r="J197" s="463">
        <f>ROUND(I197*H197,3)</f>
        <v>0</v>
      </c>
      <c r="K197" s="464"/>
      <c r="L197" s="611"/>
      <c r="M197" s="465" t="s">
        <v>911</v>
      </c>
      <c r="N197" s="466">
        <v>0.73936999999999997</v>
      </c>
      <c r="O197" s="466">
        <f>N197*H197</f>
        <v>1.848425</v>
      </c>
      <c r="P197" s="466">
        <v>0.34131</v>
      </c>
      <c r="Q197" s="466">
        <f>P197*H197</f>
        <v>0.85327500000000001</v>
      </c>
      <c r="R197" s="466">
        <v>0</v>
      </c>
      <c r="S197" s="467">
        <f>R197*H197</f>
        <v>0</v>
      </c>
      <c r="AQ197" s="468" t="s">
        <v>420</v>
      </c>
      <c r="AS197" s="468" t="s">
        <v>972</v>
      </c>
      <c r="AT197" s="468" t="s">
        <v>409</v>
      </c>
      <c r="AX197" s="379" t="s">
        <v>970</v>
      </c>
      <c r="BD197" s="469" t="e">
        <f>IF(#REF!="základná",J197,0)</f>
        <v>#REF!</v>
      </c>
      <c r="BE197" s="469" t="e">
        <f>IF(#REF!="znížená",J197,0)</f>
        <v>#REF!</v>
      </c>
      <c r="BF197" s="469" t="e">
        <f>IF(#REF!="zákl. prenesená",J197,0)</f>
        <v>#REF!</v>
      </c>
      <c r="BG197" s="469" t="e">
        <f>IF(#REF!="zníž. prenesená",J197,0)</f>
        <v>#REF!</v>
      </c>
      <c r="BH197" s="469" t="e">
        <f>IF(#REF!="nulová",J197,0)</f>
        <v>#REF!</v>
      </c>
      <c r="BI197" s="379" t="s">
        <v>409</v>
      </c>
      <c r="BJ197" s="470">
        <f>ROUND(I197*H197,3)</f>
        <v>0</v>
      </c>
      <c r="BK197" s="379" t="s">
        <v>420</v>
      </c>
      <c r="BL197" s="468" t="s">
        <v>2374</v>
      </c>
    </row>
    <row r="198" spans="2:64" s="387" customFormat="1" ht="24.2" customHeight="1">
      <c r="B198" s="458"/>
      <c r="C198" s="459" t="s">
        <v>1255</v>
      </c>
      <c r="D198" s="459" t="s">
        <v>972</v>
      </c>
      <c r="E198" s="460" t="s">
        <v>2093</v>
      </c>
      <c r="F198" s="461" t="s">
        <v>2094</v>
      </c>
      <c r="G198" s="462" t="s">
        <v>97</v>
      </c>
      <c r="H198" s="463">
        <v>2.5</v>
      </c>
      <c r="I198" s="463">
        <v>0</v>
      </c>
      <c r="J198" s="463">
        <f>ROUND(I198*H198,3)</f>
        <v>0</v>
      </c>
      <c r="K198" s="464"/>
      <c r="L198" s="611"/>
      <c r="M198" s="465" t="s">
        <v>911</v>
      </c>
      <c r="N198" s="466">
        <v>1.0620000000000001</v>
      </c>
      <c r="O198" s="466">
        <f>N198*H198</f>
        <v>2.6550000000000002</v>
      </c>
      <c r="P198" s="466">
        <v>0.14688000000000001</v>
      </c>
      <c r="Q198" s="466">
        <f>P198*H198</f>
        <v>0.36720000000000003</v>
      </c>
      <c r="R198" s="466">
        <v>0</v>
      </c>
      <c r="S198" s="467">
        <f>R198*H198</f>
        <v>0</v>
      </c>
      <c r="AQ198" s="468" t="s">
        <v>420</v>
      </c>
      <c r="AS198" s="468" t="s">
        <v>972</v>
      </c>
      <c r="AT198" s="468" t="s">
        <v>409</v>
      </c>
      <c r="AX198" s="379" t="s">
        <v>970</v>
      </c>
      <c r="BD198" s="469" t="e">
        <f>IF(#REF!="základná",J198,0)</f>
        <v>#REF!</v>
      </c>
      <c r="BE198" s="469" t="e">
        <f>IF(#REF!="znížená",J198,0)</f>
        <v>#REF!</v>
      </c>
      <c r="BF198" s="469" t="e">
        <f>IF(#REF!="zákl. prenesená",J198,0)</f>
        <v>#REF!</v>
      </c>
      <c r="BG198" s="469" t="e">
        <f>IF(#REF!="zníž. prenesená",J198,0)</f>
        <v>#REF!</v>
      </c>
      <c r="BH198" s="469" t="e">
        <f>IF(#REF!="nulová",J198,0)</f>
        <v>#REF!</v>
      </c>
      <c r="BI198" s="379" t="s">
        <v>409</v>
      </c>
      <c r="BJ198" s="470">
        <f>ROUND(I198*H198,3)</f>
        <v>0</v>
      </c>
      <c r="BK198" s="379" t="s">
        <v>420</v>
      </c>
      <c r="BL198" s="468" t="s">
        <v>2375</v>
      </c>
    </row>
    <row r="199" spans="2:64" s="446" customFormat="1" ht="22.7" customHeight="1">
      <c r="B199" s="447"/>
      <c r="D199" s="448" t="s">
        <v>441</v>
      </c>
      <c r="E199" s="456" t="s">
        <v>405</v>
      </c>
      <c r="F199" s="456" t="s">
        <v>1086</v>
      </c>
      <c r="J199" s="457">
        <f>BJ199</f>
        <v>0</v>
      </c>
      <c r="L199" s="617"/>
      <c r="M199" s="451"/>
      <c r="O199" s="452">
        <f>SUM(O200:O231)</f>
        <v>28.873560000000001</v>
      </c>
      <c r="Q199" s="452">
        <f>SUM(Q200:Q231)</f>
        <v>0.39440743999999994</v>
      </c>
      <c r="S199" s="453">
        <f>SUM(S200:S231)</f>
        <v>0</v>
      </c>
      <c r="AQ199" s="448" t="s">
        <v>402</v>
      </c>
      <c r="AS199" s="454" t="s">
        <v>441</v>
      </c>
      <c r="AT199" s="454" t="s">
        <v>402</v>
      </c>
      <c r="AX199" s="448" t="s">
        <v>970</v>
      </c>
      <c r="BJ199" s="455">
        <f>SUM(BJ200:BJ231)</f>
        <v>0</v>
      </c>
    </row>
    <row r="200" spans="2:64" s="387" customFormat="1" ht="14.45" customHeight="1">
      <c r="B200" s="458"/>
      <c r="C200" s="459" t="s">
        <v>1759</v>
      </c>
      <c r="D200" s="459" t="s">
        <v>972</v>
      </c>
      <c r="E200" s="460" t="s">
        <v>1088</v>
      </c>
      <c r="F200" s="461" t="s">
        <v>1089</v>
      </c>
      <c r="G200" s="462" t="s">
        <v>305</v>
      </c>
      <c r="H200" s="463">
        <v>2</v>
      </c>
      <c r="I200" s="463">
        <v>0</v>
      </c>
      <c r="J200" s="463">
        <f t="shared" ref="J200:J212" si="0">ROUND(I200*H200,3)</f>
        <v>0</v>
      </c>
      <c r="K200" s="464"/>
      <c r="L200" s="611"/>
      <c r="M200" s="465" t="s">
        <v>911</v>
      </c>
      <c r="N200" s="466">
        <v>7.2359999999999994E-2</v>
      </c>
      <c r="O200" s="466">
        <f t="shared" ref="O200:O212" si="1">N200*H200</f>
        <v>0.14471999999999999</v>
      </c>
      <c r="P200" s="466">
        <v>2.1000000000000001E-4</v>
      </c>
      <c r="Q200" s="466">
        <f t="shared" ref="Q200:Q212" si="2">P200*H200</f>
        <v>4.2000000000000002E-4</v>
      </c>
      <c r="R200" s="466">
        <v>0</v>
      </c>
      <c r="S200" s="467">
        <f t="shared" ref="S200:S212" si="3">R200*H200</f>
        <v>0</v>
      </c>
      <c r="AQ200" s="468" t="s">
        <v>1090</v>
      </c>
      <c r="AS200" s="468" t="s">
        <v>972</v>
      </c>
      <c r="AT200" s="468" t="s">
        <v>409</v>
      </c>
      <c r="AX200" s="379" t="s">
        <v>970</v>
      </c>
      <c r="BD200" s="469" t="e">
        <f>IF(#REF!="základná",J200,0)</f>
        <v>#REF!</v>
      </c>
      <c r="BE200" s="469" t="e">
        <f>IF(#REF!="znížená",J200,0)</f>
        <v>#REF!</v>
      </c>
      <c r="BF200" s="469" t="e">
        <f>IF(#REF!="zákl. prenesená",J200,0)</f>
        <v>#REF!</v>
      </c>
      <c r="BG200" s="469" t="e">
        <f>IF(#REF!="zníž. prenesená",J200,0)</f>
        <v>#REF!</v>
      </c>
      <c r="BH200" s="469" t="e">
        <f>IF(#REF!="nulová",J200,0)</f>
        <v>#REF!</v>
      </c>
      <c r="BI200" s="379" t="s">
        <v>409</v>
      </c>
      <c r="BJ200" s="470">
        <f t="shared" ref="BJ200:BJ212" si="4">ROUND(I200*H200,3)</f>
        <v>0</v>
      </c>
      <c r="BK200" s="379" t="s">
        <v>1090</v>
      </c>
      <c r="BL200" s="468" t="s">
        <v>2376</v>
      </c>
    </row>
    <row r="201" spans="2:64" s="387" customFormat="1" ht="24.2" customHeight="1">
      <c r="B201" s="458"/>
      <c r="C201" s="493" t="s">
        <v>1763</v>
      </c>
      <c r="D201" s="493" t="s">
        <v>474</v>
      </c>
      <c r="E201" s="494" t="s">
        <v>1093</v>
      </c>
      <c r="F201" s="495" t="s">
        <v>1094</v>
      </c>
      <c r="G201" s="496" t="s">
        <v>108</v>
      </c>
      <c r="H201" s="497">
        <v>8</v>
      </c>
      <c r="I201" s="497">
        <v>0</v>
      </c>
      <c r="J201" s="497">
        <f t="shared" si="0"/>
        <v>0</v>
      </c>
      <c r="K201" s="498"/>
      <c r="L201" s="621"/>
      <c r="M201" s="500" t="s">
        <v>911</v>
      </c>
      <c r="N201" s="466">
        <v>0</v>
      </c>
      <c r="O201" s="466">
        <f t="shared" si="1"/>
        <v>0</v>
      </c>
      <c r="P201" s="466">
        <v>0</v>
      </c>
      <c r="Q201" s="466">
        <f t="shared" si="2"/>
        <v>0</v>
      </c>
      <c r="R201" s="466">
        <v>0</v>
      </c>
      <c r="S201" s="467">
        <f t="shared" si="3"/>
        <v>0</v>
      </c>
      <c r="AQ201" s="468" t="s">
        <v>1095</v>
      </c>
      <c r="AS201" s="468" t="s">
        <v>474</v>
      </c>
      <c r="AT201" s="468" t="s">
        <v>409</v>
      </c>
      <c r="AX201" s="379" t="s">
        <v>970</v>
      </c>
      <c r="BD201" s="469" t="e">
        <f>IF(#REF!="základná",J201,0)</f>
        <v>#REF!</v>
      </c>
      <c r="BE201" s="469" t="e">
        <f>IF(#REF!="znížená",J201,0)</f>
        <v>#REF!</v>
      </c>
      <c r="BF201" s="469" t="e">
        <f>IF(#REF!="zákl. prenesená",J201,0)</f>
        <v>#REF!</v>
      </c>
      <c r="BG201" s="469" t="e">
        <f>IF(#REF!="zníž. prenesená",J201,0)</f>
        <v>#REF!</v>
      </c>
      <c r="BH201" s="469" t="e">
        <f>IF(#REF!="nulová",J201,0)</f>
        <v>#REF!</v>
      </c>
      <c r="BI201" s="379" t="s">
        <v>409</v>
      </c>
      <c r="BJ201" s="470">
        <f t="shared" si="4"/>
        <v>0</v>
      </c>
      <c r="BK201" s="379" t="s">
        <v>1090</v>
      </c>
      <c r="BL201" s="468" t="s">
        <v>2377</v>
      </c>
    </row>
    <row r="202" spans="2:64" s="387" customFormat="1" ht="24.2" customHeight="1">
      <c r="B202" s="458"/>
      <c r="C202" s="459" t="s">
        <v>1767</v>
      </c>
      <c r="D202" s="459" t="s">
        <v>972</v>
      </c>
      <c r="E202" s="460" t="s">
        <v>2378</v>
      </c>
      <c r="F202" s="461" t="s">
        <v>2379</v>
      </c>
      <c r="G202" s="462" t="s">
        <v>305</v>
      </c>
      <c r="H202" s="463">
        <v>1</v>
      </c>
      <c r="I202" s="463">
        <v>0</v>
      </c>
      <c r="J202" s="463">
        <f t="shared" si="0"/>
        <v>0</v>
      </c>
      <c r="K202" s="464"/>
      <c r="L202" s="611"/>
      <c r="M202" s="465" t="s">
        <v>911</v>
      </c>
      <c r="N202" s="466">
        <v>0.46944000000000002</v>
      </c>
      <c r="O202" s="466">
        <f t="shared" si="1"/>
        <v>0.46944000000000002</v>
      </c>
      <c r="P202" s="466">
        <v>3.5500000000000002E-3</v>
      </c>
      <c r="Q202" s="466">
        <f t="shared" si="2"/>
        <v>3.5500000000000002E-3</v>
      </c>
      <c r="R202" s="466">
        <v>0</v>
      </c>
      <c r="S202" s="467">
        <f t="shared" si="3"/>
        <v>0</v>
      </c>
      <c r="AQ202" s="468" t="s">
        <v>422</v>
      </c>
      <c r="AS202" s="468" t="s">
        <v>972</v>
      </c>
      <c r="AT202" s="468" t="s">
        <v>409</v>
      </c>
      <c r="AX202" s="379" t="s">
        <v>970</v>
      </c>
      <c r="BD202" s="469" t="e">
        <f>IF(#REF!="základná",J202,0)</f>
        <v>#REF!</v>
      </c>
      <c r="BE202" s="469" t="e">
        <f>IF(#REF!="znížená",J202,0)</f>
        <v>#REF!</v>
      </c>
      <c r="BF202" s="469" t="e">
        <f>IF(#REF!="zákl. prenesená",J202,0)</f>
        <v>#REF!</v>
      </c>
      <c r="BG202" s="469" t="e">
        <f>IF(#REF!="zníž. prenesená",J202,0)</f>
        <v>#REF!</v>
      </c>
      <c r="BH202" s="469" t="e">
        <f>IF(#REF!="nulová",J202,0)</f>
        <v>#REF!</v>
      </c>
      <c r="BI202" s="379" t="s">
        <v>409</v>
      </c>
      <c r="BJ202" s="470">
        <f t="shared" si="4"/>
        <v>0</v>
      </c>
      <c r="BK202" s="379" t="s">
        <v>422</v>
      </c>
      <c r="BL202" s="468" t="s">
        <v>2380</v>
      </c>
    </row>
    <row r="203" spans="2:64" s="387" customFormat="1" ht="24.2" customHeight="1">
      <c r="B203" s="458"/>
      <c r="C203" s="493" t="s">
        <v>1087</v>
      </c>
      <c r="D203" s="493" t="s">
        <v>474</v>
      </c>
      <c r="E203" s="494" t="s">
        <v>2381</v>
      </c>
      <c r="F203" s="495" t="s">
        <v>2382</v>
      </c>
      <c r="G203" s="496" t="s">
        <v>305</v>
      </c>
      <c r="H203" s="497">
        <v>1</v>
      </c>
      <c r="I203" s="497">
        <v>0</v>
      </c>
      <c r="J203" s="497">
        <f t="shared" si="0"/>
        <v>0</v>
      </c>
      <c r="K203" s="498"/>
      <c r="L203" s="621"/>
      <c r="M203" s="500" t="s">
        <v>911</v>
      </c>
      <c r="N203" s="466">
        <v>0</v>
      </c>
      <c r="O203" s="466">
        <f t="shared" si="1"/>
        <v>0</v>
      </c>
      <c r="P203" s="466">
        <v>5.9999999999999995E-4</v>
      </c>
      <c r="Q203" s="466">
        <f t="shared" si="2"/>
        <v>5.9999999999999995E-4</v>
      </c>
      <c r="R203" s="466">
        <v>0</v>
      </c>
      <c r="S203" s="467">
        <f t="shared" si="3"/>
        <v>0</v>
      </c>
      <c r="AQ203" s="468" t="s">
        <v>1255</v>
      </c>
      <c r="AS203" s="468" t="s">
        <v>474</v>
      </c>
      <c r="AT203" s="468" t="s">
        <v>409</v>
      </c>
      <c r="AX203" s="379" t="s">
        <v>970</v>
      </c>
      <c r="BD203" s="469" t="e">
        <f>IF(#REF!="základná",J203,0)</f>
        <v>#REF!</v>
      </c>
      <c r="BE203" s="469" t="e">
        <f>IF(#REF!="znížená",J203,0)</f>
        <v>#REF!</v>
      </c>
      <c r="BF203" s="469" t="e">
        <f>IF(#REF!="zákl. prenesená",J203,0)</f>
        <v>#REF!</v>
      </c>
      <c r="BG203" s="469" t="e">
        <f>IF(#REF!="zníž. prenesená",J203,0)</f>
        <v>#REF!</v>
      </c>
      <c r="BH203" s="469" t="e">
        <f>IF(#REF!="nulová",J203,0)</f>
        <v>#REF!</v>
      </c>
      <c r="BI203" s="379" t="s">
        <v>409</v>
      </c>
      <c r="BJ203" s="470">
        <f t="shared" si="4"/>
        <v>0</v>
      </c>
      <c r="BK203" s="379" t="s">
        <v>422</v>
      </c>
      <c r="BL203" s="468" t="s">
        <v>2383</v>
      </c>
    </row>
    <row r="204" spans="2:64" s="387" customFormat="1" ht="24.2" customHeight="1">
      <c r="B204" s="458"/>
      <c r="C204" s="459" t="s">
        <v>1092</v>
      </c>
      <c r="D204" s="459" t="s">
        <v>972</v>
      </c>
      <c r="E204" s="460" t="s">
        <v>1492</v>
      </c>
      <c r="F204" s="461" t="s">
        <v>1493</v>
      </c>
      <c r="G204" s="462" t="s">
        <v>108</v>
      </c>
      <c r="H204" s="463">
        <v>8</v>
      </c>
      <c r="I204" s="463">
        <v>0</v>
      </c>
      <c r="J204" s="463">
        <f t="shared" si="0"/>
        <v>0</v>
      </c>
      <c r="K204" s="464"/>
      <c r="L204" s="611"/>
      <c r="M204" s="465" t="s">
        <v>911</v>
      </c>
      <c r="N204" s="466">
        <v>5.8049999999999997E-2</v>
      </c>
      <c r="O204" s="466">
        <f t="shared" si="1"/>
        <v>0.46439999999999998</v>
      </c>
      <c r="P204" s="466">
        <v>1.0000000000000001E-5</v>
      </c>
      <c r="Q204" s="466">
        <f t="shared" si="2"/>
        <v>8.0000000000000007E-5</v>
      </c>
      <c r="R204" s="466">
        <v>0</v>
      </c>
      <c r="S204" s="467">
        <f t="shared" si="3"/>
        <v>0</v>
      </c>
      <c r="AQ204" s="468" t="s">
        <v>422</v>
      </c>
      <c r="AS204" s="468" t="s">
        <v>972</v>
      </c>
      <c r="AT204" s="468" t="s">
        <v>409</v>
      </c>
      <c r="AX204" s="379" t="s">
        <v>970</v>
      </c>
      <c r="BD204" s="469" t="e">
        <f>IF(#REF!="základná",J204,0)</f>
        <v>#REF!</v>
      </c>
      <c r="BE204" s="469" t="e">
        <f>IF(#REF!="znížená",J204,0)</f>
        <v>#REF!</v>
      </c>
      <c r="BF204" s="469" t="e">
        <f>IF(#REF!="zákl. prenesená",J204,0)</f>
        <v>#REF!</v>
      </c>
      <c r="BG204" s="469" t="e">
        <f>IF(#REF!="zníž. prenesená",J204,0)</f>
        <v>#REF!</v>
      </c>
      <c r="BH204" s="469" t="e">
        <f>IF(#REF!="nulová",J204,0)</f>
        <v>#REF!</v>
      </c>
      <c r="BI204" s="379" t="s">
        <v>409</v>
      </c>
      <c r="BJ204" s="470">
        <f t="shared" si="4"/>
        <v>0</v>
      </c>
      <c r="BK204" s="379" t="s">
        <v>422</v>
      </c>
      <c r="BL204" s="468" t="s">
        <v>2384</v>
      </c>
    </row>
    <row r="205" spans="2:64" s="387" customFormat="1" ht="24.2" customHeight="1">
      <c r="B205" s="458"/>
      <c r="C205" s="459" t="s">
        <v>1098</v>
      </c>
      <c r="D205" s="459" t="s">
        <v>972</v>
      </c>
      <c r="E205" s="460" t="s">
        <v>1103</v>
      </c>
      <c r="F205" s="461" t="s">
        <v>1104</v>
      </c>
      <c r="G205" s="462" t="s">
        <v>108</v>
      </c>
      <c r="H205" s="463">
        <v>3</v>
      </c>
      <c r="I205" s="463">
        <v>0</v>
      </c>
      <c r="J205" s="463">
        <f t="shared" si="0"/>
        <v>0</v>
      </c>
      <c r="K205" s="464"/>
      <c r="L205" s="611"/>
      <c r="M205" s="465" t="s">
        <v>911</v>
      </c>
      <c r="N205" s="466">
        <v>2.5999999999999999E-2</v>
      </c>
      <c r="O205" s="466">
        <f t="shared" si="1"/>
        <v>7.8E-2</v>
      </c>
      <c r="P205" s="466">
        <v>0</v>
      </c>
      <c r="Q205" s="466">
        <f t="shared" si="2"/>
        <v>0</v>
      </c>
      <c r="R205" s="466">
        <v>0</v>
      </c>
      <c r="S205" s="467">
        <f t="shared" si="3"/>
        <v>0</v>
      </c>
      <c r="AQ205" s="468" t="s">
        <v>420</v>
      </c>
      <c r="AS205" s="468" t="s">
        <v>972</v>
      </c>
      <c r="AT205" s="468" t="s">
        <v>409</v>
      </c>
      <c r="AX205" s="379" t="s">
        <v>970</v>
      </c>
      <c r="BD205" s="469" t="e">
        <f>IF(#REF!="základná",J205,0)</f>
        <v>#REF!</v>
      </c>
      <c r="BE205" s="469" t="e">
        <f>IF(#REF!="znížená",J205,0)</f>
        <v>#REF!</v>
      </c>
      <c r="BF205" s="469" t="e">
        <f>IF(#REF!="zákl. prenesená",J205,0)</f>
        <v>#REF!</v>
      </c>
      <c r="BG205" s="469" t="e">
        <f>IF(#REF!="zníž. prenesená",J205,0)</f>
        <v>#REF!</v>
      </c>
      <c r="BH205" s="469" t="e">
        <f>IF(#REF!="nulová",J205,0)</f>
        <v>#REF!</v>
      </c>
      <c r="BI205" s="379" t="s">
        <v>409</v>
      </c>
      <c r="BJ205" s="470">
        <f t="shared" si="4"/>
        <v>0</v>
      </c>
      <c r="BK205" s="379" t="s">
        <v>420</v>
      </c>
      <c r="BL205" s="468" t="s">
        <v>2385</v>
      </c>
    </row>
    <row r="206" spans="2:64" s="387" customFormat="1" ht="24.2" customHeight="1">
      <c r="B206" s="458"/>
      <c r="C206" s="493" t="s">
        <v>1779</v>
      </c>
      <c r="D206" s="493" t="s">
        <v>474</v>
      </c>
      <c r="E206" s="494" t="s">
        <v>1107</v>
      </c>
      <c r="F206" s="584" t="s">
        <v>2495</v>
      </c>
      <c r="G206" s="496" t="s">
        <v>108</v>
      </c>
      <c r="H206" s="497">
        <v>3</v>
      </c>
      <c r="I206" s="497">
        <v>0</v>
      </c>
      <c r="J206" s="497">
        <f t="shared" si="0"/>
        <v>0</v>
      </c>
      <c r="K206" s="498"/>
      <c r="L206" s="621"/>
      <c r="M206" s="500" t="s">
        <v>911</v>
      </c>
      <c r="N206" s="466">
        <v>0</v>
      </c>
      <c r="O206" s="466">
        <f t="shared" si="1"/>
        <v>0</v>
      </c>
      <c r="P206" s="466">
        <v>2.7999999999999998E-4</v>
      </c>
      <c r="Q206" s="466">
        <f t="shared" si="2"/>
        <v>8.3999999999999993E-4</v>
      </c>
      <c r="R206" s="466">
        <v>0</v>
      </c>
      <c r="S206" s="467">
        <f t="shared" si="3"/>
        <v>0</v>
      </c>
      <c r="AQ206" s="468" t="s">
        <v>405</v>
      </c>
      <c r="AS206" s="468" t="s">
        <v>474</v>
      </c>
      <c r="AT206" s="468" t="s">
        <v>409</v>
      </c>
      <c r="AX206" s="379" t="s">
        <v>970</v>
      </c>
      <c r="BD206" s="469" t="e">
        <f>IF(#REF!="základná",J206,0)</f>
        <v>#REF!</v>
      </c>
      <c r="BE206" s="469" t="e">
        <f>IF(#REF!="znížená",J206,0)</f>
        <v>#REF!</v>
      </c>
      <c r="BF206" s="469" t="e">
        <f>IF(#REF!="zákl. prenesená",J206,0)</f>
        <v>#REF!</v>
      </c>
      <c r="BG206" s="469" t="e">
        <f>IF(#REF!="zníž. prenesená",J206,0)</f>
        <v>#REF!</v>
      </c>
      <c r="BH206" s="469" t="e">
        <f>IF(#REF!="nulová",J206,0)</f>
        <v>#REF!</v>
      </c>
      <c r="BI206" s="379" t="s">
        <v>409</v>
      </c>
      <c r="BJ206" s="470">
        <f t="shared" si="4"/>
        <v>0</v>
      </c>
      <c r="BK206" s="379" t="s">
        <v>420</v>
      </c>
      <c r="BL206" s="468" t="s">
        <v>2386</v>
      </c>
    </row>
    <row r="207" spans="2:64" s="387" customFormat="1" ht="24.2" customHeight="1">
      <c r="B207" s="458"/>
      <c r="C207" s="493" t="s">
        <v>1102</v>
      </c>
      <c r="D207" s="493" t="s">
        <v>474</v>
      </c>
      <c r="E207" s="494" t="s">
        <v>1113</v>
      </c>
      <c r="F207" s="584" t="s">
        <v>2496</v>
      </c>
      <c r="G207" s="496" t="s">
        <v>305</v>
      </c>
      <c r="H207" s="497">
        <v>0.20100000000000001</v>
      </c>
      <c r="I207" s="497">
        <v>0</v>
      </c>
      <c r="J207" s="497">
        <f t="shared" si="0"/>
        <v>0</v>
      </c>
      <c r="K207" s="498"/>
      <c r="L207" s="621"/>
      <c r="M207" s="500" t="s">
        <v>911</v>
      </c>
      <c r="N207" s="466">
        <v>0</v>
      </c>
      <c r="O207" s="466">
        <f t="shared" si="1"/>
        <v>0</v>
      </c>
      <c r="P207" s="466">
        <v>6.0000000000000002E-5</v>
      </c>
      <c r="Q207" s="466">
        <f t="shared" si="2"/>
        <v>1.2060000000000001E-5</v>
      </c>
      <c r="R207" s="466">
        <v>0</v>
      </c>
      <c r="S207" s="467">
        <f t="shared" si="3"/>
        <v>0</v>
      </c>
      <c r="AQ207" s="468" t="s">
        <v>405</v>
      </c>
      <c r="AS207" s="468" t="s">
        <v>474</v>
      </c>
      <c r="AT207" s="468" t="s">
        <v>409</v>
      </c>
      <c r="AX207" s="379" t="s">
        <v>970</v>
      </c>
      <c r="BD207" s="469" t="e">
        <f>IF(#REF!="základná",J207,0)</f>
        <v>#REF!</v>
      </c>
      <c r="BE207" s="469" t="e">
        <f>IF(#REF!="znížená",J207,0)</f>
        <v>#REF!</v>
      </c>
      <c r="BF207" s="469" t="e">
        <f>IF(#REF!="zákl. prenesená",J207,0)</f>
        <v>#REF!</v>
      </c>
      <c r="BG207" s="469" t="e">
        <f>IF(#REF!="zníž. prenesená",J207,0)</f>
        <v>#REF!</v>
      </c>
      <c r="BH207" s="469" t="e">
        <f>IF(#REF!="nulová",J207,0)</f>
        <v>#REF!</v>
      </c>
      <c r="BI207" s="379" t="s">
        <v>409</v>
      </c>
      <c r="BJ207" s="470">
        <f t="shared" si="4"/>
        <v>0</v>
      </c>
      <c r="BK207" s="379" t="s">
        <v>420</v>
      </c>
      <c r="BL207" s="468" t="s">
        <v>2387</v>
      </c>
    </row>
    <row r="208" spans="2:64" s="387" customFormat="1" ht="24.2" customHeight="1">
      <c r="B208" s="458"/>
      <c r="C208" s="459" t="s">
        <v>1106</v>
      </c>
      <c r="D208" s="459" t="s">
        <v>972</v>
      </c>
      <c r="E208" s="460" t="s">
        <v>2388</v>
      </c>
      <c r="F208" s="461" t="s">
        <v>2389</v>
      </c>
      <c r="G208" s="462" t="s">
        <v>108</v>
      </c>
      <c r="H208" s="463">
        <v>5</v>
      </c>
      <c r="I208" s="463">
        <v>0</v>
      </c>
      <c r="J208" s="463">
        <f t="shared" si="0"/>
        <v>0</v>
      </c>
      <c r="K208" s="464"/>
      <c r="L208" s="611"/>
      <c r="M208" s="465" t="s">
        <v>911</v>
      </c>
      <c r="N208" s="466">
        <v>4.7E-2</v>
      </c>
      <c r="O208" s="466">
        <f t="shared" si="1"/>
        <v>0.23499999999999999</v>
      </c>
      <c r="P208" s="466">
        <v>0</v>
      </c>
      <c r="Q208" s="466">
        <f t="shared" si="2"/>
        <v>0</v>
      </c>
      <c r="R208" s="466">
        <v>0</v>
      </c>
      <c r="S208" s="467">
        <f t="shared" si="3"/>
        <v>0</v>
      </c>
      <c r="AQ208" s="468" t="s">
        <v>420</v>
      </c>
      <c r="AS208" s="468" t="s">
        <v>972</v>
      </c>
      <c r="AT208" s="468" t="s">
        <v>409</v>
      </c>
      <c r="AX208" s="379" t="s">
        <v>970</v>
      </c>
      <c r="BD208" s="469" t="e">
        <f>IF(#REF!="základná",J208,0)</f>
        <v>#REF!</v>
      </c>
      <c r="BE208" s="469" t="e">
        <f>IF(#REF!="znížená",J208,0)</f>
        <v>#REF!</v>
      </c>
      <c r="BF208" s="469" t="e">
        <f>IF(#REF!="zákl. prenesená",J208,0)</f>
        <v>#REF!</v>
      </c>
      <c r="BG208" s="469" t="e">
        <f>IF(#REF!="zníž. prenesená",J208,0)</f>
        <v>#REF!</v>
      </c>
      <c r="BH208" s="469" t="e">
        <f>IF(#REF!="nulová",J208,0)</f>
        <v>#REF!</v>
      </c>
      <c r="BI208" s="379" t="s">
        <v>409</v>
      </c>
      <c r="BJ208" s="470">
        <f t="shared" si="4"/>
        <v>0</v>
      </c>
      <c r="BK208" s="379" t="s">
        <v>420</v>
      </c>
      <c r="BL208" s="468" t="s">
        <v>2390</v>
      </c>
    </row>
    <row r="209" spans="2:64" s="387" customFormat="1" ht="24.2" customHeight="1">
      <c r="B209" s="458"/>
      <c r="C209" s="493" t="s">
        <v>1112</v>
      </c>
      <c r="D209" s="493" t="s">
        <v>474</v>
      </c>
      <c r="E209" s="494" t="s">
        <v>2391</v>
      </c>
      <c r="F209" s="584" t="s">
        <v>2497</v>
      </c>
      <c r="G209" s="496" t="s">
        <v>108</v>
      </c>
      <c r="H209" s="497">
        <v>5</v>
      </c>
      <c r="I209" s="497">
        <v>0</v>
      </c>
      <c r="J209" s="497">
        <f t="shared" si="0"/>
        <v>0</v>
      </c>
      <c r="K209" s="498"/>
      <c r="L209" s="621"/>
      <c r="M209" s="500" t="s">
        <v>911</v>
      </c>
      <c r="N209" s="466">
        <v>0</v>
      </c>
      <c r="O209" s="466">
        <f t="shared" si="1"/>
        <v>0</v>
      </c>
      <c r="P209" s="466">
        <v>3.7799999999999999E-3</v>
      </c>
      <c r="Q209" s="466">
        <f t="shared" si="2"/>
        <v>1.89E-2</v>
      </c>
      <c r="R209" s="466">
        <v>0</v>
      </c>
      <c r="S209" s="467">
        <f t="shared" si="3"/>
        <v>0</v>
      </c>
      <c r="AQ209" s="468" t="s">
        <v>405</v>
      </c>
      <c r="AS209" s="468" t="s">
        <v>474</v>
      </c>
      <c r="AT209" s="468" t="s">
        <v>409</v>
      </c>
      <c r="AX209" s="379" t="s">
        <v>970</v>
      </c>
      <c r="BD209" s="469" t="e">
        <f>IF(#REF!="základná",J209,0)</f>
        <v>#REF!</v>
      </c>
      <c r="BE209" s="469" t="e">
        <f>IF(#REF!="znížená",J209,0)</f>
        <v>#REF!</v>
      </c>
      <c r="BF209" s="469" t="e">
        <f>IF(#REF!="zákl. prenesená",J209,0)</f>
        <v>#REF!</v>
      </c>
      <c r="BG209" s="469" t="e">
        <f>IF(#REF!="zníž. prenesená",J209,0)</f>
        <v>#REF!</v>
      </c>
      <c r="BH209" s="469" t="e">
        <f>IF(#REF!="nulová",J209,0)</f>
        <v>#REF!</v>
      </c>
      <c r="BI209" s="379" t="s">
        <v>409</v>
      </c>
      <c r="BJ209" s="470">
        <f t="shared" si="4"/>
        <v>0</v>
      </c>
      <c r="BK209" s="379" t="s">
        <v>420</v>
      </c>
      <c r="BL209" s="468" t="s">
        <v>2392</v>
      </c>
    </row>
    <row r="210" spans="2:64" s="387" customFormat="1" ht="24.2" customHeight="1">
      <c r="B210" s="458"/>
      <c r="C210" s="493" t="s">
        <v>1115</v>
      </c>
      <c r="D210" s="493" t="s">
        <v>474</v>
      </c>
      <c r="E210" s="494" t="s">
        <v>2393</v>
      </c>
      <c r="F210" s="584" t="s">
        <v>2498</v>
      </c>
      <c r="G210" s="496" t="s">
        <v>305</v>
      </c>
      <c r="H210" s="497">
        <v>0.41699999999999998</v>
      </c>
      <c r="I210" s="497">
        <v>0</v>
      </c>
      <c r="J210" s="497">
        <f t="shared" si="0"/>
        <v>0</v>
      </c>
      <c r="K210" s="498"/>
      <c r="L210" s="621"/>
      <c r="M210" s="500" t="s">
        <v>911</v>
      </c>
      <c r="N210" s="466">
        <v>0</v>
      </c>
      <c r="O210" s="466">
        <f t="shared" si="1"/>
        <v>0</v>
      </c>
      <c r="P210" s="466">
        <v>1.14E-3</v>
      </c>
      <c r="Q210" s="466">
        <f t="shared" si="2"/>
        <v>4.7537999999999996E-4</v>
      </c>
      <c r="R210" s="466">
        <v>0</v>
      </c>
      <c r="S210" s="467">
        <f t="shared" si="3"/>
        <v>0</v>
      </c>
      <c r="AQ210" s="468" t="s">
        <v>405</v>
      </c>
      <c r="AS210" s="468" t="s">
        <v>474</v>
      </c>
      <c r="AT210" s="468" t="s">
        <v>409</v>
      </c>
      <c r="AX210" s="379" t="s">
        <v>970</v>
      </c>
      <c r="BD210" s="469" t="e">
        <f>IF(#REF!="základná",J210,0)</f>
        <v>#REF!</v>
      </c>
      <c r="BE210" s="469" t="e">
        <f>IF(#REF!="znížená",J210,0)</f>
        <v>#REF!</v>
      </c>
      <c r="BF210" s="469" t="e">
        <f>IF(#REF!="zákl. prenesená",J210,0)</f>
        <v>#REF!</v>
      </c>
      <c r="BG210" s="469" t="e">
        <f>IF(#REF!="zníž. prenesená",J210,0)</f>
        <v>#REF!</v>
      </c>
      <c r="BH210" s="469" t="e">
        <f>IF(#REF!="nulová",J210,0)</f>
        <v>#REF!</v>
      </c>
      <c r="BI210" s="379" t="s">
        <v>409</v>
      </c>
      <c r="BJ210" s="470">
        <f t="shared" si="4"/>
        <v>0</v>
      </c>
      <c r="BK210" s="379" t="s">
        <v>420</v>
      </c>
      <c r="BL210" s="468" t="s">
        <v>2394</v>
      </c>
    </row>
    <row r="211" spans="2:64" s="387" customFormat="1" ht="24.2" customHeight="1">
      <c r="B211" s="458"/>
      <c r="C211" s="459" t="s">
        <v>1119</v>
      </c>
      <c r="D211" s="459" t="s">
        <v>972</v>
      </c>
      <c r="E211" s="460" t="s">
        <v>2395</v>
      </c>
      <c r="F211" s="461" t="s">
        <v>2396</v>
      </c>
      <c r="G211" s="462" t="s">
        <v>305</v>
      </c>
      <c r="H211" s="463">
        <v>1</v>
      </c>
      <c r="I211" s="463">
        <v>0</v>
      </c>
      <c r="J211" s="463">
        <f t="shared" si="0"/>
        <v>0</v>
      </c>
      <c r="K211" s="464"/>
      <c r="L211" s="611"/>
      <c r="M211" s="465" t="s">
        <v>911</v>
      </c>
      <c r="N211" s="466">
        <v>0.40799999999999997</v>
      </c>
      <c r="O211" s="466">
        <f t="shared" si="1"/>
        <v>0.40799999999999997</v>
      </c>
      <c r="P211" s="466">
        <v>2.0000000000000002E-5</v>
      </c>
      <c r="Q211" s="466">
        <f t="shared" si="2"/>
        <v>2.0000000000000002E-5</v>
      </c>
      <c r="R211" s="466">
        <v>0</v>
      </c>
      <c r="S211" s="467">
        <f t="shared" si="3"/>
        <v>0</v>
      </c>
      <c r="AQ211" s="468" t="s">
        <v>420</v>
      </c>
      <c r="AS211" s="468" t="s">
        <v>972</v>
      </c>
      <c r="AT211" s="468" t="s">
        <v>409</v>
      </c>
      <c r="AX211" s="379" t="s">
        <v>970</v>
      </c>
      <c r="BD211" s="469" t="e">
        <f>IF(#REF!="základná",J211,0)</f>
        <v>#REF!</v>
      </c>
      <c r="BE211" s="469" t="e">
        <f>IF(#REF!="znížená",J211,0)</f>
        <v>#REF!</v>
      </c>
      <c r="BF211" s="469" t="e">
        <f>IF(#REF!="zákl. prenesená",J211,0)</f>
        <v>#REF!</v>
      </c>
      <c r="BG211" s="469" t="e">
        <f>IF(#REF!="zníž. prenesená",J211,0)</f>
        <v>#REF!</v>
      </c>
      <c r="BH211" s="469" t="e">
        <f>IF(#REF!="nulová",J211,0)</f>
        <v>#REF!</v>
      </c>
      <c r="BI211" s="379" t="s">
        <v>409</v>
      </c>
      <c r="BJ211" s="470">
        <f t="shared" si="4"/>
        <v>0</v>
      </c>
      <c r="BK211" s="379" t="s">
        <v>420</v>
      </c>
      <c r="BL211" s="468" t="s">
        <v>2397</v>
      </c>
    </row>
    <row r="212" spans="2:64" s="387" customFormat="1" ht="14.45" customHeight="1">
      <c r="B212" s="458"/>
      <c r="C212" s="493" t="s">
        <v>1126</v>
      </c>
      <c r="D212" s="493" t="s">
        <v>474</v>
      </c>
      <c r="E212" s="494" t="s">
        <v>2398</v>
      </c>
      <c r="F212" s="495" t="s">
        <v>2399</v>
      </c>
      <c r="G212" s="496" t="s">
        <v>305</v>
      </c>
      <c r="H212" s="497">
        <v>1</v>
      </c>
      <c r="I212" s="497">
        <v>0</v>
      </c>
      <c r="J212" s="497">
        <f t="shared" si="0"/>
        <v>0</v>
      </c>
      <c r="K212" s="498"/>
      <c r="L212" s="621"/>
      <c r="M212" s="500" t="s">
        <v>911</v>
      </c>
      <c r="N212" s="466">
        <v>0</v>
      </c>
      <c r="O212" s="466">
        <f t="shared" si="1"/>
        <v>0</v>
      </c>
      <c r="P212" s="466">
        <v>1.2999999999999999E-3</v>
      </c>
      <c r="Q212" s="466">
        <f t="shared" si="2"/>
        <v>1.2999999999999999E-3</v>
      </c>
      <c r="R212" s="466">
        <v>0</v>
      </c>
      <c r="S212" s="467">
        <f t="shared" si="3"/>
        <v>0</v>
      </c>
      <c r="AQ212" s="468" t="s">
        <v>405</v>
      </c>
      <c r="AS212" s="468" t="s">
        <v>474</v>
      </c>
      <c r="AT212" s="468" t="s">
        <v>409</v>
      </c>
      <c r="AX212" s="379" t="s">
        <v>970</v>
      </c>
      <c r="BD212" s="469" t="e">
        <f>IF(#REF!="základná",J212,0)</f>
        <v>#REF!</v>
      </c>
      <c r="BE212" s="469" t="e">
        <f>IF(#REF!="znížená",J212,0)</f>
        <v>#REF!</v>
      </c>
      <c r="BF212" s="469" t="e">
        <f>IF(#REF!="zákl. prenesená",J212,0)</f>
        <v>#REF!</v>
      </c>
      <c r="BG212" s="469" t="e">
        <f>IF(#REF!="zníž. prenesená",J212,0)</f>
        <v>#REF!</v>
      </c>
      <c r="BH212" s="469" t="e">
        <f>IF(#REF!="nulová",J212,0)</f>
        <v>#REF!</v>
      </c>
      <c r="BI212" s="379" t="s">
        <v>409</v>
      </c>
      <c r="BJ212" s="470">
        <f t="shared" si="4"/>
        <v>0</v>
      </c>
      <c r="BK212" s="379" t="s">
        <v>420</v>
      </c>
      <c r="BL212" s="468" t="s">
        <v>2400</v>
      </c>
    </row>
    <row r="213" spans="2:64" s="471" customFormat="1" ht="22.5" hidden="1">
      <c r="B213" s="472"/>
      <c r="D213" s="473" t="s">
        <v>976</v>
      </c>
      <c r="F213" s="475" t="s">
        <v>2401</v>
      </c>
      <c r="H213" s="476">
        <v>1</v>
      </c>
      <c r="L213" s="618"/>
      <c r="M213" s="477"/>
      <c r="S213" s="478"/>
      <c r="AS213" s="474" t="s">
        <v>976</v>
      </c>
      <c r="AT213" s="474" t="s">
        <v>409</v>
      </c>
      <c r="AU213" s="471" t="s">
        <v>409</v>
      </c>
      <c r="AV213" s="471" t="s">
        <v>894</v>
      </c>
      <c r="AW213" s="471" t="s">
        <v>402</v>
      </c>
      <c r="AX213" s="474" t="s">
        <v>970</v>
      </c>
    </row>
    <row r="214" spans="2:64" s="387" customFormat="1" ht="24.2" customHeight="1">
      <c r="B214" s="458"/>
      <c r="C214" s="459" t="s">
        <v>1130</v>
      </c>
      <c r="D214" s="459" t="s">
        <v>972</v>
      </c>
      <c r="E214" s="460" t="s">
        <v>2402</v>
      </c>
      <c r="F214" s="461" t="s">
        <v>2403</v>
      </c>
      <c r="G214" s="462" t="s">
        <v>305</v>
      </c>
      <c r="H214" s="463">
        <v>1</v>
      </c>
      <c r="I214" s="463">
        <v>0</v>
      </c>
      <c r="J214" s="463">
        <f>ROUND(I214*H214,3)</f>
        <v>0</v>
      </c>
      <c r="K214" s="464"/>
      <c r="L214" s="611"/>
      <c r="M214" s="465" t="s">
        <v>911</v>
      </c>
      <c r="N214" s="466">
        <v>1.7649999999999999</v>
      </c>
      <c r="O214" s="466">
        <f>N214*H214</f>
        <v>1.7649999999999999</v>
      </c>
      <c r="P214" s="466">
        <v>1.6199999999999999E-3</v>
      </c>
      <c r="Q214" s="466">
        <f>P214*H214</f>
        <v>1.6199999999999999E-3</v>
      </c>
      <c r="R214" s="466">
        <v>0</v>
      </c>
      <c r="S214" s="467">
        <f>R214*H214</f>
        <v>0</v>
      </c>
      <c r="AQ214" s="468" t="s">
        <v>420</v>
      </c>
      <c r="AS214" s="468" t="s">
        <v>972</v>
      </c>
      <c r="AT214" s="468" t="s">
        <v>409</v>
      </c>
      <c r="AX214" s="379" t="s">
        <v>970</v>
      </c>
      <c r="BD214" s="469" t="e">
        <f>IF(#REF!="základná",J214,0)</f>
        <v>#REF!</v>
      </c>
      <c r="BE214" s="469" t="e">
        <f>IF(#REF!="znížená",J214,0)</f>
        <v>#REF!</v>
      </c>
      <c r="BF214" s="469" t="e">
        <f>IF(#REF!="zákl. prenesená",J214,0)</f>
        <v>#REF!</v>
      </c>
      <c r="BG214" s="469" t="e">
        <f>IF(#REF!="zníž. prenesená",J214,0)</f>
        <v>#REF!</v>
      </c>
      <c r="BH214" s="469" t="e">
        <f>IF(#REF!="nulová",J214,0)</f>
        <v>#REF!</v>
      </c>
      <c r="BI214" s="379" t="s">
        <v>409</v>
      </c>
      <c r="BJ214" s="470">
        <f>ROUND(I214*H214,3)</f>
        <v>0</v>
      </c>
      <c r="BK214" s="379" t="s">
        <v>420</v>
      </c>
      <c r="BL214" s="468" t="s">
        <v>2404</v>
      </c>
    </row>
    <row r="215" spans="2:64" s="387" customFormat="1" ht="24.2" customHeight="1">
      <c r="B215" s="458"/>
      <c r="C215" s="493" t="s">
        <v>1138</v>
      </c>
      <c r="D215" s="493" t="s">
        <v>474</v>
      </c>
      <c r="E215" s="494" t="s">
        <v>2405</v>
      </c>
      <c r="F215" s="495" t="s">
        <v>2406</v>
      </c>
      <c r="G215" s="496" t="s">
        <v>305</v>
      </c>
      <c r="H215" s="497">
        <v>1</v>
      </c>
      <c r="I215" s="497">
        <v>0</v>
      </c>
      <c r="J215" s="497">
        <f>ROUND(I215*H215,3)</f>
        <v>0</v>
      </c>
      <c r="K215" s="498"/>
      <c r="L215" s="621"/>
      <c r="M215" s="500" t="s">
        <v>911</v>
      </c>
      <c r="N215" s="466">
        <v>0</v>
      </c>
      <c r="O215" s="466">
        <f>N215*H215</f>
        <v>0</v>
      </c>
      <c r="P215" s="466">
        <v>2.8000000000000001E-2</v>
      </c>
      <c r="Q215" s="466">
        <f>P215*H215</f>
        <v>2.8000000000000001E-2</v>
      </c>
      <c r="R215" s="466">
        <v>0</v>
      </c>
      <c r="S215" s="467">
        <f>R215*H215</f>
        <v>0</v>
      </c>
      <c r="AQ215" s="468" t="s">
        <v>405</v>
      </c>
      <c r="AS215" s="468" t="s">
        <v>474</v>
      </c>
      <c r="AT215" s="468" t="s">
        <v>409</v>
      </c>
      <c r="AX215" s="379" t="s">
        <v>970</v>
      </c>
      <c r="BD215" s="469" t="e">
        <f>IF(#REF!="základná",J215,0)</f>
        <v>#REF!</v>
      </c>
      <c r="BE215" s="469" t="e">
        <f>IF(#REF!="znížená",J215,0)</f>
        <v>#REF!</v>
      </c>
      <c r="BF215" s="469" t="e">
        <f>IF(#REF!="zákl. prenesená",J215,0)</f>
        <v>#REF!</v>
      </c>
      <c r="BG215" s="469" t="e">
        <f>IF(#REF!="zníž. prenesená",J215,0)</f>
        <v>#REF!</v>
      </c>
      <c r="BH215" s="469" t="e">
        <f>IF(#REF!="nulová",J215,0)</f>
        <v>#REF!</v>
      </c>
      <c r="BI215" s="379" t="s">
        <v>409</v>
      </c>
      <c r="BJ215" s="470">
        <f>ROUND(I215*H215,3)</f>
        <v>0</v>
      </c>
      <c r="BK215" s="379" t="s">
        <v>420</v>
      </c>
      <c r="BL215" s="468" t="s">
        <v>2407</v>
      </c>
    </row>
    <row r="216" spans="2:64" s="471" customFormat="1" ht="22.5" hidden="1">
      <c r="B216" s="472"/>
      <c r="D216" s="473" t="s">
        <v>976</v>
      </c>
      <c r="F216" s="475" t="s">
        <v>2401</v>
      </c>
      <c r="H216" s="476">
        <v>1</v>
      </c>
      <c r="L216" s="618"/>
      <c r="M216" s="477"/>
      <c r="S216" s="478"/>
      <c r="AS216" s="474" t="s">
        <v>976</v>
      </c>
      <c r="AT216" s="474" t="s">
        <v>409</v>
      </c>
      <c r="AU216" s="471" t="s">
        <v>409</v>
      </c>
      <c r="AV216" s="471" t="s">
        <v>894</v>
      </c>
      <c r="AW216" s="471" t="s">
        <v>402</v>
      </c>
      <c r="AX216" s="474" t="s">
        <v>970</v>
      </c>
    </row>
    <row r="217" spans="2:64" s="387" customFormat="1" ht="14.45" customHeight="1">
      <c r="B217" s="458"/>
      <c r="C217" s="493" t="s">
        <v>1142</v>
      </c>
      <c r="D217" s="493" t="s">
        <v>474</v>
      </c>
      <c r="E217" s="494" t="s">
        <v>2408</v>
      </c>
      <c r="F217" s="495" t="s">
        <v>2409</v>
      </c>
      <c r="G217" s="496" t="s">
        <v>305</v>
      </c>
      <c r="H217" s="497">
        <v>1</v>
      </c>
      <c r="I217" s="497">
        <v>0</v>
      </c>
      <c r="J217" s="497">
        <f t="shared" ref="J217:J231" si="5">ROUND(I217*H217,3)</f>
        <v>0</v>
      </c>
      <c r="K217" s="498"/>
      <c r="L217" s="621"/>
      <c r="M217" s="500" t="s">
        <v>911</v>
      </c>
      <c r="N217" s="466">
        <v>0</v>
      </c>
      <c r="O217" s="466">
        <f t="shared" ref="O217:O231" si="6">N217*H217</f>
        <v>0</v>
      </c>
      <c r="P217" s="466">
        <v>9.4999999999999998E-3</v>
      </c>
      <c r="Q217" s="466">
        <f t="shared" ref="Q217:Q231" si="7">P217*H217</f>
        <v>9.4999999999999998E-3</v>
      </c>
      <c r="R217" s="466">
        <v>0</v>
      </c>
      <c r="S217" s="467">
        <f t="shared" ref="S217:S231" si="8">R217*H217</f>
        <v>0</v>
      </c>
      <c r="AQ217" s="468" t="s">
        <v>405</v>
      </c>
      <c r="AS217" s="468" t="s">
        <v>474</v>
      </c>
      <c r="AT217" s="468" t="s">
        <v>409</v>
      </c>
      <c r="AX217" s="379" t="s">
        <v>970</v>
      </c>
      <c r="BD217" s="469" t="e">
        <f>IF(#REF!="základná",J217,0)</f>
        <v>#REF!</v>
      </c>
      <c r="BE217" s="469" t="e">
        <f>IF(#REF!="znížená",J217,0)</f>
        <v>#REF!</v>
      </c>
      <c r="BF217" s="469" t="e">
        <f>IF(#REF!="zákl. prenesená",J217,0)</f>
        <v>#REF!</v>
      </c>
      <c r="BG217" s="469" t="e">
        <f>IF(#REF!="zníž. prenesená",J217,0)</f>
        <v>#REF!</v>
      </c>
      <c r="BH217" s="469" t="e">
        <f>IF(#REF!="nulová",J217,0)</f>
        <v>#REF!</v>
      </c>
      <c r="BI217" s="379" t="s">
        <v>409</v>
      </c>
      <c r="BJ217" s="470">
        <f t="shared" ref="BJ217:BJ231" si="9">ROUND(I217*H217,3)</f>
        <v>0</v>
      </c>
      <c r="BK217" s="379" t="s">
        <v>420</v>
      </c>
      <c r="BL217" s="468" t="s">
        <v>2410</v>
      </c>
    </row>
    <row r="218" spans="2:64" s="387" customFormat="1" ht="24.2" customHeight="1">
      <c r="B218" s="458"/>
      <c r="C218" s="459" t="s">
        <v>1147</v>
      </c>
      <c r="D218" s="459" t="s">
        <v>972</v>
      </c>
      <c r="E218" s="460" t="s">
        <v>2411</v>
      </c>
      <c r="F218" s="461" t="s">
        <v>2412</v>
      </c>
      <c r="G218" s="462" t="s">
        <v>305</v>
      </c>
      <c r="H218" s="463">
        <v>1</v>
      </c>
      <c r="I218" s="463">
        <v>0</v>
      </c>
      <c r="J218" s="463">
        <f t="shared" si="5"/>
        <v>0</v>
      </c>
      <c r="K218" s="464"/>
      <c r="L218" s="611"/>
      <c r="M218" s="465" t="s">
        <v>911</v>
      </c>
      <c r="N218" s="466">
        <v>1.629</v>
      </c>
      <c r="O218" s="466">
        <f t="shared" si="6"/>
        <v>1.629</v>
      </c>
      <c r="P218" s="466">
        <v>3.6000000000000002E-4</v>
      </c>
      <c r="Q218" s="466">
        <f t="shared" si="7"/>
        <v>3.6000000000000002E-4</v>
      </c>
      <c r="R218" s="466">
        <v>0</v>
      </c>
      <c r="S218" s="467">
        <f t="shared" si="8"/>
        <v>0</v>
      </c>
      <c r="AQ218" s="468" t="s">
        <v>420</v>
      </c>
      <c r="AS218" s="468" t="s">
        <v>972</v>
      </c>
      <c r="AT218" s="468" t="s">
        <v>409</v>
      </c>
      <c r="AX218" s="379" t="s">
        <v>970</v>
      </c>
      <c r="BD218" s="469" t="e">
        <f>IF(#REF!="základná",J218,0)</f>
        <v>#REF!</v>
      </c>
      <c r="BE218" s="469" t="e">
        <f>IF(#REF!="znížená",J218,0)</f>
        <v>#REF!</v>
      </c>
      <c r="BF218" s="469" t="e">
        <f>IF(#REF!="zákl. prenesená",J218,0)</f>
        <v>#REF!</v>
      </c>
      <c r="BG218" s="469" t="e">
        <f>IF(#REF!="zníž. prenesená",J218,0)</f>
        <v>#REF!</v>
      </c>
      <c r="BH218" s="469" t="e">
        <f>IF(#REF!="nulová",J218,0)</f>
        <v>#REF!</v>
      </c>
      <c r="BI218" s="379" t="s">
        <v>409</v>
      </c>
      <c r="BJ218" s="470">
        <f t="shared" si="9"/>
        <v>0</v>
      </c>
      <c r="BK218" s="379" t="s">
        <v>420</v>
      </c>
      <c r="BL218" s="468" t="s">
        <v>2413</v>
      </c>
    </row>
    <row r="219" spans="2:64" s="387" customFormat="1" ht="24.2" customHeight="1">
      <c r="B219" s="458"/>
      <c r="C219" s="493" t="s">
        <v>1151</v>
      </c>
      <c r="D219" s="493" t="s">
        <v>474</v>
      </c>
      <c r="E219" s="494" t="s">
        <v>2414</v>
      </c>
      <c r="F219" s="584" t="s">
        <v>2499</v>
      </c>
      <c r="G219" s="496" t="s">
        <v>305</v>
      </c>
      <c r="H219" s="497">
        <v>1</v>
      </c>
      <c r="I219" s="497">
        <v>0</v>
      </c>
      <c r="J219" s="497">
        <f t="shared" si="5"/>
        <v>0</v>
      </c>
      <c r="K219" s="498"/>
      <c r="L219" s="621"/>
      <c r="M219" s="500" t="s">
        <v>911</v>
      </c>
      <c r="N219" s="466">
        <v>0</v>
      </c>
      <c r="O219" s="466">
        <f t="shared" si="6"/>
        <v>0</v>
      </c>
      <c r="P219" s="466">
        <v>9.1999999999999998E-2</v>
      </c>
      <c r="Q219" s="466">
        <f t="shared" si="7"/>
        <v>9.1999999999999998E-2</v>
      </c>
      <c r="R219" s="466">
        <v>0</v>
      </c>
      <c r="S219" s="467">
        <f t="shared" si="8"/>
        <v>0</v>
      </c>
      <c r="AQ219" s="468" t="s">
        <v>405</v>
      </c>
      <c r="AS219" s="468" t="s">
        <v>474</v>
      </c>
      <c r="AT219" s="468" t="s">
        <v>409</v>
      </c>
      <c r="AX219" s="379" t="s">
        <v>970</v>
      </c>
      <c r="BD219" s="469" t="e">
        <f>IF(#REF!="základná",J219,0)</f>
        <v>#REF!</v>
      </c>
      <c r="BE219" s="469" t="e">
        <f>IF(#REF!="znížená",J219,0)</f>
        <v>#REF!</v>
      </c>
      <c r="BF219" s="469" t="e">
        <f>IF(#REF!="zákl. prenesená",J219,0)</f>
        <v>#REF!</v>
      </c>
      <c r="BG219" s="469" t="e">
        <f>IF(#REF!="zníž. prenesená",J219,0)</f>
        <v>#REF!</v>
      </c>
      <c r="BH219" s="469" t="e">
        <f>IF(#REF!="nulová",J219,0)</f>
        <v>#REF!</v>
      </c>
      <c r="BI219" s="379" t="s">
        <v>409</v>
      </c>
      <c r="BJ219" s="470">
        <f t="shared" si="9"/>
        <v>0</v>
      </c>
      <c r="BK219" s="379" t="s">
        <v>420</v>
      </c>
      <c r="BL219" s="468" t="s">
        <v>2415</v>
      </c>
    </row>
    <row r="220" spans="2:64" s="387" customFormat="1" ht="24.2" customHeight="1">
      <c r="B220" s="458"/>
      <c r="C220" s="459" t="s">
        <v>1814</v>
      </c>
      <c r="D220" s="459" t="s">
        <v>972</v>
      </c>
      <c r="E220" s="460" t="s">
        <v>1148</v>
      </c>
      <c r="F220" s="585" t="s">
        <v>2416</v>
      </c>
      <c r="G220" s="462" t="s">
        <v>108</v>
      </c>
      <c r="H220" s="463">
        <v>8</v>
      </c>
      <c r="I220" s="463">
        <v>0</v>
      </c>
      <c r="J220" s="463">
        <f t="shared" si="5"/>
        <v>0</v>
      </c>
      <c r="K220" s="464"/>
      <c r="L220" s="611"/>
      <c r="M220" s="465" t="s">
        <v>911</v>
      </c>
      <c r="N220" s="466">
        <v>0.19</v>
      </c>
      <c r="O220" s="466">
        <f t="shared" si="6"/>
        <v>1.52</v>
      </c>
      <c r="P220" s="466">
        <v>9.4299999999999991E-3</v>
      </c>
      <c r="Q220" s="466">
        <f t="shared" si="7"/>
        <v>7.5439999999999993E-2</v>
      </c>
      <c r="R220" s="466">
        <v>0</v>
      </c>
      <c r="S220" s="467">
        <f t="shared" si="8"/>
        <v>0</v>
      </c>
      <c r="AQ220" s="468" t="s">
        <v>420</v>
      </c>
      <c r="AS220" s="468" t="s">
        <v>972</v>
      </c>
      <c r="AT220" s="468" t="s">
        <v>409</v>
      </c>
      <c r="AX220" s="379" t="s">
        <v>970</v>
      </c>
      <c r="BD220" s="469" t="e">
        <f>IF(#REF!="základná",J220,0)</f>
        <v>#REF!</v>
      </c>
      <c r="BE220" s="469" t="e">
        <f>IF(#REF!="znížená",J220,0)</f>
        <v>#REF!</v>
      </c>
      <c r="BF220" s="469" t="e">
        <f>IF(#REF!="zákl. prenesená",J220,0)</f>
        <v>#REF!</v>
      </c>
      <c r="BG220" s="469" t="e">
        <f>IF(#REF!="zníž. prenesená",J220,0)</f>
        <v>#REF!</v>
      </c>
      <c r="BH220" s="469" t="e">
        <f>IF(#REF!="nulová",J220,0)</f>
        <v>#REF!</v>
      </c>
      <c r="BI220" s="379" t="s">
        <v>409</v>
      </c>
      <c r="BJ220" s="470">
        <f t="shared" si="9"/>
        <v>0</v>
      </c>
      <c r="BK220" s="379" t="s">
        <v>420</v>
      </c>
      <c r="BL220" s="468" t="s">
        <v>2417</v>
      </c>
    </row>
    <row r="221" spans="2:64" s="387" customFormat="1" ht="24.2" customHeight="1">
      <c r="B221" s="458"/>
      <c r="C221" s="459" t="s">
        <v>1155</v>
      </c>
      <c r="D221" s="459" t="s">
        <v>972</v>
      </c>
      <c r="E221" s="460" t="s">
        <v>1152</v>
      </c>
      <c r="F221" s="461" t="s">
        <v>1153</v>
      </c>
      <c r="G221" s="462" t="s">
        <v>108</v>
      </c>
      <c r="H221" s="463">
        <v>8</v>
      </c>
      <c r="I221" s="463">
        <v>0</v>
      </c>
      <c r="J221" s="463">
        <f t="shared" si="5"/>
        <v>0</v>
      </c>
      <c r="K221" s="464"/>
      <c r="L221" s="611"/>
      <c r="M221" s="465" t="s">
        <v>911</v>
      </c>
      <c r="N221" s="466">
        <v>4.1000000000000002E-2</v>
      </c>
      <c r="O221" s="466">
        <f t="shared" si="6"/>
        <v>0.32800000000000001</v>
      </c>
      <c r="P221" s="466">
        <v>0</v>
      </c>
      <c r="Q221" s="466">
        <f t="shared" si="7"/>
        <v>0</v>
      </c>
      <c r="R221" s="466">
        <v>0</v>
      </c>
      <c r="S221" s="467">
        <f t="shared" si="8"/>
        <v>0</v>
      </c>
      <c r="AQ221" s="468" t="s">
        <v>420</v>
      </c>
      <c r="AS221" s="468" t="s">
        <v>972</v>
      </c>
      <c r="AT221" s="468" t="s">
        <v>409</v>
      </c>
      <c r="AX221" s="379" t="s">
        <v>970</v>
      </c>
      <c r="BD221" s="469" t="e">
        <f>IF(#REF!="základná",J221,0)</f>
        <v>#REF!</v>
      </c>
      <c r="BE221" s="469" t="e">
        <f>IF(#REF!="znížená",J221,0)</f>
        <v>#REF!</v>
      </c>
      <c r="BF221" s="469" t="e">
        <f>IF(#REF!="zákl. prenesená",J221,0)</f>
        <v>#REF!</v>
      </c>
      <c r="BG221" s="469" t="e">
        <f>IF(#REF!="zníž. prenesená",J221,0)</f>
        <v>#REF!</v>
      </c>
      <c r="BH221" s="469" t="e">
        <f>IF(#REF!="nulová",J221,0)</f>
        <v>#REF!</v>
      </c>
      <c r="BI221" s="379" t="s">
        <v>409</v>
      </c>
      <c r="BJ221" s="470">
        <f t="shared" si="9"/>
        <v>0</v>
      </c>
      <c r="BK221" s="379" t="s">
        <v>420</v>
      </c>
      <c r="BL221" s="468" t="s">
        <v>2418</v>
      </c>
    </row>
    <row r="222" spans="2:64" s="387" customFormat="1" ht="24.2" customHeight="1">
      <c r="B222" s="458"/>
      <c r="C222" s="459" t="s">
        <v>1821</v>
      </c>
      <c r="D222" s="459" t="s">
        <v>972</v>
      </c>
      <c r="E222" s="460" t="s">
        <v>1156</v>
      </c>
      <c r="F222" s="461" t="s">
        <v>1157</v>
      </c>
      <c r="G222" s="462" t="s">
        <v>305</v>
      </c>
      <c r="H222" s="463">
        <v>2</v>
      </c>
      <c r="I222" s="463">
        <v>0</v>
      </c>
      <c r="J222" s="463">
        <f t="shared" si="5"/>
        <v>0</v>
      </c>
      <c r="K222" s="464"/>
      <c r="L222" s="611"/>
      <c r="M222" s="465" t="s">
        <v>911</v>
      </c>
      <c r="N222" s="466">
        <v>9.58</v>
      </c>
      <c r="O222" s="466">
        <f t="shared" si="6"/>
        <v>19.16</v>
      </c>
      <c r="P222" s="466">
        <v>2.0799999999999999E-2</v>
      </c>
      <c r="Q222" s="466">
        <f t="shared" si="7"/>
        <v>4.1599999999999998E-2</v>
      </c>
      <c r="R222" s="466">
        <v>0</v>
      </c>
      <c r="S222" s="467">
        <f t="shared" si="8"/>
        <v>0</v>
      </c>
      <c r="AQ222" s="468" t="s">
        <v>420</v>
      </c>
      <c r="AS222" s="468" t="s">
        <v>972</v>
      </c>
      <c r="AT222" s="468" t="s">
        <v>409</v>
      </c>
      <c r="AX222" s="379" t="s">
        <v>970</v>
      </c>
      <c r="BD222" s="469" t="e">
        <f>IF(#REF!="základná",J222,0)</f>
        <v>#REF!</v>
      </c>
      <c r="BE222" s="469" t="e">
        <f>IF(#REF!="znížená",J222,0)</f>
        <v>#REF!</v>
      </c>
      <c r="BF222" s="469" t="e">
        <f>IF(#REF!="zákl. prenesená",J222,0)</f>
        <v>#REF!</v>
      </c>
      <c r="BG222" s="469" t="e">
        <f>IF(#REF!="zníž. prenesená",J222,0)</f>
        <v>#REF!</v>
      </c>
      <c r="BH222" s="469" t="e">
        <f>IF(#REF!="nulová",J222,0)</f>
        <v>#REF!</v>
      </c>
      <c r="BI222" s="379" t="s">
        <v>409</v>
      </c>
      <c r="BJ222" s="470">
        <f t="shared" si="9"/>
        <v>0</v>
      </c>
      <c r="BK222" s="379" t="s">
        <v>420</v>
      </c>
      <c r="BL222" s="468" t="s">
        <v>2419</v>
      </c>
    </row>
    <row r="223" spans="2:64" s="387" customFormat="1" ht="24.2" customHeight="1">
      <c r="B223" s="458"/>
      <c r="C223" s="459" t="s">
        <v>1159</v>
      </c>
      <c r="D223" s="459" t="s">
        <v>972</v>
      </c>
      <c r="E223" s="460" t="s">
        <v>2420</v>
      </c>
      <c r="F223" s="461" t="s">
        <v>2421</v>
      </c>
      <c r="G223" s="462" t="s">
        <v>305</v>
      </c>
      <c r="H223" s="463">
        <v>1</v>
      </c>
      <c r="I223" s="463">
        <v>0</v>
      </c>
      <c r="J223" s="463">
        <f t="shared" si="5"/>
        <v>0</v>
      </c>
      <c r="K223" s="464"/>
      <c r="L223" s="611"/>
      <c r="M223" s="465" t="s">
        <v>911</v>
      </c>
      <c r="N223" s="466">
        <v>0.88</v>
      </c>
      <c r="O223" s="466">
        <f t="shared" si="6"/>
        <v>0.88</v>
      </c>
      <c r="P223" s="466">
        <v>0</v>
      </c>
      <c r="Q223" s="466">
        <f t="shared" si="7"/>
        <v>0</v>
      </c>
      <c r="R223" s="466">
        <v>0</v>
      </c>
      <c r="S223" s="467">
        <f t="shared" si="8"/>
        <v>0</v>
      </c>
      <c r="AQ223" s="468" t="s">
        <v>420</v>
      </c>
      <c r="AS223" s="468" t="s">
        <v>972</v>
      </c>
      <c r="AT223" s="468" t="s">
        <v>409</v>
      </c>
      <c r="AX223" s="379" t="s">
        <v>970</v>
      </c>
      <c r="BD223" s="469" t="e">
        <f>IF(#REF!="základná",J223,0)</f>
        <v>#REF!</v>
      </c>
      <c r="BE223" s="469" t="e">
        <f>IF(#REF!="znížená",J223,0)</f>
        <v>#REF!</v>
      </c>
      <c r="BF223" s="469" t="e">
        <f>IF(#REF!="zákl. prenesená",J223,0)</f>
        <v>#REF!</v>
      </c>
      <c r="BG223" s="469" t="e">
        <f>IF(#REF!="zníž. prenesená",J223,0)</f>
        <v>#REF!</v>
      </c>
      <c r="BH223" s="469" t="e">
        <f>IF(#REF!="nulová",J223,0)</f>
        <v>#REF!</v>
      </c>
      <c r="BI223" s="379" t="s">
        <v>409</v>
      </c>
      <c r="BJ223" s="470">
        <f t="shared" si="9"/>
        <v>0</v>
      </c>
      <c r="BK223" s="379" t="s">
        <v>420</v>
      </c>
      <c r="BL223" s="468" t="s">
        <v>2422</v>
      </c>
    </row>
    <row r="224" spans="2:64" s="387" customFormat="1" ht="14.45" customHeight="1">
      <c r="B224" s="458"/>
      <c r="C224" s="493" t="s">
        <v>1163</v>
      </c>
      <c r="D224" s="493" t="s">
        <v>474</v>
      </c>
      <c r="E224" s="494" t="s">
        <v>2423</v>
      </c>
      <c r="F224" s="584" t="s">
        <v>2500</v>
      </c>
      <c r="G224" s="496" t="s">
        <v>305</v>
      </c>
      <c r="H224" s="497">
        <v>1</v>
      </c>
      <c r="I224" s="497">
        <v>0</v>
      </c>
      <c r="J224" s="497">
        <f t="shared" si="5"/>
        <v>0</v>
      </c>
      <c r="K224" s="498"/>
      <c r="L224" s="621"/>
      <c r="M224" s="500" t="s">
        <v>911</v>
      </c>
      <c r="N224" s="466">
        <v>0</v>
      </c>
      <c r="O224" s="466">
        <f t="shared" si="6"/>
        <v>0</v>
      </c>
      <c r="P224" s="466">
        <v>0</v>
      </c>
      <c r="Q224" s="466">
        <f t="shared" si="7"/>
        <v>0</v>
      </c>
      <c r="R224" s="466">
        <v>0</v>
      </c>
      <c r="S224" s="467">
        <f t="shared" si="8"/>
        <v>0</v>
      </c>
      <c r="AQ224" s="468" t="s">
        <v>405</v>
      </c>
      <c r="AS224" s="468" t="s">
        <v>474</v>
      </c>
      <c r="AT224" s="468" t="s">
        <v>409</v>
      </c>
      <c r="AX224" s="379" t="s">
        <v>970</v>
      </c>
      <c r="BD224" s="469" t="e">
        <f>IF(#REF!="základná",J224,0)</f>
        <v>#REF!</v>
      </c>
      <c r="BE224" s="469" t="e">
        <f>IF(#REF!="znížená",J224,0)</f>
        <v>#REF!</v>
      </c>
      <c r="BF224" s="469" t="e">
        <f>IF(#REF!="zákl. prenesená",J224,0)</f>
        <v>#REF!</v>
      </c>
      <c r="BG224" s="469" t="e">
        <f>IF(#REF!="zníž. prenesená",J224,0)</f>
        <v>#REF!</v>
      </c>
      <c r="BH224" s="469" t="e">
        <f>IF(#REF!="nulová",J224,0)</f>
        <v>#REF!</v>
      </c>
      <c r="BI224" s="379" t="s">
        <v>409</v>
      </c>
      <c r="BJ224" s="470">
        <f t="shared" si="9"/>
        <v>0</v>
      </c>
      <c r="BK224" s="379" t="s">
        <v>420</v>
      </c>
      <c r="BL224" s="468" t="s">
        <v>2424</v>
      </c>
    </row>
    <row r="225" spans="2:64" s="387" customFormat="1" ht="24.2" customHeight="1">
      <c r="B225" s="458"/>
      <c r="C225" s="493" t="s">
        <v>1166</v>
      </c>
      <c r="D225" s="493" t="s">
        <v>474</v>
      </c>
      <c r="E225" s="494" t="s">
        <v>2425</v>
      </c>
      <c r="F225" s="584" t="s">
        <v>2501</v>
      </c>
      <c r="G225" s="496" t="s">
        <v>305</v>
      </c>
      <c r="H225" s="497">
        <v>1</v>
      </c>
      <c r="I225" s="497">
        <v>0</v>
      </c>
      <c r="J225" s="497">
        <f t="shared" si="5"/>
        <v>0</v>
      </c>
      <c r="K225" s="498"/>
      <c r="L225" s="621"/>
      <c r="M225" s="500" t="s">
        <v>911</v>
      </c>
      <c r="N225" s="466">
        <v>0</v>
      </c>
      <c r="O225" s="466">
        <f t="shared" si="6"/>
        <v>0</v>
      </c>
      <c r="P225" s="466">
        <v>4.5999999999999999E-3</v>
      </c>
      <c r="Q225" s="466">
        <f t="shared" si="7"/>
        <v>4.5999999999999999E-3</v>
      </c>
      <c r="R225" s="466">
        <v>0</v>
      </c>
      <c r="S225" s="467">
        <f t="shared" si="8"/>
        <v>0</v>
      </c>
      <c r="AQ225" s="468" t="s">
        <v>405</v>
      </c>
      <c r="AS225" s="468" t="s">
        <v>474</v>
      </c>
      <c r="AT225" s="468" t="s">
        <v>409</v>
      </c>
      <c r="AX225" s="379" t="s">
        <v>970</v>
      </c>
      <c r="BD225" s="469" t="e">
        <f>IF(#REF!="základná",J225,0)</f>
        <v>#REF!</v>
      </c>
      <c r="BE225" s="469" t="e">
        <f>IF(#REF!="znížená",J225,0)</f>
        <v>#REF!</v>
      </c>
      <c r="BF225" s="469" t="e">
        <f>IF(#REF!="zákl. prenesená",J225,0)</f>
        <v>#REF!</v>
      </c>
      <c r="BG225" s="469" t="e">
        <f>IF(#REF!="zníž. prenesená",J225,0)</f>
        <v>#REF!</v>
      </c>
      <c r="BH225" s="469" t="e">
        <f>IF(#REF!="nulová",J225,0)</f>
        <v>#REF!</v>
      </c>
      <c r="BI225" s="379" t="s">
        <v>409</v>
      </c>
      <c r="BJ225" s="470">
        <f t="shared" si="9"/>
        <v>0</v>
      </c>
      <c r="BK225" s="379" t="s">
        <v>420</v>
      </c>
      <c r="BL225" s="468" t="s">
        <v>2426</v>
      </c>
    </row>
    <row r="226" spans="2:64" s="387" customFormat="1" ht="24.2" customHeight="1">
      <c r="B226" s="458"/>
      <c r="C226" s="459" t="s">
        <v>1169</v>
      </c>
      <c r="D226" s="459" t="s">
        <v>972</v>
      </c>
      <c r="E226" s="460" t="s">
        <v>2427</v>
      </c>
      <c r="F226" s="461" t="s">
        <v>2428</v>
      </c>
      <c r="G226" s="462" t="s">
        <v>305</v>
      </c>
      <c r="H226" s="463">
        <v>1</v>
      </c>
      <c r="I226" s="463">
        <v>0</v>
      </c>
      <c r="J226" s="463">
        <f t="shared" si="5"/>
        <v>0</v>
      </c>
      <c r="K226" s="464"/>
      <c r="L226" s="611"/>
      <c r="M226" s="465" t="s">
        <v>911</v>
      </c>
      <c r="N226" s="466">
        <v>0.64300000000000002</v>
      </c>
      <c r="O226" s="466">
        <f t="shared" si="6"/>
        <v>0.64300000000000002</v>
      </c>
      <c r="P226" s="466">
        <v>4.1999999999999997E-3</v>
      </c>
      <c r="Q226" s="466">
        <f t="shared" si="7"/>
        <v>4.1999999999999997E-3</v>
      </c>
      <c r="R226" s="466">
        <v>0</v>
      </c>
      <c r="S226" s="467">
        <f t="shared" si="8"/>
        <v>0</v>
      </c>
      <c r="AQ226" s="468" t="s">
        <v>420</v>
      </c>
      <c r="AS226" s="468" t="s">
        <v>972</v>
      </c>
      <c r="AT226" s="468" t="s">
        <v>409</v>
      </c>
      <c r="AX226" s="379" t="s">
        <v>970</v>
      </c>
      <c r="BD226" s="469" t="e">
        <f>IF(#REF!="základná",J226,0)</f>
        <v>#REF!</v>
      </c>
      <c r="BE226" s="469" t="e">
        <f>IF(#REF!="znížená",J226,0)</f>
        <v>#REF!</v>
      </c>
      <c r="BF226" s="469" t="e">
        <f>IF(#REF!="zákl. prenesená",J226,0)</f>
        <v>#REF!</v>
      </c>
      <c r="BG226" s="469" t="e">
        <f>IF(#REF!="zníž. prenesená",J226,0)</f>
        <v>#REF!</v>
      </c>
      <c r="BH226" s="469" t="e">
        <f>IF(#REF!="nulová",J226,0)</f>
        <v>#REF!</v>
      </c>
      <c r="BI226" s="379" t="s">
        <v>409</v>
      </c>
      <c r="BJ226" s="470">
        <f t="shared" si="9"/>
        <v>0</v>
      </c>
      <c r="BK226" s="379" t="s">
        <v>420</v>
      </c>
      <c r="BL226" s="468" t="s">
        <v>2429</v>
      </c>
    </row>
    <row r="227" spans="2:64" s="387" customFormat="1" ht="14.45" customHeight="1">
      <c r="B227" s="458"/>
      <c r="C227" s="493" t="s">
        <v>1172</v>
      </c>
      <c r="D227" s="493" t="s">
        <v>474</v>
      </c>
      <c r="E227" s="494" t="s">
        <v>2430</v>
      </c>
      <c r="F227" s="584" t="s">
        <v>2502</v>
      </c>
      <c r="G227" s="496" t="s">
        <v>305</v>
      </c>
      <c r="H227" s="497">
        <v>1</v>
      </c>
      <c r="I227" s="497">
        <v>0</v>
      </c>
      <c r="J227" s="497">
        <f t="shared" si="5"/>
        <v>0</v>
      </c>
      <c r="K227" s="498"/>
      <c r="L227" s="621"/>
      <c r="M227" s="500" t="s">
        <v>911</v>
      </c>
      <c r="N227" s="466">
        <v>0</v>
      </c>
      <c r="O227" s="466">
        <f t="shared" si="6"/>
        <v>0</v>
      </c>
      <c r="P227" s="466">
        <v>4.2000000000000003E-2</v>
      </c>
      <c r="Q227" s="466">
        <f t="shared" si="7"/>
        <v>4.2000000000000003E-2</v>
      </c>
      <c r="R227" s="466">
        <v>0</v>
      </c>
      <c r="S227" s="467">
        <f t="shared" si="8"/>
        <v>0</v>
      </c>
      <c r="AQ227" s="468" t="s">
        <v>405</v>
      </c>
      <c r="AS227" s="468" t="s">
        <v>474</v>
      </c>
      <c r="AT227" s="468" t="s">
        <v>409</v>
      </c>
      <c r="AX227" s="379" t="s">
        <v>970</v>
      </c>
      <c r="BD227" s="469" t="e">
        <f>IF(#REF!="základná",J227,0)</f>
        <v>#REF!</v>
      </c>
      <c r="BE227" s="469" t="e">
        <f>IF(#REF!="znížená",J227,0)</f>
        <v>#REF!</v>
      </c>
      <c r="BF227" s="469" t="e">
        <f>IF(#REF!="zákl. prenesená",J227,0)</f>
        <v>#REF!</v>
      </c>
      <c r="BG227" s="469" t="e">
        <f>IF(#REF!="zníž. prenesená",J227,0)</f>
        <v>#REF!</v>
      </c>
      <c r="BH227" s="469" t="e">
        <f>IF(#REF!="nulová",J227,0)</f>
        <v>#REF!</v>
      </c>
      <c r="BI227" s="379" t="s">
        <v>409</v>
      </c>
      <c r="BJ227" s="470">
        <f t="shared" si="9"/>
        <v>0</v>
      </c>
      <c r="BK227" s="379" t="s">
        <v>420</v>
      </c>
      <c r="BL227" s="468" t="s">
        <v>2431</v>
      </c>
    </row>
    <row r="228" spans="2:64" s="387" customFormat="1" ht="14.45" customHeight="1">
      <c r="B228" s="458"/>
      <c r="C228" s="459" t="s">
        <v>1175</v>
      </c>
      <c r="D228" s="459" t="s">
        <v>972</v>
      </c>
      <c r="E228" s="460" t="s">
        <v>2432</v>
      </c>
      <c r="F228" s="461" t="s">
        <v>2433</v>
      </c>
      <c r="G228" s="462" t="s">
        <v>305</v>
      </c>
      <c r="H228" s="463">
        <v>1</v>
      </c>
      <c r="I228" s="463">
        <v>0</v>
      </c>
      <c r="J228" s="463">
        <f t="shared" si="5"/>
        <v>0</v>
      </c>
      <c r="K228" s="464"/>
      <c r="L228" s="611"/>
      <c r="M228" s="465" t="s">
        <v>911</v>
      </c>
      <c r="N228" s="466">
        <v>0.72899999999999998</v>
      </c>
      <c r="O228" s="466">
        <f t="shared" si="6"/>
        <v>0.72899999999999998</v>
      </c>
      <c r="P228" s="466">
        <v>5.8990000000000001E-2</v>
      </c>
      <c r="Q228" s="466">
        <f t="shared" si="7"/>
        <v>5.8990000000000001E-2</v>
      </c>
      <c r="R228" s="466">
        <v>0</v>
      </c>
      <c r="S228" s="467">
        <f t="shared" si="8"/>
        <v>0</v>
      </c>
      <c r="AQ228" s="468" t="s">
        <v>420</v>
      </c>
      <c r="AS228" s="468" t="s">
        <v>972</v>
      </c>
      <c r="AT228" s="468" t="s">
        <v>409</v>
      </c>
      <c r="AX228" s="379" t="s">
        <v>970</v>
      </c>
      <c r="BD228" s="469" t="e">
        <f>IF(#REF!="základná",J228,0)</f>
        <v>#REF!</v>
      </c>
      <c r="BE228" s="469" t="e">
        <f>IF(#REF!="znížená",J228,0)</f>
        <v>#REF!</v>
      </c>
      <c r="BF228" s="469" t="e">
        <f>IF(#REF!="zákl. prenesená",J228,0)</f>
        <v>#REF!</v>
      </c>
      <c r="BG228" s="469" t="e">
        <f>IF(#REF!="zníž. prenesená",J228,0)</f>
        <v>#REF!</v>
      </c>
      <c r="BH228" s="469" t="e">
        <f>IF(#REF!="nulová",J228,0)</f>
        <v>#REF!</v>
      </c>
      <c r="BI228" s="379" t="s">
        <v>409</v>
      </c>
      <c r="BJ228" s="470">
        <f t="shared" si="9"/>
        <v>0</v>
      </c>
      <c r="BK228" s="379" t="s">
        <v>420</v>
      </c>
      <c r="BL228" s="468" t="s">
        <v>2434</v>
      </c>
    </row>
    <row r="229" spans="2:64" s="387" customFormat="1" ht="14.45" customHeight="1">
      <c r="B229" s="458"/>
      <c r="C229" s="493" t="s">
        <v>1179</v>
      </c>
      <c r="D229" s="493" t="s">
        <v>474</v>
      </c>
      <c r="E229" s="494" t="s">
        <v>2435</v>
      </c>
      <c r="F229" s="495" t="s">
        <v>2436</v>
      </c>
      <c r="G229" s="496" t="s">
        <v>305</v>
      </c>
      <c r="H229" s="497">
        <v>1</v>
      </c>
      <c r="I229" s="497">
        <v>0</v>
      </c>
      <c r="J229" s="497">
        <f t="shared" si="5"/>
        <v>0</v>
      </c>
      <c r="K229" s="498"/>
      <c r="L229" s="621"/>
      <c r="M229" s="500" t="s">
        <v>911</v>
      </c>
      <c r="N229" s="466">
        <v>0</v>
      </c>
      <c r="O229" s="466">
        <f t="shared" si="6"/>
        <v>0</v>
      </c>
      <c r="P229" s="466">
        <v>7.4999999999999997E-3</v>
      </c>
      <c r="Q229" s="466">
        <f t="shared" si="7"/>
        <v>7.4999999999999997E-3</v>
      </c>
      <c r="R229" s="466">
        <v>0</v>
      </c>
      <c r="S229" s="467">
        <f t="shared" si="8"/>
        <v>0</v>
      </c>
      <c r="AQ229" s="468" t="s">
        <v>405</v>
      </c>
      <c r="AS229" s="468" t="s">
        <v>474</v>
      </c>
      <c r="AT229" s="468" t="s">
        <v>409</v>
      </c>
      <c r="AX229" s="379" t="s">
        <v>970</v>
      </c>
      <c r="BD229" s="469" t="e">
        <f>IF(#REF!="základná",J229,0)</f>
        <v>#REF!</v>
      </c>
      <c r="BE229" s="469" t="e">
        <f>IF(#REF!="znížená",J229,0)</f>
        <v>#REF!</v>
      </c>
      <c r="BF229" s="469" t="e">
        <f>IF(#REF!="zákl. prenesená",J229,0)</f>
        <v>#REF!</v>
      </c>
      <c r="BG229" s="469" t="e">
        <f>IF(#REF!="zníž. prenesená",J229,0)</f>
        <v>#REF!</v>
      </c>
      <c r="BH229" s="469" t="e">
        <f>IF(#REF!="nulová",J229,0)</f>
        <v>#REF!</v>
      </c>
      <c r="BI229" s="379" t="s">
        <v>409</v>
      </c>
      <c r="BJ229" s="470">
        <f t="shared" si="9"/>
        <v>0</v>
      </c>
      <c r="BK229" s="379" t="s">
        <v>420</v>
      </c>
      <c r="BL229" s="468" t="s">
        <v>2437</v>
      </c>
    </row>
    <row r="230" spans="2:64" s="387" customFormat="1" ht="24.2" customHeight="1">
      <c r="B230" s="458"/>
      <c r="C230" s="459" t="s">
        <v>1183</v>
      </c>
      <c r="D230" s="459" t="s">
        <v>972</v>
      </c>
      <c r="E230" s="460" t="s">
        <v>1180</v>
      </c>
      <c r="F230" s="461" t="s">
        <v>1181</v>
      </c>
      <c r="G230" s="462" t="s">
        <v>108</v>
      </c>
      <c r="H230" s="463">
        <v>8</v>
      </c>
      <c r="I230" s="463">
        <v>0</v>
      </c>
      <c r="J230" s="463">
        <f t="shared" si="5"/>
        <v>0</v>
      </c>
      <c r="K230" s="464"/>
      <c r="L230" s="611"/>
      <c r="M230" s="465" t="s">
        <v>911</v>
      </c>
      <c r="N230" s="466">
        <v>5.2499999999999998E-2</v>
      </c>
      <c r="O230" s="466">
        <f t="shared" si="6"/>
        <v>0.42</v>
      </c>
      <c r="P230" s="466">
        <v>2.0000000000000001E-4</v>
      </c>
      <c r="Q230" s="466">
        <f t="shared" si="7"/>
        <v>1.6000000000000001E-3</v>
      </c>
      <c r="R230" s="466">
        <v>0</v>
      </c>
      <c r="S230" s="467">
        <f t="shared" si="8"/>
        <v>0</v>
      </c>
      <c r="AQ230" s="468" t="s">
        <v>420</v>
      </c>
      <c r="AS230" s="468" t="s">
        <v>972</v>
      </c>
      <c r="AT230" s="468" t="s">
        <v>409</v>
      </c>
      <c r="AX230" s="379" t="s">
        <v>970</v>
      </c>
      <c r="BD230" s="469" t="e">
        <f>IF(#REF!="základná",J230,0)</f>
        <v>#REF!</v>
      </c>
      <c r="BE230" s="469" t="e">
        <f>IF(#REF!="znížená",J230,0)</f>
        <v>#REF!</v>
      </c>
      <c r="BF230" s="469" t="e">
        <f>IF(#REF!="zákl. prenesená",J230,0)</f>
        <v>#REF!</v>
      </c>
      <c r="BG230" s="469" t="e">
        <f>IF(#REF!="zníž. prenesená",J230,0)</f>
        <v>#REF!</v>
      </c>
      <c r="BH230" s="469" t="e">
        <f>IF(#REF!="nulová",J230,0)</f>
        <v>#REF!</v>
      </c>
      <c r="BI230" s="379" t="s">
        <v>409</v>
      </c>
      <c r="BJ230" s="470">
        <f t="shared" si="9"/>
        <v>0</v>
      </c>
      <c r="BK230" s="379" t="s">
        <v>420</v>
      </c>
      <c r="BL230" s="468" t="s">
        <v>2438</v>
      </c>
    </row>
    <row r="231" spans="2:64" s="387" customFormat="1" ht="24.2" customHeight="1">
      <c r="B231" s="458"/>
      <c r="C231" s="493" t="s">
        <v>1186</v>
      </c>
      <c r="D231" s="493" t="s">
        <v>474</v>
      </c>
      <c r="E231" s="494" t="s">
        <v>1184</v>
      </c>
      <c r="F231" s="584" t="s">
        <v>2503</v>
      </c>
      <c r="G231" s="496" t="s">
        <v>108</v>
      </c>
      <c r="H231" s="497">
        <v>8</v>
      </c>
      <c r="I231" s="497">
        <v>0</v>
      </c>
      <c r="J231" s="497">
        <f t="shared" si="5"/>
        <v>0</v>
      </c>
      <c r="K231" s="498"/>
      <c r="L231" s="621"/>
      <c r="M231" s="500" t="s">
        <v>911</v>
      </c>
      <c r="N231" s="466">
        <v>0</v>
      </c>
      <c r="O231" s="466">
        <f t="shared" si="6"/>
        <v>0</v>
      </c>
      <c r="P231" s="466">
        <v>1E-4</v>
      </c>
      <c r="Q231" s="466">
        <f t="shared" si="7"/>
        <v>8.0000000000000004E-4</v>
      </c>
      <c r="R231" s="466">
        <v>0</v>
      </c>
      <c r="S231" s="467">
        <f t="shared" si="8"/>
        <v>0</v>
      </c>
      <c r="AQ231" s="468" t="s">
        <v>405</v>
      </c>
      <c r="AS231" s="468" t="s">
        <v>474</v>
      </c>
      <c r="AT231" s="468" t="s">
        <v>409</v>
      </c>
      <c r="AX231" s="379" t="s">
        <v>970</v>
      </c>
      <c r="BD231" s="469" t="e">
        <f>IF(#REF!="základná",J231,0)</f>
        <v>#REF!</v>
      </c>
      <c r="BE231" s="469" t="e">
        <f>IF(#REF!="znížená",J231,0)</f>
        <v>#REF!</v>
      </c>
      <c r="BF231" s="469" t="e">
        <f>IF(#REF!="zákl. prenesená",J231,0)</f>
        <v>#REF!</v>
      </c>
      <c r="BG231" s="469" t="e">
        <f>IF(#REF!="zníž. prenesená",J231,0)</f>
        <v>#REF!</v>
      </c>
      <c r="BH231" s="469" t="e">
        <f>IF(#REF!="nulová",J231,0)</f>
        <v>#REF!</v>
      </c>
      <c r="BI231" s="379" t="s">
        <v>409</v>
      </c>
      <c r="BJ231" s="470">
        <f t="shared" si="9"/>
        <v>0</v>
      </c>
      <c r="BK231" s="379" t="s">
        <v>420</v>
      </c>
      <c r="BL231" s="468" t="s">
        <v>2439</v>
      </c>
    </row>
    <row r="232" spans="2:64" s="446" customFormat="1" ht="22.7" customHeight="1">
      <c r="B232" s="447"/>
      <c r="D232" s="448" t="s">
        <v>441</v>
      </c>
      <c r="E232" s="456" t="s">
        <v>410</v>
      </c>
      <c r="F232" s="456" t="s">
        <v>1193</v>
      </c>
      <c r="J232" s="457">
        <f>BJ232</f>
        <v>0</v>
      </c>
      <c r="L232" s="623"/>
      <c r="M232" s="451"/>
      <c r="O232" s="452">
        <f>SUM(O233:O239)</f>
        <v>10.900485</v>
      </c>
      <c r="Q232" s="452">
        <f>SUM(Q233:Q239)</f>
        <v>1.2600000000000001E-3</v>
      </c>
      <c r="S232" s="453">
        <f>SUM(S233:S239)</f>
        <v>0</v>
      </c>
      <c r="AQ232" s="448" t="s">
        <v>402</v>
      </c>
      <c r="AS232" s="454" t="s">
        <v>441</v>
      </c>
      <c r="AT232" s="454" t="s">
        <v>402</v>
      </c>
      <c r="AX232" s="448" t="s">
        <v>970</v>
      </c>
      <c r="BJ232" s="455">
        <f>SUM(BJ233:BJ239)</f>
        <v>0</v>
      </c>
    </row>
    <row r="233" spans="2:64" s="387" customFormat="1" ht="24.2" customHeight="1">
      <c r="B233" s="458"/>
      <c r="C233" s="736" t="s">
        <v>1190</v>
      </c>
      <c r="D233" s="736" t="s">
        <v>972</v>
      </c>
      <c r="E233" s="737" t="s">
        <v>2113</v>
      </c>
      <c r="F233" s="738" t="s">
        <v>2114</v>
      </c>
      <c r="G233" s="739" t="s">
        <v>108</v>
      </c>
      <c r="H233" s="740">
        <v>6</v>
      </c>
      <c r="I233" s="740">
        <v>0</v>
      </c>
      <c r="J233" s="740">
        <f t="shared" ref="J233:J239" si="10">ROUND(I233*H233,3)</f>
        <v>0</v>
      </c>
      <c r="K233" s="464"/>
      <c r="L233" s="611"/>
      <c r="M233" s="465" t="s">
        <v>911</v>
      </c>
      <c r="N233" s="466">
        <v>0.14499999999999999</v>
      </c>
      <c r="O233" s="466">
        <f t="shared" ref="O233:O239" si="11">N233*H233</f>
        <v>0.86999999999999988</v>
      </c>
      <c r="P233" s="466">
        <v>0</v>
      </c>
      <c r="Q233" s="466">
        <f t="shared" ref="Q233:Q239" si="12">P233*H233</f>
        <v>0</v>
      </c>
      <c r="R233" s="466">
        <v>0</v>
      </c>
      <c r="S233" s="467">
        <f t="shared" ref="S233:S239" si="13">R233*H233</f>
        <v>0</v>
      </c>
      <c r="AQ233" s="468" t="s">
        <v>420</v>
      </c>
      <c r="AS233" s="468" t="s">
        <v>972</v>
      </c>
      <c r="AT233" s="468" t="s">
        <v>409</v>
      </c>
      <c r="AX233" s="379" t="s">
        <v>970</v>
      </c>
      <c r="BD233" s="469" t="e">
        <f>IF(#REF!="základná",J233,0)</f>
        <v>#REF!</v>
      </c>
      <c r="BE233" s="469" t="e">
        <f>IF(#REF!="znížená",J233,0)</f>
        <v>#REF!</v>
      </c>
      <c r="BF233" s="469" t="e">
        <f>IF(#REF!="zákl. prenesená",J233,0)</f>
        <v>#REF!</v>
      </c>
      <c r="BG233" s="469" t="e">
        <f>IF(#REF!="zníž. prenesená",J233,0)</f>
        <v>#REF!</v>
      </c>
      <c r="BH233" s="469" t="e">
        <f>IF(#REF!="nulová",J233,0)</f>
        <v>#REF!</v>
      </c>
      <c r="BI233" s="379" t="s">
        <v>409</v>
      </c>
      <c r="BJ233" s="470">
        <f t="shared" ref="BJ233:BJ239" si="14">ROUND(I233*H233,3)</f>
        <v>0</v>
      </c>
      <c r="BK233" s="379" t="s">
        <v>420</v>
      </c>
      <c r="BL233" s="468" t="s">
        <v>2440</v>
      </c>
    </row>
    <row r="234" spans="2:64" s="387" customFormat="1" ht="24.2" customHeight="1">
      <c r="B234" s="458"/>
      <c r="C234" s="736" t="s">
        <v>1090</v>
      </c>
      <c r="D234" s="736" t="s">
        <v>972</v>
      </c>
      <c r="E234" s="737" t="s">
        <v>2116</v>
      </c>
      <c r="F234" s="738" t="s">
        <v>2117</v>
      </c>
      <c r="G234" s="739" t="s">
        <v>108</v>
      </c>
      <c r="H234" s="740">
        <v>6</v>
      </c>
      <c r="I234" s="740">
        <v>0</v>
      </c>
      <c r="J234" s="740">
        <f t="shared" si="10"/>
        <v>0</v>
      </c>
      <c r="K234" s="464"/>
      <c r="L234" s="611"/>
      <c r="M234" s="465" t="s">
        <v>911</v>
      </c>
      <c r="N234" s="466">
        <v>0.85721000000000003</v>
      </c>
      <c r="O234" s="466">
        <f t="shared" si="11"/>
        <v>5.1432599999999997</v>
      </c>
      <c r="P234" s="466">
        <v>2.1000000000000001E-4</v>
      </c>
      <c r="Q234" s="466">
        <f t="shared" si="12"/>
        <v>1.2600000000000001E-3</v>
      </c>
      <c r="R234" s="466">
        <v>0</v>
      </c>
      <c r="S234" s="467">
        <f t="shared" si="13"/>
        <v>0</v>
      </c>
      <c r="AQ234" s="468" t="s">
        <v>420</v>
      </c>
      <c r="AS234" s="468" t="s">
        <v>972</v>
      </c>
      <c r="AT234" s="468" t="s">
        <v>409</v>
      </c>
      <c r="AX234" s="379" t="s">
        <v>970</v>
      </c>
      <c r="BD234" s="469" t="e">
        <f>IF(#REF!="základná",J234,0)</f>
        <v>#REF!</v>
      </c>
      <c r="BE234" s="469" t="e">
        <f>IF(#REF!="znížená",J234,0)</f>
        <v>#REF!</v>
      </c>
      <c r="BF234" s="469" t="e">
        <f>IF(#REF!="zákl. prenesená",J234,0)</f>
        <v>#REF!</v>
      </c>
      <c r="BG234" s="469" t="e">
        <f>IF(#REF!="zníž. prenesená",J234,0)</f>
        <v>#REF!</v>
      </c>
      <c r="BH234" s="469" t="e">
        <f>IF(#REF!="nulová",J234,0)</f>
        <v>#REF!</v>
      </c>
      <c r="BI234" s="379" t="s">
        <v>409</v>
      </c>
      <c r="BJ234" s="470">
        <f t="shared" si="14"/>
        <v>0</v>
      </c>
      <c r="BK234" s="379" t="s">
        <v>420</v>
      </c>
      <c r="BL234" s="468" t="s">
        <v>2441</v>
      </c>
    </row>
    <row r="235" spans="2:64" s="387" customFormat="1" ht="24.2" customHeight="1">
      <c r="B235" s="458"/>
      <c r="C235" s="736" t="s">
        <v>1196</v>
      </c>
      <c r="D235" s="736" t="s">
        <v>972</v>
      </c>
      <c r="E235" s="737" t="s">
        <v>2119</v>
      </c>
      <c r="F235" s="738" t="s">
        <v>2120</v>
      </c>
      <c r="G235" s="739" t="s">
        <v>103</v>
      </c>
      <c r="H235" s="740">
        <v>3.1030000000000002</v>
      </c>
      <c r="I235" s="740">
        <v>0</v>
      </c>
      <c r="J235" s="740">
        <f t="shared" si="10"/>
        <v>0</v>
      </c>
      <c r="K235" s="464"/>
      <c r="L235" s="611"/>
      <c r="M235" s="465" t="s">
        <v>911</v>
      </c>
      <c r="N235" s="466">
        <v>0.80900000000000005</v>
      </c>
      <c r="O235" s="466">
        <f t="shared" si="11"/>
        <v>2.5103270000000002</v>
      </c>
      <c r="P235" s="466">
        <v>0</v>
      </c>
      <c r="Q235" s="466">
        <f t="shared" si="12"/>
        <v>0</v>
      </c>
      <c r="R235" s="466">
        <v>0</v>
      </c>
      <c r="S235" s="467">
        <f t="shared" si="13"/>
        <v>0</v>
      </c>
      <c r="AQ235" s="468" t="s">
        <v>420</v>
      </c>
      <c r="AS235" s="468" t="s">
        <v>972</v>
      </c>
      <c r="AT235" s="468" t="s">
        <v>409</v>
      </c>
      <c r="AX235" s="379" t="s">
        <v>970</v>
      </c>
      <c r="BD235" s="469" t="e">
        <f>IF(#REF!="základná",J235,0)</f>
        <v>#REF!</v>
      </c>
      <c r="BE235" s="469" t="e">
        <f>IF(#REF!="znížená",J235,0)</f>
        <v>#REF!</v>
      </c>
      <c r="BF235" s="469" t="e">
        <f>IF(#REF!="zákl. prenesená",J235,0)</f>
        <v>#REF!</v>
      </c>
      <c r="BG235" s="469" t="e">
        <f>IF(#REF!="zníž. prenesená",J235,0)</f>
        <v>#REF!</v>
      </c>
      <c r="BH235" s="469" t="e">
        <f>IF(#REF!="nulová",J235,0)</f>
        <v>#REF!</v>
      </c>
      <c r="BI235" s="379" t="s">
        <v>409</v>
      </c>
      <c r="BJ235" s="470">
        <f t="shared" si="14"/>
        <v>0</v>
      </c>
      <c r="BK235" s="379" t="s">
        <v>420</v>
      </c>
      <c r="BL235" s="468" t="s">
        <v>2442</v>
      </c>
    </row>
    <row r="236" spans="2:64" s="387" customFormat="1" ht="24.2" customHeight="1">
      <c r="B236" s="458"/>
      <c r="C236" s="736" t="s">
        <v>1200</v>
      </c>
      <c r="D236" s="736" t="s">
        <v>972</v>
      </c>
      <c r="E236" s="737" t="s">
        <v>2122</v>
      </c>
      <c r="F236" s="738" t="s">
        <v>2123</v>
      </c>
      <c r="G236" s="739" t="s">
        <v>103</v>
      </c>
      <c r="H236" s="740">
        <v>3.1030000000000002</v>
      </c>
      <c r="I236" s="740">
        <v>0</v>
      </c>
      <c r="J236" s="740">
        <f t="shared" si="10"/>
        <v>0</v>
      </c>
      <c r="K236" s="464"/>
      <c r="L236" s="611"/>
      <c r="M236" s="465" t="s">
        <v>911</v>
      </c>
      <c r="N236" s="466">
        <v>1.7000000000000001E-2</v>
      </c>
      <c r="O236" s="466">
        <f t="shared" si="11"/>
        <v>5.2751000000000006E-2</v>
      </c>
      <c r="P236" s="466">
        <v>0</v>
      </c>
      <c r="Q236" s="466">
        <f t="shared" si="12"/>
        <v>0</v>
      </c>
      <c r="R236" s="466">
        <v>0</v>
      </c>
      <c r="S236" s="467">
        <f t="shared" si="13"/>
        <v>0</v>
      </c>
      <c r="AQ236" s="468" t="s">
        <v>420</v>
      </c>
      <c r="AS236" s="468" t="s">
        <v>972</v>
      </c>
      <c r="AT236" s="468" t="s">
        <v>409</v>
      </c>
      <c r="AX236" s="379" t="s">
        <v>970</v>
      </c>
      <c r="BD236" s="469" t="e">
        <f>IF(#REF!="základná",J236,0)</f>
        <v>#REF!</v>
      </c>
      <c r="BE236" s="469" t="e">
        <f>IF(#REF!="znížená",J236,0)</f>
        <v>#REF!</v>
      </c>
      <c r="BF236" s="469" t="e">
        <f>IF(#REF!="zákl. prenesená",J236,0)</f>
        <v>#REF!</v>
      </c>
      <c r="BG236" s="469" t="e">
        <f>IF(#REF!="zníž. prenesená",J236,0)</f>
        <v>#REF!</v>
      </c>
      <c r="BH236" s="469" t="e">
        <f>IF(#REF!="nulová",J236,0)</f>
        <v>#REF!</v>
      </c>
      <c r="BI236" s="379" t="s">
        <v>409</v>
      </c>
      <c r="BJ236" s="470">
        <f t="shared" si="14"/>
        <v>0</v>
      </c>
      <c r="BK236" s="379" t="s">
        <v>420</v>
      </c>
      <c r="BL236" s="468" t="s">
        <v>2443</v>
      </c>
    </row>
    <row r="237" spans="2:64" s="387" customFormat="1" ht="24.2" customHeight="1">
      <c r="B237" s="458"/>
      <c r="C237" s="736" t="s">
        <v>1204</v>
      </c>
      <c r="D237" s="736" t="s">
        <v>972</v>
      </c>
      <c r="E237" s="737" t="s">
        <v>2125</v>
      </c>
      <c r="F237" s="738" t="s">
        <v>2126</v>
      </c>
      <c r="G237" s="739" t="s">
        <v>103</v>
      </c>
      <c r="H237" s="740">
        <v>3.1030000000000002</v>
      </c>
      <c r="I237" s="740">
        <v>0</v>
      </c>
      <c r="J237" s="740">
        <f t="shared" si="10"/>
        <v>0</v>
      </c>
      <c r="K237" s="464"/>
      <c r="L237" s="611"/>
      <c r="M237" s="465" t="s">
        <v>911</v>
      </c>
      <c r="N237" s="466">
        <v>0.749</v>
      </c>
      <c r="O237" s="466">
        <f t="shared" si="11"/>
        <v>2.324147</v>
      </c>
      <c r="P237" s="466">
        <v>0</v>
      </c>
      <c r="Q237" s="466">
        <f t="shared" si="12"/>
        <v>0</v>
      </c>
      <c r="R237" s="466">
        <v>0</v>
      </c>
      <c r="S237" s="467">
        <f t="shared" si="13"/>
        <v>0</v>
      </c>
      <c r="AQ237" s="468" t="s">
        <v>420</v>
      </c>
      <c r="AS237" s="468" t="s">
        <v>972</v>
      </c>
      <c r="AT237" s="468" t="s">
        <v>409</v>
      </c>
      <c r="AX237" s="379" t="s">
        <v>970</v>
      </c>
      <c r="BD237" s="469" t="e">
        <f>IF(#REF!="základná",J237,0)</f>
        <v>#REF!</v>
      </c>
      <c r="BE237" s="469" t="e">
        <f>IF(#REF!="znížená",J237,0)</f>
        <v>#REF!</v>
      </c>
      <c r="BF237" s="469" t="e">
        <f>IF(#REF!="zákl. prenesená",J237,0)</f>
        <v>#REF!</v>
      </c>
      <c r="BG237" s="469" t="e">
        <f>IF(#REF!="zníž. prenesená",J237,0)</f>
        <v>#REF!</v>
      </c>
      <c r="BH237" s="469" t="e">
        <f>IF(#REF!="nulová",J237,0)</f>
        <v>#REF!</v>
      </c>
      <c r="BI237" s="379" t="s">
        <v>409</v>
      </c>
      <c r="BJ237" s="470">
        <f t="shared" si="14"/>
        <v>0</v>
      </c>
      <c r="BK237" s="379" t="s">
        <v>420</v>
      </c>
      <c r="BL237" s="468" t="s">
        <v>2444</v>
      </c>
    </row>
    <row r="238" spans="2:64" s="387" customFormat="1" ht="24.2" customHeight="1">
      <c r="B238" s="458"/>
      <c r="C238" s="736" t="s">
        <v>1208</v>
      </c>
      <c r="D238" s="736" t="s">
        <v>972</v>
      </c>
      <c r="E238" s="737" t="s">
        <v>2128</v>
      </c>
      <c r="F238" s="738" t="s">
        <v>1234</v>
      </c>
      <c r="G238" s="739" t="s">
        <v>103</v>
      </c>
      <c r="H238" s="740">
        <v>3.1030000000000002</v>
      </c>
      <c r="I238" s="740">
        <v>0</v>
      </c>
      <c r="J238" s="740">
        <f t="shared" si="10"/>
        <v>0</v>
      </c>
      <c r="K238" s="464"/>
      <c r="L238" s="611"/>
      <c r="M238" s="465" t="s">
        <v>911</v>
      </c>
      <c r="N238" s="466">
        <v>0</v>
      </c>
      <c r="O238" s="466">
        <f t="shared" si="11"/>
        <v>0</v>
      </c>
      <c r="P238" s="466">
        <v>0</v>
      </c>
      <c r="Q238" s="466">
        <f t="shared" si="12"/>
        <v>0</v>
      </c>
      <c r="R238" s="466">
        <v>0</v>
      </c>
      <c r="S238" s="467">
        <f t="shared" si="13"/>
        <v>0</v>
      </c>
      <c r="AQ238" s="468" t="s">
        <v>420</v>
      </c>
      <c r="AS238" s="468" t="s">
        <v>972</v>
      </c>
      <c r="AT238" s="468" t="s">
        <v>409</v>
      </c>
      <c r="AX238" s="379" t="s">
        <v>970</v>
      </c>
      <c r="BD238" s="469" t="e">
        <f>IF(#REF!="základná",J238,0)</f>
        <v>#REF!</v>
      </c>
      <c r="BE238" s="469" t="e">
        <f>IF(#REF!="znížená",J238,0)</f>
        <v>#REF!</v>
      </c>
      <c r="BF238" s="469" t="e">
        <f>IF(#REF!="zákl. prenesená",J238,0)</f>
        <v>#REF!</v>
      </c>
      <c r="BG238" s="469" t="e">
        <f>IF(#REF!="zníž. prenesená",J238,0)</f>
        <v>#REF!</v>
      </c>
      <c r="BH238" s="469" t="e">
        <f>IF(#REF!="nulová",J238,0)</f>
        <v>#REF!</v>
      </c>
      <c r="BI238" s="379" t="s">
        <v>409</v>
      </c>
      <c r="BJ238" s="470">
        <f t="shared" si="14"/>
        <v>0</v>
      </c>
      <c r="BK238" s="379" t="s">
        <v>420</v>
      </c>
      <c r="BL238" s="468" t="s">
        <v>2445</v>
      </c>
    </row>
    <row r="239" spans="2:64" s="387" customFormat="1" ht="14.45" customHeight="1">
      <c r="B239" s="458"/>
      <c r="C239" s="736" t="s">
        <v>1212</v>
      </c>
      <c r="D239" s="736" t="s">
        <v>972</v>
      </c>
      <c r="E239" s="737" t="s">
        <v>2130</v>
      </c>
      <c r="F239" s="738" t="s">
        <v>2131</v>
      </c>
      <c r="G239" s="739" t="s">
        <v>305</v>
      </c>
      <c r="H239" s="740">
        <v>1</v>
      </c>
      <c r="I239" s="740">
        <v>0</v>
      </c>
      <c r="J239" s="740">
        <f t="shared" si="10"/>
        <v>0</v>
      </c>
      <c r="K239" s="464"/>
      <c r="L239" s="611"/>
      <c r="M239" s="465" t="s">
        <v>911</v>
      </c>
      <c r="N239" s="466">
        <v>0</v>
      </c>
      <c r="O239" s="466">
        <f t="shared" si="11"/>
        <v>0</v>
      </c>
      <c r="P239" s="466">
        <v>0</v>
      </c>
      <c r="Q239" s="466">
        <f t="shared" si="12"/>
        <v>0</v>
      </c>
      <c r="R239" s="466">
        <v>0</v>
      </c>
      <c r="S239" s="467">
        <f t="shared" si="13"/>
        <v>0</v>
      </c>
      <c r="AQ239" s="468" t="s">
        <v>420</v>
      </c>
      <c r="AS239" s="468" t="s">
        <v>972</v>
      </c>
      <c r="AT239" s="468" t="s">
        <v>409</v>
      </c>
      <c r="AX239" s="379" t="s">
        <v>970</v>
      </c>
      <c r="BD239" s="469" t="e">
        <f>IF(#REF!="základná",J239,0)</f>
        <v>#REF!</v>
      </c>
      <c r="BE239" s="469" t="e">
        <f>IF(#REF!="znížená",J239,0)</f>
        <v>#REF!</v>
      </c>
      <c r="BF239" s="469" t="e">
        <f>IF(#REF!="zákl. prenesená",J239,0)</f>
        <v>#REF!</v>
      </c>
      <c r="BG239" s="469" t="e">
        <f>IF(#REF!="zníž. prenesená",J239,0)</f>
        <v>#REF!</v>
      </c>
      <c r="BH239" s="469" t="e">
        <f>IF(#REF!="nulová",J239,0)</f>
        <v>#REF!</v>
      </c>
      <c r="BI239" s="379" t="s">
        <v>409</v>
      </c>
      <c r="BJ239" s="470">
        <f t="shared" si="14"/>
        <v>0</v>
      </c>
      <c r="BK239" s="379" t="s">
        <v>420</v>
      </c>
      <c r="BL239" s="468" t="s">
        <v>2446</v>
      </c>
    </row>
    <row r="240" spans="2:64" s="446" customFormat="1" ht="22.7" customHeight="1">
      <c r="B240" s="447"/>
      <c r="D240" s="448" t="s">
        <v>441</v>
      </c>
      <c r="E240" s="456" t="s">
        <v>1240</v>
      </c>
      <c r="F240" s="456" t="s">
        <v>1241</v>
      </c>
      <c r="J240" s="457">
        <f>BJ240</f>
        <v>0</v>
      </c>
      <c r="L240" s="617"/>
      <c r="M240" s="451"/>
      <c r="O240" s="452">
        <f>O241</f>
        <v>0</v>
      </c>
      <c r="Q240" s="452">
        <f>Q241</f>
        <v>0</v>
      </c>
      <c r="S240" s="453">
        <f>S241</f>
        <v>0</v>
      </c>
      <c r="AQ240" s="448" t="s">
        <v>402</v>
      </c>
      <c r="AS240" s="454" t="s">
        <v>441</v>
      </c>
      <c r="AT240" s="454" t="s">
        <v>402</v>
      </c>
      <c r="AX240" s="448" t="s">
        <v>970</v>
      </c>
      <c r="BJ240" s="455">
        <f>BJ241</f>
        <v>0</v>
      </c>
    </row>
    <row r="241" spans="2:64" s="387" customFormat="1" ht="24.2" customHeight="1">
      <c r="B241" s="458"/>
      <c r="C241" s="459" t="s">
        <v>1216</v>
      </c>
      <c r="D241" s="459" t="s">
        <v>972</v>
      </c>
      <c r="E241" s="460" t="s">
        <v>1243</v>
      </c>
      <c r="F241" s="461" t="s">
        <v>1244</v>
      </c>
      <c r="G241" s="462" t="s">
        <v>103</v>
      </c>
      <c r="H241" s="463">
        <v>20.285</v>
      </c>
      <c r="I241" s="463">
        <v>0</v>
      </c>
      <c r="J241" s="463">
        <f>ROUND(I241*H241,3)</f>
        <v>0</v>
      </c>
      <c r="K241" s="464"/>
      <c r="L241" s="611"/>
      <c r="M241" s="465" t="s">
        <v>911</v>
      </c>
      <c r="N241" s="466">
        <v>0</v>
      </c>
      <c r="O241" s="466">
        <f>N241*H241</f>
        <v>0</v>
      </c>
      <c r="P241" s="466">
        <v>0</v>
      </c>
      <c r="Q241" s="466">
        <f>P241*H241</f>
        <v>0</v>
      </c>
      <c r="R241" s="466">
        <v>0</v>
      </c>
      <c r="S241" s="467">
        <f>R241*H241</f>
        <v>0</v>
      </c>
      <c r="AQ241" s="468" t="s">
        <v>420</v>
      </c>
      <c r="AS241" s="468" t="s">
        <v>972</v>
      </c>
      <c r="AT241" s="468" t="s">
        <v>409</v>
      </c>
      <c r="AX241" s="379" t="s">
        <v>970</v>
      </c>
      <c r="BD241" s="469" t="e">
        <f>IF(#REF!="základná",J241,0)</f>
        <v>#REF!</v>
      </c>
      <c r="BE241" s="469" t="e">
        <f>IF(#REF!="znížená",J241,0)</f>
        <v>#REF!</v>
      </c>
      <c r="BF241" s="469" t="e">
        <f>IF(#REF!="zákl. prenesená",J241,0)</f>
        <v>#REF!</v>
      </c>
      <c r="BG241" s="469" t="e">
        <f>IF(#REF!="zníž. prenesená",J241,0)</f>
        <v>#REF!</v>
      </c>
      <c r="BH241" s="469" t="e">
        <f>IF(#REF!="nulová",J241,0)</f>
        <v>#REF!</v>
      </c>
      <c r="BI241" s="379" t="s">
        <v>409</v>
      </c>
      <c r="BJ241" s="470">
        <f>ROUND(I241*H241,3)</f>
        <v>0</v>
      </c>
      <c r="BK241" s="379" t="s">
        <v>420</v>
      </c>
      <c r="BL241" s="468" t="s">
        <v>2447</v>
      </c>
    </row>
    <row r="242" spans="2:64" s="446" customFormat="1" ht="25.9" customHeight="1">
      <c r="B242" s="447"/>
      <c r="D242" s="448" t="s">
        <v>441</v>
      </c>
      <c r="E242" s="449" t="s">
        <v>415</v>
      </c>
      <c r="F242" s="449" t="s">
        <v>1246</v>
      </c>
      <c r="J242" s="450">
        <f>BJ242</f>
        <v>0</v>
      </c>
      <c r="L242" s="617"/>
      <c r="M242" s="451"/>
      <c r="O242" s="452">
        <f>O243</f>
        <v>3.1975319999999998</v>
      </c>
      <c r="Q242" s="452">
        <f>Q243</f>
        <v>1.5513999999999997E-2</v>
      </c>
      <c r="S242" s="453">
        <f>S243</f>
        <v>0</v>
      </c>
      <c r="AQ242" s="448" t="s">
        <v>409</v>
      </c>
      <c r="AS242" s="454" t="s">
        <v>441</v>
      </c>
      <c r="AT242" s="454" t="s">
        <v>889</v>
      </c>
      <c r="AX242" s="448" t="s">
        <v>970</v>
      </c>
      <c r="BJ242" s="455">
        <f>BJ243</f>
        <v>0</v>
      </c>
    </row>
    <row r="243" spans="2:64" s="446" customFormat="1" ht="22.7" customHeight="1">
      <c r="B243" s="447"/>
      <c r="D243" s="448" t="s">
        <v>441</v>
      </c>
      <c r="E243" s="456" t="s">
        <v>1291</v>
      </c>
      <c r="F243" s="456" t="s">
        <v>1292</v>
      </c>
      <c r="J243" s="457">
        <f>BJ243</f>
        <v>0</v>
      </c>
      <c r="L243" s="617"/>
      <c r="M243" s="451"/>
      <c r="O243" s="452">
        <f>SUM(O244:O257)</f>
        <v>3.1975319999999998</v>
      </c>
      <c r="Q243" s="452">
        <f>SUM(Q244:Q257)</f>
        <v>1.5513999999999997E-2</v>
      </c>
      <c r="S243" s="453">
        <f>SUM(S244:S257)</f>
        <v>0</v>
      </c>
      <c r="AQ243" s="448" t="s">
        <v>409</v>
      </c>
      <c r="AS243" s="454" t="s">
        <v>441</v>
      </c>
      <c r="AT243" s="454" t="s">
        <v>402</v>
      </c>
      <c r="AX243" s="448" t="s">
        <v>970</v>
      </c>
      <c r="BJ243" s="455">
        <f>SUM(BJ244:BJ257)</f>
        <v>0</v>
      </c>
    </row>
    <row r="244" spans="2:64" s="387" customFormat="1" ht="24.2" customHeight="1">
      <c r="B244" s="458"/>
      <c r="C244" s="459" t="s">
        <v>1220</v>
      </c>
      <c r="D244" s="459" t="s">
        <v>972</v>
      </c>
      <c r="E244" s="460" t="s">
        <v>2448</v>
      </c>
      <c r="F244" s="461" t="s">
        <v>2449</v>
      </c>
      <c r="G244" s="462" t="s">
        <v>97</v>
      </c>
      <c r="H244" s="463">
        <v>1</v>
      </c>
      <c r="I244" s="463">
        <v>0</v>
      </c>
      <c r="J244" s="463">
        <f>ROUND(I244*H244,3)</f>
        <v>0</v>
      </c>
      <c r="K244" s="464"/>
      <c r="L244" s="611"/>
      <c r="M244" s="465" t="s">
        <v>911</v>
      </c>
      <c r="N244" s="466">
        <v>0.13372000000000001</v>
      </c>
      <c r="O244" s="466">
        <f>N244*H244</f>
        <v>0.13372000000000001</v>
      </c>
      <c r="P244" s="466">
        <v>2.2000000000000001E-4</v>
      </c>
      <c r="Q244" s="466">
        <f>P244*H244</f>
        <v>2.2000000000000001E-4</v>
      </c>
      <c r="R244" s="466">
        <v>0</v>
      </c>
      <c r="S244" s="467">
        <f>R244*H244</f>
        <v>0</v>
      </c>
      <c r="AQ244" s="468" t="s">
        <v>422</v>
      </c>
      <c r="AS244" s="468" t="s">
        <v>972</v>
      </c>
      <c r="AT244" s="468" t="s">
        <v>409</v>
      </c>
      <c r="AX244" s="379" t="s">
        <v>970</v>
      </c>
      <c r="BD244" s="469" t="e">
        <f>IF(#REF!="základná",J244,0)</f>
        <v>#REF!</v>
      </c>
      <c r="BE244" s="469" t="e">
        <f>IF(#REF!="znížená",J244,0)</f>
        <v>#REF!</v>
      </c>
      <c r="BF244" s="469" t="e">
        <f>IF(#REF!="zákl. prenesená",J244,0)</f>
        <v>#REF!</v>
      </c>
      <c r="BG244" s="469" t="e">
        <f>IF(#REF!="zníž. prenesená",J244,0)</f>
        <v>#REF!</v>
      </c>
      <c r="BH244" s="469" t="e">
        <f>IF(#REF!="nulová",J244,0)</f>
        <v>#REF!</v>
      </c>
      <c r="BI244" s="379" t="s">
        <v>409</v>
      </c>
      <c r="BJ244" s="470">
        <f>ROUND(I244*H244,3)</f>
        <v>0</v>
      </c>
      <c r="BK244" s="379" t="s">
        <v>422</v>
      </c>
      <c r="BL244" s="468" t="s">
        <v>2450</v>
      </c>
    </row>
    <row r="245" spans="2:64" s="387" customFormat="1" ht="37.700000000000003" customHeight="1">
      <c r="B245" s="458"/>
      <c r="C245" s="493" t="s">
        <v>1224</v>
      </c>
      <c r="D245" s="493" t="s">
        <v>474</v>
      </c>
      <c r="E245" s="494" t="s">
        <v>1297</v>
      </c>
      <c r="F245" s="584" t="s">
        <v>2504</v>
      </c>
      <c r="G245" s="496" t="s">
        <v>247</v>
      </c>
      <c r="H245" s="497">
        <v>4.17</v>
      </c>
      <c r="I245" s="497">
        <v>0</v>
      </c>
      <c r="J245" s="497">
        <f>ROUND(I245*H245,3)</f>
        <v>0</v>
      </c>
      <c r="K245" s="498"/>
      <c r="L245" s="621"/>
      <c r="M245" s="500" t="s">
        <v>911</v>
      </c>
      <c r="N245" s="466">
        <v>0</v>
      </c>
      <c r="O245" s="466">
        <f>N245*H245</f>
        <v>0</v>
      </c>
      <c r="P245" s="466">
        <v>1E-3</v>
      </c>
      <c r="Q245" s="466">
        <f>P245*H245</f>
        <v>4.1700000000000001E-3</v>
      </c>
      <c r="R245" s="466">
        <v>0</v>
      </c>
      <c r="S245" s="467">
        <f>R245*H245</f>
        <v>0</v>
      </c>
      <c r="AQ245" s="468" t="s">
        <v>1255</v>
      </c>
      <c r="AS245" s="468" t="s">
        <v>474</v>
      </c>
      <c r="AT245" s="468" t="s">
        <v>409</v>
      </c>
      <c r="AX245" s="379" t="s">
        <v>970</v>
      </c>
      <c r="BD245" s="469" t="e">
        <f>IF(#REF!="základná",J245,0)</f>
        <v>#REF!</v>
      </c>
      <c r="BE245" s="469" t="e">
        <f>IF(#REF!="znížená",J245,0)</f>
        <v>#REF!</v>
      </c>
      <c r="BF245" s="469" t="e">
        <f>IF(#REF!="zákl. prenesená",J245,0)</f>
        <v>#REF!</v>
      </c>
      <c r="BG245" s="469" t="e">
        <f>IF(#REF!="zníž. prenesená",J245,0)</f>
        <v>#REF!</v>
      </c>
      <c r="BH245" s="469" t="e">
        <f>IF(#REF!="nulová",J245,0)</f>
        <v>#REF!</v>
      </c>
      <c r="BI245" s="379" t="s">
        <v>409</v>
      </c>
      <c r="BJ245" s="470">
        <f>ROUND(I245*H245,3)</f>
        <v>0</v>
      </c>
      <c r="BK245" s="379" t="s">
        <v>422</v>
      </c>
      <c r="BL245" s="468" t="s">
        <v>2451</v>
      </c>
    </row>
    <row r="246" spans="2:64" s="387" customFormat="1" ht="24.2" customHeight="1">
      <c r="B246" s="458"/>
      <c r="C246" s="459" t="s">
        <v>1228</v>
      </c>
      <c r="D246" s="459" t="s">
        <v>972</v>
      </c>
      <c r="E246" s="460" t="s">
        <v>1300</v>
      </c>
      <c r="F246" s="585" t="s">
        <v>2505</v>
      </c>
      <c r="G246" s="462" t="s">
        <v>97</v>
      </c>
      <c r="H246" s="463">
        <v>1</v>
      </c>
      <c r="I246" s="463">
        <v>0</v>
      </c>
      <c r="J246" s="463">
        <f>ROUND(I246*H246,3)</f>
        <v>0</v>
      </c>
      <c r="K246" s="464"/>
      <c r="L246" s="611"/>
      <c r="M246" s="465" t="s">
        <v>911</v>
      </c>
      <c r="N246" s="466">
        <v>0.1686</v>
      </c>
      <c r="O246" s="466">
        <f>N246*H246</f>
        <v>0.1686</v>
      </c>
      <c r="P246" s="466">
        <v>5.4000000000000001E-4</v>
      </c>
      <c r="Q246" s="466">
        <f>P246*H246</f>
        <v>5.4000000000000001E-4</v>
      </c>
      <c r="R246" s="466">
        <v>0</v>
      </c>
      <c r="S246" s="467">
        <f>R246*H246</f>
        <v>0</v>
      </c>
      <c r="AQ246" s="468" t="s">
        <v>422</v>
      </c>
      <c r="AS246" s="468" t="s">
        <v>972</v>
      </c>
      <c r="AT246" s="468" t="s">
        <v>409</v>
      </c>
      <c r="AX246" s="379" t="s">
        <v>970</v>
      </c>
      <c r="BD246" s="469" t="e">
        <f>IF(#REF!="základná",J246,0)</f>
        <v>#REF!</v>
      </c>
      <c r="BE246" s="469" t="e">
        <f>IF(#REF!="znížená",J246,0)</f>
        <v>#REF!</v>
      </c>
      <c r="BF246" s="469" t="e">
        <f>IF(#REF!="zákl. prenesená",J246,0)</f>
        <v>#REF!</v>
      </c>
      <c r="BG246" s="469" t="e">
        <f>IF(#REF!="zníž. prenesená",J246,0)</f>
        <v>#REF!</v>
      </c>
      <c r="BH246" s="469" t="e">
        <f>IF(#REF!="nulová",J246,0)</f>
        <v>#REF!</v>
      </c>
      <c r="BI246" s="379" t="s">
        <v>409</v>
      </c>
      <c r="BJ246" s="470">
        <f>ROUND(I246*H246,3)</f>
        <v>0</v>
      </c>
      <c r="BK246" s="379" t="s">
        <v>422</v>
      </c>
      <c r="BL246" s="468" t="s">
        <v>2452</v>
      </c>
    </row>
    <row r="247" spans="2:64" s="387" customFormat="1" ht="24.2" customHeight="1">
      <c r="B247" s="458"/>
      <c r="C247" s="493" t="s">
        <v>1232</v>
      </c>
      <c r="D247" s="493" t="s">
        <v>474</v>
      </c>
      <c r="E247" s="494" t="s">
        <v>1303</v>
      </c>
      <c r="F247" s="584" t="s">
        <v>2506</v>
      </c>
      <c r="G247" s="496" t="s">
        <v>97</v>
      </c>
      <c r="H247" s="497">
        <v>1.2</v>
      </c>
      <c r="I247" s="497">
        <v>0</v>
      </c>
      <c r="J247" s="497">
        <f>ROUND(I247*H247,3)</f>
        <v>0</v>
      </c>
      <c r="K247" s="498"/>
      <c r="L247" s="621"/>
      <c r="M247" s="500" t="s">
        <v>911</v>
      </c>
      <c r="N247" s="466">
        <v>0</v>
      </c>
      <c r="O247" s="466">
        <f>N247*H247</f>
        <v>0</v>
      </c>
      <c r="P247" s="466">
        <v>4.15E-3</v>
      </c>
      <c r="Q247" s="466">
        <f>P247*H247</f>
        <v>4.9800000000000001E-3</v>
      </c>
      <c r="R247" s="466">
        <v>0</v>
      </c>
      <c r="S247" s="467">
        <f>R247*H247</f>
        <v>0</v>
      </c>
      <c r="AQ247" s="468" t="s">
        <v>1255</v>
      </c>
      <c r="AS247" s="468" t="s">
        <v>474</v>
      </c>
      <c r="AT247" s="468" t="s">
        <v>409</v>
      </c>
      <c r="AX247" s="379" t="s">
        <v>970</v>
      </c>
      <c r="BD247" s="469" t="e">
        <f>IF(#REF!="základná",J247,0)</f>
        <v>#REF!</v>
      </c>
      <c r="BE247" s="469" t="e">
        <f>IF(#REF!="znížená",J247,0)</f>
        <v>#REF!</v>
      </c>
      <c r="BF247" s="469" t="e">
        <f>IF(#REF!="zákl. prenesená",J247,0)</f>
        <v>#REF!</v>
      </c>
      <c r="BG247" s="469" t="e">
        <f>IF(#REF!="zníž. prenesená",J247,0)</f>
        <v>#REF!</v>
      </c>
      <c r="BH247" s="469" t="e">
        <f>IF(#REF!="nulová",J247,0)</f>
        <v>#REF!</v>
      </c>
      <c r="BI247" s="379" t="s">
        <v>409</v>
      </c>
      <c r="BJ247" s="470">
        <f>ROUND(I247*H247,3)</f>
        <v>0</v>
      </c>
      <c r="BK247" s="379" t="s">
        <v>422</v>
      </c>
      <c r="BL247" s="468" t="s">
        <v>2453</v>
      </c>
    </row>
    <row r="248" spans="2:64" s="471" customFormat="1" hidden="1">
      <c r="B248" s="472"/>
      <c r="D248" s="473" t="s">
        <v>976</v>
      </c>
      <c r="F248" s="475" t="s">
        <v>2454</v>
      </c>
      <c r="H248" s="476">
        <v>1.2</v>
      </c>
      <c r="L248" s="618"/>
      <c r="M248" s="477"/>
      <c r="S248" s="478"/>
      <c r="AS248" s="474" t="s">
        <v>976</v>
      </c>
      <c r="AT248" s="474" t="s">
        <v>409</v>
      </c>
      <c r="AU248" s="471" t="s">
        <v>409</v>
      </c>
      <c r="AV248" s="471" t="s">
        <v>894</v>
      </c>
      <c r="AW248" s="471" t="s">
        <v>402</v>
      </c>
      <c r="AX248" s="474" t="s">
        <v>970</v>
      </c>
    </row>
    <row r="249" spans="2:64" s="387" customFormat="1" ht="37.700000000000003" customHeight="1">
      <c r="B249" s="458"/>
      <c r="C249" s="493" t="s">
        <v>1236</v>
      </c>
      <c r="D249" s="493" t="s">
        <v>474</v>
      </c>
      <c r="E249" s="494" t="s">
        <v>1307</v>
      </c>
      <c r="F249" s="584" t="s">
        <v>2507</v>
      </c>
      <c r="G249" s="496" t="s">
        <v>97</v>
      </c>
      <c r="H249" s="497">
        <v>1.2</v>
      </c>
      <c r="I249" s="497">
        <v>0</v>
      </c>
      <c r="J249" s="497">
        <f>ROUND(I249*H249,3)</f>
        <v>0</v>
      </c>
      <c r="K249" s="498"/>
      <c r="L249" s="621"/>
      <c r="M249" s="500" t="s">
        <v>911</v>
      </c>
      <c r="N249" s="466">
        <v>0</v>
      </c>
      <c r="O249" s="466">
        <f>N249*H249</f>
        <v>0</v>
      </c>
      <c r="P249" s="466">
        <v>2.6199999999999999E-3</v>
      </c>
      <c r="Q249" s="466">
        <f>P249*H249</f>
        <v>3.1439999999999997E-3</v>
      </c>
      <c r="R249" s="466">
        <v>0</v>
      </c>
      <c r="S249" s="467">
        <f>R249*H249</f>
        <v>0</v>
      </c>
      <c r="AQ249" s="468" t="s">
        <v>1255</v>
      </c>
      <c r="AS249" s="468" t="s">
        <v>474</v>
      </c>
      <c r="AT249" s="468" t="s">
        <v>409</v>
      </c>
      <c r="AX249" s="379" t="s">
        <v>970</v>
      </c>
      <c r="BD249" s="469" t="e">
        <f>IF(#REF!="základná",J249,0)</f>
        <v>#REF!</v>
      </c>
      <c r="BE249" s="469" t="e">
        <f>IF(#REF!="znížená",J249,0)</f>
        <v>#REF!</v>
      </c>
      <c r="BF249" s="469" t="e">
        <f>IF(#REF!="zákl. prenesená",J249,0)</f>
        <v>#REF!</v>
      </c>
      <c r="BG249" s="469" t="e">
        <f>IF(#REF!="zníž. prenesená",J249,0)</f>
        <v>#REF!</v>
      </c>
      <c r="BH249" s="469" t="e">
        <f>IF(#REF!="nulová",J249,0)</f>
        <v>#REF!</v>
      </c>
      <c r="BI249" s="379" t="s">
        <v>409</v>
      </c>
      <c r="BJ249" s="470">
        <f>ROUND(I249*H249,3)</f>
        <v>0</v>
      </c>
      <c r="BK249" s="379" t="s">
        <v>422</v>
      </c>
      <c r="BL249" s="468" t="s">
        <v>2455</v>
      </c>
    </row>
    <row r="250" spans="2:64" s="471" customFormat="1" hidden="1">
      <c r="B250" s="472"/>
      <c r="D250" s="473" t="s">
        <v>976</v>
      </c>
      <c r="F250" s="475" t="s">
        <v>2454</v>
      </c>
      <c r="H250" s="476">
        <v>1.2</v>
      </c>
      <c r="L250" s="618"/>
      <c r="M250" s="477"/>
      <c r="S250" s="478"/>
      <c r="AS250" s="474" t="s">
        <v>976</v>
      </c>
      <c r="AT250" s="474" t="s">
        <v>409</v>
      </c>
      <c r="AU250" s="471" t="s">
        <v>409</v>
      </c>
      <c r="AV250" s="471" t="s">
        <v>894</v>
      </c>
      <c r="AW250" s="471" t="s">
        <v>402</v>
      </c>
      <c r="AX250" s="474" t="s">
        <v>970</v>
      </c>
    </row>
    <row r="251" spans="2:64" s="387" customFormat="1" ht="24.2" customHeight="1">
      <c r="B251" s="458"/>
      <c r="C251" s="459" t="s">
        <v>1242</v>
      </c>
      <c r="D251" s="459" t="s">
        <v>972</v>
      </c>
      <c r="E251" s="460" t="s">
        <v>2456</v>
      </c>
      <c r="F251" s="585" t="s">
        <v>2508</v>
      </c>
      <c r="G251" s="462" t="s">
        <v>305</v>
      </c>
      <c r="H251" s="463">
        <v>2</v>
      </c>
      <c r="I251" s="463">
        <v>0</v>
      </c>
      <c r="J251" s="463">
        <f>ROUND(I251*H251,3)</f>
        <v>0</v>
      </c>
      <c r="K251" s="464"/>
      <c r="L251" s="611"/>
      <c r="M251" s="465" t="s">
        <v>911</v>
      </c>
      <c r="N251" s="466">
        <v>0.60443999999999998</v>
      </c>
      <c r="O251" s="466">
        <f>N251*H251</f>
        <v>1.20888</v>
      </c>
      <c r="P251" s="466">
        <v>4.0999999999999999E-4</v>
      </c>
      <c r="Q251" s="466">
        <f>P251*H251</f>
        <v>8.1999999999999998E-4</v>
      </c>
      <c r="R251" s="466">
        <v>0</v>
      </c>
      <c r="S251" s="467">
        <f>R251*H251</f>
        <v>0</v>
      </c>
      <c r="AQ251" s="468" t="s">
        <v>422</v>
      </c>
      <c r="AS251" s="468" t="s">
        <v>972</v>
      </c>
      <c r="AT251" s="468" t="s">
        <v>409</v>
      </c>
      <c r="AX251" s="379" t="s">
        <v>970</v>
      </c>
      <c r="BD251" s="469" t="e">
        <f>IF(#REF!="základná",J251,0)</f>
        <v>#REF!</v>
      </c>
      <c r="BE251" s="469" t="e">
        <f>IF(#REF!="znížená",J251,0)</f>
        <v>#REF!</v>
      </c>
      <c r="BF251" s="469" t="e">
        <f>IF(#REF!="zákl. prenesená",J251,0)</f>
        <v>#REF!</v>
      </c>
      <c r="BG251" s="469" t="e">
        <f>IF(#REF!="zníž. prenesená",J251,0)</f>
        <v>#REF!</v>
      </c>
      <c r="BH251" s="469" t="e">
        <f>IF(#REF!="nulová",J251,0)</f>
        <v>#REF!</v>
      </c>
      <c r="BI251" s="379" t="s">
        <v>409</v>
      </c>
      <c r="BJ251" s="470">
        <f>ROUND(I251*H251,3)</f>
        <v>0</v>
      </c>
      <c r="BK251" s="379" t="s">
        <v>422</v>
      </c>
      <c r="BL251" s="468" t="s">
        <v>2457</v>
      </c>
    </row>
    <row r="252" spans="2:64" s="387" customFormat="1" ht="14.45" customHeight="1">
      <c r="B252" s="458"/>
      <c r="C252" s="493" t="s">
        <v>1249</v>
      </c>
      <c r="D252" s="493" t="s">
        <v>474</v>
      </c>
      <c r="E252" s="494" t="s">
        <v>2458</v>
      </c>
      <c r="F252" s="584" t="s">
        <v>2509</v>
      </c>
      <c r="G252" s="496" t="s">
        <v>305</v>
      </c>
      <c r="H252" s="497">
        <v>1</v>
      </c>
      <c r="I252" s="497">
        <v>0</v>
      </c>
      <c r="J252" s="497">
        <f>ROUND(I252*H252,3)</f>
        <v>0</v>
      </c>
      <c r="K252" s="498"/>
      <c r="L252" s="621"/>
      <c r="M252" s="500" t="s">
        <v>911</v>
      </c>
      <c r="N252" s="466">
        <v>0</v>
      </c>
      <c r="O252" s="466">
        <f>N252*H252</f>
        <v>0</v>
      </c>
      <c r="P252" s="466">
        <v>0</v>
      </c>
      <c r="Q252" s="466">
        <f>P252*H252</f>
        <v>0</v>
      </c>
      <c r="R252" s="466">
        <v>0</v>
      </c>
      <c r="S252" s="467">
        <f>R252*H252</f>
        <v>0</v>
      </c>
      <c r="AQ252" s="468" t="s">
        <v>1255</v>
      </c>
      <c r="AS252" s="468" t="s">
        <v>474</v>
      </c>
      <c r="AT252" s="468" t="s">
        <v>409</v>
      </c>
      <c r="AX252" s="379" t="s">
        <v>970</v>
      </c>
      <c r="BD252" s="469" t="e">
        <f>IF(#REF!="základná",J252,0)</f>
        <v>#REF!</v>
      </c>
      <c r="BE252" s="469" t="e">
        <f>IF(#REF!="znížená",J252,0)</f>
        <v>#REF!</v>
      </c>
      <c r="BF252" s="469" t="e">
        <f>IF(#REF!="zákl. prenesená",J252,0)</f>
        <v>#REF!</v>
      </c>
      <c r="BG252" s="469" t="e">
        <f>IF(#REF!="zníž. prenesená",J252,0)</f>
        <v>#REF!</v>
      </c>
      <c r="BH252" s="469" t="e">
        <f>IF(#REF!="nulová",J252,0)</f>
        <v>#REF!</v>
      </c>
      <c r="BI252" s="379" t="s">
        <v>409</v>
      </c>
      <c r="BJ252" s="470">
        <f>ROUND(I252*H252,3)</f>
        <v>0</v>
      </c>
      <c r="BK252" s="379" t="s">
        <v>422</v>
      </c>
      <c r="BL252" s="468" t="s">
        <v>2459</v>
      </c>
    </row>
    <row r="253" spans="2:64" s="387" customFormat="1" ht="14.45" customHeight="1">
      <c r="B253" s="458"/>
      <c r="C253" s="493" t="s">
        <v>1253</v>
      </c>
      <c r="D253" s="493" t="s">
        <v>474</v>
      </c>
      <c r="E253" s="494" t="s">
        <v>2460</v>
      </c>
      <c r="F253" s="584" t="s">
        <v>2510</v>
      </c>
      <c r="G253" s="496" t="s">
        <v>305</v>
      </c>
      <c r="H253" s="497">
        <v>1</v>
      </c>
      <c r="I253" s="497">
        <v>0</v>
      </c>
      <c r="J253" s="497">
        <f>ROUND(I253*H253,3)</f>
        <v>0</v>
      </c>
      <c r="K253" s="498"/>
      <c r="L253" s="621"/>
      <c r="M253" s="500" t="s">
        <v>911</v>
      </c>
      <c r="N253" s="466">
        <v>0</v>
      </c>
      <c r="O253" s="466">
        <f>N253*H253</f>
        <v>0</v>
      </c>
      <c r="P253" s="466">
        <v>0</v>
      </c>
      <c r="Q253" s="466">
        <f>P253*H253</f>
        <v>0</v>
      </c>
      <c r="R253" s="466">
        <v>0</v>
      </c>
      <c r="S253" s="467">
        <f>R253*H253</f>
        <v>0</v>
      </c>
      <c r="AQ253" s="468" t="s">
        <v>1255</v>
      </c>
      <c r="AS253" s="468" t="s">
        <v>474</v>
      </c>
      <c r="AT253" s="468" t="s">
        <v>409</v>
      </c>
      <c r="AX253" s="379" t="s">
        <v>970</v>
      </c>
      <c r="BD253" s="469" t="e">
        <f>IF(#REF!="základná",J253,0)</f>
        <v>#REF!</v>
      </c>
      <c r="BE253" s="469" t="e">
        <f>IF(#REF!="znížená",J253,0)</f>
        <v>#REF!</v>
      </c>
      <c r="BF253" s="469" t="e">
        <f>IF(#REF!="zákl. prenesená",J253,0)</f>
        <v>#REF!</v>
      </c>
      <c r="BG253" s="469" t="e">
        <f>IF(#REF!="zníž. prenesená",J253,0)</f>
        <v>#REF!</v>
      </c>
      <c r="BH253" s="469" t="e">
        <f>IF(#REF!="nulová",J253,0)</f>
        <v>#REF!</v>
      </c>
      <c r="BI253" s="379" t="s">
        <v>409</v>
      </c>
      <c r="BJ253" s="470">
        <f>ROUND(I253*H253,3)</f>
        <v>0</v>
      </c>
      <c r="BK253" s="379" t="s">
        <v>422</v>
      </c>
      <c r="BL253" s="468" t="s">
        <v>2461</v>
      </c>
    </row>
    <row r="254" spans="2:64" s="387" customFormat="1" ht="24.2" customHeight="1">
      <c r="B254" s="458"/>
      <c r="C254" s="459" t="s">
        <v>1259</v>
      </c>
      <c r="D254" s="459" t="s">
        <v>972</v>
      </c>
      <c r="E254" s="460" t="s">
        <v>1310</v>
      </c>
      <c r="F254" s="461" t="s">
        <v>1311</v>
      </c>
      <c r="G254" s="462" t="s">
        <v>305</v>
      </c>
      <c r="H254" s="463">
        <v>2</v>
      </c>
      <c r="I254" s="463">
        <v>0</v>
      </c>
      <c r="J254" s="463">
        <f>ROUND(I254*H254,3)</f>
        <v>0</v>
      </c>
      <c r="K254" s="464"/>
      <c r="L254" s="611"/>
      <c r="M254" s="465" t="s">
        <v>911</v>
      </c>
      <c r="N254" s="466">
        <v>0.83026999999999995</v>
      </c>
      <c r="O254" s="466">
        <f>N254*H254</f>
        <v>1.6605399999999999</v>
      </c>
      <c r="P254" s="466">
        <v>2.2000000000000001E-4</v>
      </c>
      <c r="Q254" s="466">
        <f>P254*H254</f>
        <v>4.4000000000000002E-4</v>
      </c>
      <c r="R254" s="466">
        <v>0</v>
      </c>
      <c r="S254" s="467">
        <f>R254*H254</f>
        <v>0</v>
      </c>
      <c r="AQ254" s="468" t="s">
        <v>422</v>
      </c>
      <c r="AS254" s="468" t="s">
        <v>972</v>
      </c>
      <c r="AT254" s="468" t="s">
        <v>409</v>
      </c>
      <c r="AX254" s="379" t="s">
        <v>970</v>
      </c>
      <c r="BD254" s="469" t="e">
        <f>IF(#REF!="základná",J254,0)</f>
        <v>#REF!</v>
      </c>
      <c r="BE254" s="469" t="e">
        <f>IF(#REF!="znížená",J254,0)</f>
        <v>#REF!</v>
      </c>
      <c r="BF254" s="469" t="e">
        <f>IF(#REF!="zákl. prenesená",J254,0)</f>
        <v>#REF!</v>
      </c>
      <c r="BG254" s="469" t="e">
        <f>IF(#REF!="zníž. prenesená",J254,0)</f>
        <v>#REF!</v>
      </c>
      <c r="BH254" s="469" t="e">
        <f>IF(#REF!="nulová",J254,0)</f>
        <v>#REF!</v>
      </c>
      <c r="BI254" s="379" t="s">
        <v>409</v>
      </c>
      <c r="BJ254" s="470">
        <f>ROUND(I254*H254,3)</f>
        <v>0</v>
      </c>
      <c r="BK254" s="379" t="s">
        <v>422</v>
      </c>
      <c r="BL254" s="468" t="s">
        <v>2462</v>
      </c>
    </row>
    <row r="255" spans="2:64" s="387" customFormat="1" ht="14.45" customHeight="1">
      <c r="B255" s="458"/>
      <c r="C255" s="493" t="s">
        <v>1264</v>
      </c>
      <c r="D255" s="493" t="s">
        <v>474</v>
      </c>
      <c r="E255" s="494" t="s">
        <v>1314</v>
      </c>
      <c r="F255" s="584" t="s">
        <v>2511</v>
      </c>
      <c r="G255" s="496" t="s">
        <v>247</v>
      </c>
      <c r="H255" s="497">
        <v>1.2</v>
      </c>
      <c r="I255" s="497">
        <v>0</v>
      </c>
      <c r="J255" s="497">
        <f>ROUND(I255*H255,3)</f>
        <v>0</v>
      </c>
      <c r="K255" s="498"/>
      <c r="L255" s="621"/>
      <c r="M255" s="500" t="s">
        <v>911</v>
      </c>
      <c r="N255" s="466">
        <v>0</v>
      </c>
      <c r="O255" s="466">
        <f>N255*H255</f>
        <v>0</v>
      </c>
      <c r="P255" s="466">
        <v>1E-3</v>
      </c>
      <c r="Q255" s="466">
        <f>P255*H255</f>
        <v>1.1999999999999999E-3</v>
      </c>
      <c r="R255" s="466">
        <v>0</v>
      </c>
      <c r="S255" s="467">
        <f>R255*H255</f>
        <v>0</v>
      </c>
      <c r="AQ255" s="468" t="s">
        <v>1255</v>
      </c>
      <c r="AS255" s="468" t="s">
        <v>474</v>
      </c>
      <c r="AT255" s="468" t="s">
        <v>409</v>
      </c>
      <c r="AX255" s="379" t="s">
        <v>970</v>
      </c>
      <c r="BD255" s="469" t="e">
        <f>IF(#REF!="základná",J255,0)</f>
        <v>#REF!</v>
      </c>
      <c r="BE255" s="469" t="e">
        <f>IF(#REF!="znížená",J255,0)</f>
        <v>#REF!</v>
      </c>
      <c r="BF255" s="469" t="e">
        <f>IF(#REF!="zákl. prenesená",J255,0)</f>
        <v>#REF!</v>
      </c>
      <c r="BG255" s="469" t="e">
        <f>IF(#REF!="zníž. prenesená",J255,0)</f>
        <v>#REF!</v>
      </c>
      <c r="BH255" s="469" t="e">
        <f>IF(#REF!="nulová",J255,0)</f>
        <v>#REF!</v>
      </c>
      <c r="BI255" s="379" t="s">
        <v>409</v>
      </c>
      <c r="BJ255" s="470">
        <f>ROUND(I255*H255,3)</f>
        <v>0</v>
      </c>
      <c r="BK255" s="379" t="s">
        <v>422</v>
      </c>
      <c r="BL255" s="468" t="s">
        <v>2463</v>
      </c>
    </row>
    <row r="256" spans="2:64" s="471" customFormat="1" hidden="1">
      <c r="B256" s="472"/>
      <c r="D256" s="473" t="s">
        <v>976</v>
      </c>
      <c r="F256" s="475" t="s">
        <v>2464</v>
      </c>
      <c r="H256" s="476">
        <v>1.2</v>
      </c>
      <c r="L256" s="618"/>
      <c r="M256" s="477"/>
      <c r="S256" s="478"/>
      <c r="AS256" s="474" t="s">
        <v>976</v>
      </c>
      <c r="AT256" s="474" t="s">
        <v>409</v>
      </c>
      <c r="AU256" s="471" t="s">
        <v>409</v>
      </c>
      <c r="AV256" s="471" t="s">
        <v>894</v>
      </c>
      <c r="AW256" s="471" t="s">
        <v>402</v>
      </c>
      <c r="AX256" s="474" t="s">
        <v>970</v>
      </c>
    </row>
    <row r="257" spans="2:64" s="387" customFormat="1" ht="24.2" customHeight="1">
      <c r="B257" s="458"/>
      <c r="C257" s="459" t="s">
        <v>1269</v>
      </c>
      <c r="D257" s="459" t="s">
        <v>972</v>
      </c>
      <c r="E257" s="460" t="s">
        <v>1318</v>
      </c>
      <c r="F257" s="461" t="s">
        <v>1319</v>
      </c>
      <c r="G257" s="462" t="s">
        <v>103</v>
      </c>
      <c r="H257" s="463">
        <v>1.6E-2</v>
      </c>
      <c r="I257" s="463">
        <v>0</v>
      </c>
      <c r="J257" s="463">
        <f>ROUND(I257*H257,3)</f>
        <v>0</v>
      </c>
      <c r="K257" s="464"/>
      <c r="L257" s="611"/>
      <c r="M257" s="465" t="s">
        <v>911</v>
      </c>
      <c r="N257" s="466">
        <v>1.6120000000000001</v>
      </c>
      <c r="O257" s="466">
        <f>N257*H257</f>
        <v>2.5792000000000002E-2</v>
      </c>
      <c r="P257" s="466">
        <v>0</v>
      </c>
      <c r="Q257" s="466">
        <f>P257*H257</f>
        <v>0</v>
      </c>
      <c r="R257" s="466">
        <v>0</v>
      </c>
      <c r="S257" s="467">
        <f>R257*H257</f>
        <v>0</v>
      </c>
      <c r="AQ257" s="468" t="s">
        <v>422</v>
      </c>
      <c r="AS257" s="468" t="s">
        <v>972</v>
      </c>
      <c r="AT257" s="468" t="s">
        <v>409</v>
      </c>
      <c r="AX257" s="379" t="s">
        <v>970</v>
      </c>
      <c r="BD257" s="469" t="e">
        <f>IF(#REF!="základná",J257,0)</f>
        <v>#REF!</v>
      </c>
      <c r="BE257" s="469" t="e">
        <f>IF(#REF!="znížená",J257,0)</f>
        <v>#REF!</v>
      </c>
      <c r="BF257" s="469" t="e">
        <f>IF(#REF!="zákl. prenesená",J257,0)</f>
        <v>#REF!</v>
      </c>
      <c r="BG257" s="469" t="e">
        <f>IF(#REF!="zníž. prenesená",J257,0)</f>
        <v>#REF!</v>
      </c>
      <c r="BH257" s="469" t="e">
        <f>IF(#REF!="nulová",J257,0)</f>
        <v>#REF!</v>
      </c>
      <c r="BI257" s="379" t="s">
        <v>409</v>
      </c>
      <c r="BJ257" s="470">
        <f>ROUND(I257*H257,3)</f>
        <v>0</v>
      </c>
      <c r="BK257" s="379" t="s">
        <v>422</v>
      </c>
      <c r="BL257" s="468" t="s">
        <v>2465</v>
      </c>
    </row>
    <row r="258" spans="2:64" s="446" customFormat="1" ht="25.9" customHeight="1">
      <c r="B258" s="447"/>
      <c r="D258" s="448" t="s">
        <v>441</v>
      </c>
      <c r="E258" s="449" t="s">
        <v>47</v>
      </c>
      <c r="F258" s="449" t="s">
        <v>401</v>
      </c>
      <c r="J258" s="450">
        <f>BJ258</f>
        <v>0</v>
      </c>
      <c r="L258" s="617"/>
      <c r="M258" s="451"/>
      <c r="O258" s="452">
        <f>O259</f>
        <v>0</v>
      </c>
      <c r="Q258" s="452">
        <f>Q259</f>
        <v>0</v>
      </c>
      <c r="S258" s="453">
        <f>S259</f>
        <v>0</v>
      </c>
      <c r="AQ258" s="448" t="s">
        <v>424</v>
      </c>
      <c r="AS258" s="454" t="s">
        <v>441</v>
      </c>
      <c r="AT258" s="454" t="s">
        <v>889</v>
      </c>
      <c r="AX258" s="448" t="s">
        <v>970</v>
      </c>
      <c r="BJ258" s="455">
        <f>BJ259</f>
        <v>0</v>
      </c>
    </row>
    <row r="259" spans="2:64" s="387" customFormat="1" ht="37.700000000000003" customHeight="1">
      <c r="B259" s="458"/>
      <c r="C259" s="459" t="s">
        <v>1272</v>
      </c>
      <c r="D259" s="459" t="s">
        <v>972</v>
      </c>
      <c r="E259" s="460" t="s">
        <v>2303</v>
      </c>
      <c r="F259" s="461" t="s">
        <v>2304</v>
      </c>
      <c r="G259" s="462" t="s">
        <v>102</v>
      </c>
      <c r="H259" s="463">
        <v>1</v>
      </c>
      <c r="I259" s="463">
        <v>0</v>
      </c>
      <c r="J259" s="463">
        <f>ROUND(I259*H259,3)</f>
        <v>0</v>
      </c>
      <c r="K259" s="464"/>
      <c r="L259" s="611"/>
      <c r="M259" s="501" t="s">
        <v>911</v>
      </c>
      <c r="N259" s="502">
        <v>0</v>
      </c>
      <c r="O259" s="502">
        <f>N259*H259</f>
        <v>0</v>
      </c>
      <c r="P259" s="502">
        <v>0</v>
      </c>
      <c r="Q259" s="502">
        <f>P259*H259</f>
        <v>0</v>
      </c>
      <c r="R259" s="502">
        <v>0</v>
      </c>
      <c r="S259" s="503">
        <f>R259*H259</f>
        <v>0</v>
      </c>
      <c r="AQ259" s="468" t="s">
        <v>1910</v>
      </c>
      <c r="AS259" s="468" t="s">
        <v>972</v>
      </c>
      <c r="AT259" s="468" t="s">
        <v>402</v>
      </c>
      <c r="AX259" s="379" t="s">
        <v>970</v>
      </c>
      <c r="BD259" s="469" t="e">
        <f>IF(#REF!="základná",J259,0)</f>
        <v>#REF!</v>
      </c>
      <c r="BE259" s="469" t="e">
        <f>IF(#REF!="znížená",J259,0)</f>
        <v>#REF!</v>
      </c>
      <c r="BF259" s="469" t="e">
        <f>IF(#REF!="zákl. prenesená",J259,0)</f>
        <v>#REF!</v>
      </c>
      <c r="BG259" s="469" t="e">
        <f>IF(#REF!="zníž. prenesená",J259,0)</f>
        <v>#REF!</v>
      </c>
      <c r="BH259" s="469" t="e">
        <f>IF(#REF!="nulová",J259,0)</f>
        <v>#REF!</v>
      </c>
      <c r="BI259" s="379" t="s">
        <v>409</v>
      </c>
      <c r="BJ259" s="470">
        <f>ROUND(I259*H259,3)</f>
        <v>0</v>
      </c>
      <c r="BK259" s="379" t="s">
        <v>1910</v>
      </c>
      <c r="BL259" s="468" t="s">
        <v>2466</v>
      </c>
    </row>
    <row r="260" spans="2:64" s="588" customFormat="1" ht="23.1" customHeight="1">
      <c r="B260" s="458"/>
      <c r="C260" s="626"/>
      <c r="D260" s="626"/>
      <c r="E260" s="627"/>
      <c r="F260" s="628"/>
      <c r="G260" s="629"/>
      <c r="H260" s="630"/>
      <c r="I260" s="630"/>
      <c r="J260" s="630"/>
      <c r="K260" s="631"/>
      <c r="L260" s="611"/>
      <c r="M260" s="632"/>
      <c r="N260" s="633"/>
      <c r="O260" s="633"/>
      <c r="P260" s="633"/>
      <c r="Q260" s="633"/>
      <c r="R260" s="633"/>
      <c r="S260" s="633"/>
      <c r="AQ260" s="468"/>
      <c r="AS260" s="468"/>
      <c r="AT260" s="468"/>
      <c r="AX260" s="379"/>
      <c r="BD260" s="469"/>
      <c r="BE260" s="469"/>
      <c r="BF260" s="469"/>
      <c r="BG260" s="469"/>
      <c r="BH260" s="469"/>
      <c r="BI260" s="379"/>
      <c r="BJ260" s="470"/>
      <c r="BK260" s="379"/>
      <c r="BL260" s="468"/>
    </row>
    <row r="261" spans="2:64" s="588" customFormat="1" ht="23.1" customHeight="1">
      <c r="B261" s="458"/>
      <c r="C261" s="626"/>
      <c r="D261" s="626"/>
      <c r="E261" s="634" t="s">
        <v>33</v>
      </c>
      <c r="F261" s="628"/>
      <c r="G261" s="629"/>
      <c r="H261" s="630"/>
      <c r="I261" s="630"/>
      <c r="J261" s="630">
        <f>J127</f>
        <v>0</v>
      </c>
      <c r="K261" s="631"/>
      <c r="L261" s="611"/>
      <c r="M261" s="632"/>
      <c r="N261" s="633"/>
      <c r="O261" s="633"/>
      <c r="P261" s="633"/>
      <c r="Q261" s="633"/>
      <c r="R261" s="633"/>
      <c r="S261" s="633"/>
      <c r="AQ261" s="468"/>
      <c r="AS261" s="468"/>
      <c r="AT261" s="468"/>
      <c r="AX261" s="379"/>
      <c r="BD261" s="469"/>
      <c r="BE261" s="469"/>
      <c r="BF261" s="469"/>
      <c r="BG261" s="469"/>
      <c r="BH261" s="469"/>
      <c r="BI261" s="379"/>
      <c r="BJ261" s="470"/>
      <c r="BK261" s="379"/>
      <c r="BL261" s="468"/>
    </row>
    <row r="262" spans="2:64" s="387" customFormat="1" ht="6.95" customHeight="1">
      <c r="B262" s="413"/>
      <c r="C262" s="414"/>
      <c r="D262" s="414"/>
      <c r="E262" s="414"/>
      <c r="F262" s="414"/>
      <c r="G262" s="414"/>
      <c r="H262" s="414"/>
      <c r="I262" s="414"/>
      <c r="J262" s="414"/>
      <c r="K262" s="414"/>
      <c r="L262" s="611"/>
    </row>
  </sheetData>
  <autoFilter ref="C126:K259" xr:uid="{00000000-0009-0000-0000-000005000000}"/>
  <mergeCells count="9">
    <mergeCell ref="E87:H87"/>
    <mergeCell ref="E117:H117"/>
    <mergeCell ref="E119:H119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F2B5-C4D9-4A44-B3B2-1FCD795C0201}">
  <sheetPr>
    <pageSetUpPr fitToPage="1"/>
  </sheetPr>
  <dimension ref="B2:BL437"/>
  <sheetViews>
    <sheetView showGridLines="0" zoomScale="115" zoomScaleNormal="115" workbookViewId="0">
      <selection activeCell="U399" sqref="U399"/>
    </sheetView>
  </sheetViews>
  <sheetFormatPr defaultColWidth="9.140625" defaultRowHeight="11.25"/>
  <cols>
    <col min="1" max="1" width="7.140625" style="378" customWidth="1"/>
    <col min="2" max="2" width="1" style="378" customWidth="1"/>
    <col min="3" max="3" width="3.5703125" style="378" customWidth="1"/>
    <col min="4" max="4" width="3.7109375" style="378" customWidth="1"/>
    <col min="5" max="5" width="14.7109375" style="378" customWidth="1"/>
    <col min="6" max="6" width="43.5703125" style="378" customWidth="1"/>
    <col min="7" max="7" width="6.42578125" style="378" customWidth="1"/>
    <col min="8" max="8" width="9.85546875" style="378" customWidth="1"/>
    <col min="9" max="10" width="17.28515625" style="378" customWidth="1"/>
    <col min="11" max="11" width="17.28515625" style="378" hidden="1" customWidth="1"/>
    <col min="12" max="12" width="8" style="378" customWidth="1"/>
    <col min="13" max="13" width="9.28515625" style="378" hidden="1" customWidth="1"/>
    <col min="14" max="19" width="12.140625" style="378" hidden="1" customWidth="1"/>
    <col min="20" max="20" width="14" style="378" hidden="1" customWidth="1"/>
    <col min="21" max="21" width="10.5703125" style="378" customWidth="1"/>
    <col min="22" max="22" width="14" style="378" customWidth="1"/>
    <col min="23" max="23" width="10.5703125" style="378" customWidth="1"/>
    <col min="24" max="24" width="12.85546875" style="378" customWidth="1"/>
    <col min="25" max="25" width="9.42578125" style="378" customWidth="1"/>
    <col min="26" max="26" width="12.85546875" style="378" customWidth="1"/>
    <col min="27" max="27" width="14" style="378" customWidth="1"/>
    <col min="28" max="28" width="9.42578125" style="378" customWidth="1"/>
    <col min="29" max="29" width="12.85546875" style="378" customWidth="1"/>
    <col min="30" max="30" width="14" style="378" customWidth="1"/>
    <col min="31" max="16384" width="9.140625" style="378"/>
  </cols>
  <sheetData>
    <row r="2" spans="2:55" ht="36.950000000000003" customHeight="1">
      <c r="L2" s="685" t="s">
        <v>884</v>
      </c>
      <c r="M2" s="686"/>
      <c r="N2" s="686"/>
      <c r="O2" s="686"/>
      <c r="P2" s="686"/>
      <c r="Q2" s="686"/>
      <c r="R2" s="686"/>
      <c r="S2" s="686"/>
      <c r="T2" s="686"/>
      <c r="U2" s="686"/>
      <c r="AS2" s="379" t="s">
        <v>885</v>
      </c>
      <c r="AY2" s="380" t="s">
        <v>886</v>
      </c>
      <c r="AZ2" s="380" t="s">
        <v>887</v>
      </c>
      <c r="BA2" s="380" t="s">
        <v>97</v>
      </c>
      <c r="BB2" s="380" t="s">
        <v>888</v>
      </c>
      <c r="BC2" s="380" t="s">
        <v>414</v>
      </c>
    </row>
    <row r="3" spans="2:55" ht="6.95" customHeight="1"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3"/>
      <c r="AS3" s="379" t="s">
        <v>889</v>
      </c>
      <c r="AY3" s="380" t="s">
        <v>890</v>
      </c>
      <c r="AZ3" s="380" t="s">
        <v>891</v>
      </c>
      <c r="BA3" s="380" t="s">
        <v>97</v>
      </c>
      <c r="BB3" s="380" t="s">
        <v>892</v>
      </c>
      <c r="BC3" s="380" t="s">
        <v>414</v>
      </c>
    </row>
    <row r="4" spans="2:55" ht="24.95" customHeight="1">
      <c r="B4" s="383"/>
      <c r="D4" s="384" t="s">
        <v>883</v>
      </c>
      <c r="L4" s="383"/>
      <c r="M4" s="385" t="s">
        <v>893</v>
      </c>
      <c r="AS4" s="379" t="s">
        <v>894</v>
      </c>
      <c r="AY4" s="380" t="s">
        <v>895</v>
      </c>
      <c r="AZ4" s="380" t="s">
        <v>896</v>
      </c>
      <c r="BA4" s="380" t="s">
        <v>97</v>
      </c>
      <c r="BB4" s="380" t="s">
        <v>897</v>
      </c>
      <c r="BC4" s="380" t="s">
        <v>414</v>
      </c>
    </row>
    <row r="5" spans="2:55" ht="6.95" customHeight="1">
      <c r="B5" s="383"/>
      <c r="L5" s="383"/>
      <c r="AY5" s="380" t="s">
        <v>898</v>
      </c>
      <c r="AZ5" s="380" t="s">
        <v>899</v>
      </c>
      <c r="BA5" s="380" t="s">
        <v>97</v>
      </c>
      <c r="BB5" s="380" t="s">
        <v>900</v>
      </c>
      <c r="BC5" s="380" t="s">
        <v>414</v>
      </c>
    </row>
    <row r="6" spans="2:55" ht="12" customHeight="1">
      <c r="B6" s="383"/>
      <c r="D6" s="386" t="s">
        <v>901</v>
      </c>
      <c r="L6" s="383"/>
      <c r="AY6" s="380" t="s">
        <v>902</v>
      </c>
      <c r="AZ6" s="380" t="s">
        <v>903</v>
      </c>
      <c r="BA6" s="380" t="s">
        <v>97</v>
      </c>
      <c r="BB6" s="380" t="s">
        <v>904</v>
      </c>
      <c r="BC6" s="380" t="s">
        <v>414</v>
      </c>
    </row>
    <row r="7" spans="2:55" ht="16.5" customHeight="1">
      <c r="B7" s="383"/>
      <c r="E7" s="687" t="s">
        <v>2476</v>
      </c>
      <c r="F7" s="684"/>
      <c r="G7" s="684"/>
      <c r="H7" s="684"/>
      <c r="L7" s="383"/>
      <c r="AY7" s="380" t="s">
        <v>905</v>
      </c>
      <c r="AZ7" s="380" t="s">
        <v>906</v>
      </c>
      <c r="BA7" s="380" t="s">
        <v>97</v>
      </c>
      <c r="BB7" s="380" t="s">
        <v>907</v>
      </c>
      <c r="BC7" s="380" t="s">
        <v>414</v>
      </c>
    </row>
    <row r="8" spans="2:55" s="387" customFormat="1" ht="12" customHeight="1">
      <c r="B8" s="388"/>
      <c r="D8" s="386" t="s">
        <v>908</v>
      </c>
      <c r="L8" s="388"/>
    </row>
    <row r="9" spans="2:55" s="387" customFormat="1" ht="16.5" customHeight="1">
      <c r="B9" s="388"/>
      <c r="E9" s="681" t="s">
        <v>909</v>
      </c>
      <c r="F9" s="682"/>
      <c r="G9" s="682"/>
      <c r="H9" s="682"/>
      <c r="L9" s="388"/>
    </row>
    <row r="10" spans="2:55" s="387" customFormat="1">
      <c r="B10" s="388"/>
      <c r="L10" s="388"/>
    </row>
    <row r="11" spans="2:55" s="387" customFormat="1" ht="12" customHeight="1">
      <c r="B11" s="388"/>
      <c r="D11" s="386" t="s">
        <v>910</v>
      </c>
      <c r="F11" s="389" t="s">
        <v>911</v>
      </c>
      <c r="I11" s="386" t="s">
        <v>912</v>
      </c>
      <c r="J11" s="389" t="s">
        <v>911</v>
      </c>
      <c r="L11" s="388"/>
    </row>
    <row r="12" spans="2:55" s="387" customFormat="1" ht="12" customHeight="1">
      <c r="B12" s="388"/>
      <c r="D12" s="386" t="s">
        <v>913</v>
      </c>
      <c r="F12" s="389" t="s">
        <v>376</v>
      </c>
      <c r="I12" s="386" t="s">
        <v>914</v>
      </c>
      <c r="J12" s="390" t="str">
        <f>'[1]Rekapitulácia stavby'!AN8</f>
        <v>16.11.2020</v>
      </c>
      <c r="L12" s="388"/>
    </row>
    <row r="13" spans="2:55" s="387" customFormat="1" ht="10.7" customHeight="1">
      <c r="B13" s="388"/>
      <c r="L13" s="388"/>
    </row>
    <row r="14" spans="2:55" s="387" customFormat="1" ht="12" customHeight="1">
      <c r="B14" s="388"/>
      <c r="D14" s="386" t="s">
        <v>915</v>
      </c>
      <c r="I14" s="386" t="s">
        <v>916</v>
      </c>
      <c r="J14" s="389" t="s">
        <v>911</v>
      </c>
      <c r="L14" s="388"/>
    </row>
    <row r="15" spans="2:55" s="387" customFormat="1" ht="18" customHeight="1">
      <c r="B15" s="388"/>
      <c r="E15" s="389" t="s">
        <v>462</v>
      </c>
      <c r="I15" s="386" t="s">
        <v>917</v>
      </c>
      <c r="J15" s="389" t="s">
        <v>911</v>
      </c>
      <c r="L15" s="388"/>
    </row>
    <row r="16" spans="2:55" s="387" customFormat="1" ht="6.95" customHeight="1">
      <c r="B16" s="388"/>
      <c r="L16" s="388"/>
    </row>
    <row r="17" spans="2:12" s="387" customFormat="1" ht="12" customHeight="1">
      <c r="B17" s="388"/>
      <c r="D17" s="386" t="s">
        <v>918</v>
      </c>
      <c r="I17" s="386" t="s">
        <v>916</v>
      </c>
      <c r="J17" s="389" t="str">
        <f>'[1]Rekapitulácia stavby'!AN13</f>
        <v/>
      </c>
      <c r="L17" s="388"/>
    </row>
    <row r="18" spans="2:12" s="387" customFormat="1" ht="18" customHeight="1">
      <c r="B18" s="388"/>
      <c r="E18" s="688" t="str">
        <f>'[1]Rekapitulácia stavby'!E14</f>
        <v xml:space="preserve"> </v>
      </c>
      <c r="F18" s="688"/>
      <c r="G18" s="688"/>
      <c r="H18" s="688"/>
      <c r="I18" s="386" t="s">
        <v>917</v>
      </c>
      <c r="J18" s="389" t="str">
        <f>'[1]Rekapitulácia stavby'!AN14</f>
        <v/>
      </c>
      <c r="L18" s="388"/>
    </row>
    <row r="19" spans="2:12" s="387" customFormat="1" ht="6.95" customHeight="1">
      <c r="B19" s="388"/>
      <c r="L19" s="388"/>
    </row>
    <row r="20" spans="2:12" s="387" customFormat="1" ht="12" customHeight="1">
      <c r="B20" s="388"/>
      <c r="D20" s="386" t="s">
        <v>919</v>
      </c>
      <c r="I20" s="386" t="s">
        <v>916</v>
      </c>
      <c r="J20" s="389" t="s">
        <v>911</v>
      </c>
      <c r="L20" s="388"/>
    </row>
    <row r="21" spans="2:12" s="387" customFormat="1" ht="18" customHeight="1">
      <c r="B21" s="388"/>
      <c r="E21" s="389" t="s">
        <v>920</v>
      </c>
      <c r="I21" s="386" t="s">
        <v>917</v>
      </c>
      <c r="J21" s="389" t="s">
        <v>911</v>
      </c>
      <c r="L21" s="388"/>
    </row>
    <row r="22" spans="2:12" s="387" customFormat="1" ht="6.95" customHeight="1">
      <c r="B22" s="388"/>
      <c r="L22" s="388"/>
    </row>
    <row r="23" spans="2:12" s="387" customFormat="1" ht="12" customHeight="1">
      <c r="B23" s="388"/>
      <c r="D23" s="386" t="s">
        <v>921</v>
      </c>
      <c r="I23" s="386" t="s">
        <v>916</v>
      </c>
      <c r="J23" s="389" t="s">
        <v>911</v>
      </c>
      <c r="L23" s="388"/>
    </row>
    <row r="24" spans="2:12" s="387" customFormat="1" ht="18" customHeight="1">
      <c r="B24" s="388"/>
      <c r="E24" s="389" t="s">
        <v>922</v>
      </c>
      <c r="I24" s="386" t="s">
        <v>917</v>
      </c>
      <c r="J24" s="389" t="s">
        <v>911</v>
      </c>
      <c r="L24" s="388"/>
    </row>
    <row r="25" spans="2:12" s="387" customFormat="1" ht="6.95" customHeight="1">
      <c r="B25" s="388"/>
      <c r="L25" s="388"/>
    </row>
    <row r="26" spans="2:12" s="387" customFormat="1" ht="12" customHeight="1">
      <c r="B26" s="388"/>
      <c r="D26" s="386" t="s">
        <v>923</v>
      </c>
      <c r="L26" s="388"/>
    </row>
    <row r="27" spans="2:12" s="391" customFormat="1" ht="16.5" customHeight="1">
      <c r="B27" s="392"/>
      <c r="E27" s="689" t="s">
        <v>911</v>
      </c>
      <c r="F27" s="689"/>
      <c r="G27" s="689"/>
      <c r="H27" s="689"/>
      <c r="L27" s="392"/>
    </row>
    <row r="28" spans="2:12" s="387" customFormat="1" ht="6.95" customHeight="1">
      <c r="B28" s="388"/>
      <c r="L28" s="388"/>
    </row>
    <row r="29" spans="2:12" s="387" customFormat="1" ht="6.95" customHeight="1">
      <c r="B29" s="388"/>
      <c r="D29" s="393"/>
      <c r="E29" s="393"/>
      <c r="F29" s="393"/>
      <c r="G29" s="393"/>
      <c r="H29" s="393"/>
      <c r="I29" s="393"/>
      <c r="J29" s="393"/>
      <c r="K29" s="393"/>
      <c r="L29" s="388"/>
    </row>
    <row r="30" spans="2:12" s="387" customFormat="1" ht="25.35" customHeight="1">
      <c r="B30" s="388"/>
      <c r="D30" s="394" t="s">
        <v>924</v>
      </c>
      <c r="J30" s="395">
        <f>ROUND(J133, 3)</f>
        <v>0</v>
      </c>
      <c r="L30" s="388"/>
    </row>
    <row r="31" spans="2:12" s="387" customFormat="1" ht="6.95" customHeight="1">
      <c r="B31" s="388"/>
      <c r="D31" s="393"/>
      <c r="E31" s="393"/>
      <c r="F31" s="393"/>
      <c r="G31" s="393"/>
      <c r="H31" s="393"/>
      <c r="I31" s="393"/>
      <c r="J31" s="393"/>
      <c r="K31" s="393"/>
      <c r="L31" s="388"/>
    </row>
    <row r="32" spans="2:12" s="387" customFormat="1" ht="14.45" customHeight="1">
      <c r="B32" s="388"/>
      <c r="F32" s="396" t="s">
        <v>925</v>
      </c>
      <c r="I32" s="396" t="s">
        <v>926</v>
      </c>
      <c r="J32" s="396" t="s">
        <v>927</v>
      </c>
      <c r="L32" s="388"/>
    </row>
    <row r="33" spans="2:12" s="387" customFormat="1" ht="14.45" customHeight="1">
      <c r="B33" s="388"/>
      <c r="D33" s="397" t="s">
        <v>447</v>
      </c>
      <c r="E33" s="386" t="s">
        <v>928</v>
      </c>
      <c r="F33" s="398">
        <v>0</v>
      </c>
      <c r="I33" s="399">
        <v>0.2</v>
      </c>
      <c r="J33" s="398">
        <v>0</v>
      </c>
      <c r="L33" s="388"/>
    </row>
    <row r="34" spans="2:12" s="387" customFormat="1" ht="14.45" customHeight="1">
      <c r="B34" s="388"/>
      <c r="E34" s="386" t="s">
        <v>929</v>
      </c>
      <c r="F34" s="398">
        <f>J34</f>
        <v>0</v>
      </c>
      <c r="I34" s="399">
        <v>0.2</v>
      </c>
      <c r="J34" s="398">
        <f>J39-J30</f>
        <v>0</v>
      </c>
      <c r="L34" s="388"/>
    </row>
    <row r="35" spans="2:12" s="387" customFormat="1" ht="14.45" hidden="1" customHeight="1">
      <c r="B35" s="388"/>
      <c r="E35" s="386" t="s">
        <v>930</v>
      </c>
      <c r="F35" s="398" t="e">
        <f>ROUND((SUM(BF133:BF435)),  3)</f>
        <v>#REF!</v>
      </c>
      <c r="I35" s="399">
        <v>0.2</v>
      </c>
      <c r="J35" s="398">
        <f>0</f>
        <v>0</v>
      </c>
      <c r="L35" s="388"/>
    </row>
    <row r="36" spans="2:12" s="387" customFormat="1" ht="14.45" hidden="1" customHeight="1">
      <c r="B36" s="388"/>
      <c r="E36" s="386" t="s">
        <v>931</v>
      </c>
      <c r="F36" s="398" t="e">
        <f>ROUND((SUM(BG133:BG435)),  3)</f>
        <v>#REF!</v>
      </c>
      <c r="I36" s="399">
        <v>0.2</v>
      </c>
      <c r="J36" s="398">
        <f>0</f>
        <v>0</v>
      </c>
      <c r="L36" s="388"/>
    </row>
    <row r="37" spans="2:12" s="387" customFormat="1" ht="14.45" hidden="1" customHeight="1">
      <c r="B37" s="388"/>
      <c r="E37" s="386" t="s">
        <v>932</v>
      </c>
      <c r="F37" s="398" t="e">
        <f>ROUND((SUM(BH133:BH435)),  3)</f>
        <v>#REF!</v>
      </c>
      <c r="I37" s="399">
        <v>0</v>
      </c>
      <c r="J37" s="398">
        <f>0</f>
        <v>0</v>
      </c>
      <c r="L37" s="388"/>
    </row>
    <row r="38" spans="2:12" s="387" customFormat="1" ht="6.95" customHeight="1">
      <c r="B38" s="388"/>
      <c r="L38" s="388"/>
    </row>
    <row r="39" spans="2:12" s="387" customFormat="1" ht="25.35" customHeight="1">
      <c r="B39" s="388"/>
      <c r="C39" s="400"/>
      <c r="D39" s="401" t="s">
        <v>933</v>
      </c>
      <c r="E39" s="402"/>
      <c r="F39" s="402"/>
      <c r="G39" s="403" t="s">
        <v>934</v>
      </c>
      <c r="H39" s="404" t="s">
        <v>395</v>
      </c>
      <c r="I39" s="402"/>
      <c r="J39" s="405">
        <f>J30*1.2</f>
        <v>0</v>
      </c>
      <c r="K39" s="406"/>
      <c r="L39" s="388"/>
    </row>
    <row r="40" spans="2:12" s="387" customFormat="1" ht="14.45" customHeight="1">
      <c r="B40" s="388"/>
      <c r="L40" s="388"/>
    </row>
    <row r="41" spans="2:12" ht="14.45" customHeight="1">
      <c r="B41" s="383"/>
      <c r="L41" s="383"/>
    </row>
    <row r="42" spans="2:12" ht="14.45" customHeight="1">
      <c r="B42" s="383"/>
      <c r="L42" s="383"/>
    </row>
    <row r="43" spans="2:12" ht="14.45" customHeight="1">
      <c r="B43" s="383"/>
      <c r="L43" s="383"/>
    </row>
    <row r="44" spans="2:12" ht="14.45" customHeight="1">
      <c r="B44" s="383"/>
      <c r="L44" s="383"/>
    </row>
    <row r="45" spans="2:12" ht="14.45" customHeight="1">
      <c r="B45" s="383"/>
      <c r="L45" s="383"/>
    </row>
    <row r="46" spans="2:12" ht="14.45" customHeight="1">
      <c r="B46" s="383"/>
      <c r="L46" s="383"/>
    </row>
    <row r="47" spans="2:12" ht="14.45" customHeight="1">
      <c r="B47" s="383"/>
      <c r="L47" s="383"/>
    </row>
    <row r="48" spans="2:12" ht="14.45" customHeight="1">
      <c r="B48" s="383"/>
      <c r="L48" s="383"/>
    </row>
    <row r="49" spans="2:12" ht="14.45" customHeight="1">
      <c r="B49" s="383"/>
      <c r="L49" s="383"/>
    </row>
    <row r="50" spans="2:12" s="387" customFormat="1" ht="14.45" customHeight="1">
      <c r="B50" s="388"/>
      <c r="D50" s="407" t="s">
        <v>380</v>
      </c>
      <c r="E50" s="408"/>
      <c r="F50" s="408"/>
      <c r="G50" s="407" t="s">
        <v>935</v>
      </c>
      <c r="H50" s="408"/>
      <c r="I50" s="408"/>
      <c r="J50" s="408"/>
      <c r="K50" s="408"/>
      <c r="L50" s="388"/>
    </row>
    <row r="51" spans="2:12">
      <c r="B51" s="383"/>
      <c r="L51" s="383"/>
    </row>
    <row r="52" spans="2:12">
      <c r="B52" s="383"/>
      <c r="L52" s="383"/>
    </row>
    <row r="53" spans="2:12">
      <c r="B53" s="383"/>
      <c r="L53" s="383"/>
    </row>
    <row r="54" spans="2:12">
      <c r="B54" s="383"/>
      <c r="L54" s="383"/>
    </row>
    <row r="55" spans="2:12">
      <c r="B55" s="383"/>
      <c r="L55" s="383"/>
    </row>
    <row r="56" spans="2:12">
      <c r="B56" s="383"/>
      <c r="L56" s="383"/>
    </row>
    <row r="57" spans="2:12">
      <c r="B57" s="383"/>
      <c r="L57" s="383"/>
    </row>
    <row r="58" spans="2:12">
      <c r="B58" s="383"/>
      <c r="L58" s="383"/>
    </row>
    <row r="59" spans="2:12">
      <c r="B59" s="383"/>
      <c r="L59" s="383"/>
    </row>
    <row r="60" spans="2:12">
      <c r="B60" s="383"/>
      <c r="L60" s="383"/>
    </row>
    <row r="61" spans="2:12" s="387" customFormat="1" ht="12.75">
      <c r="B61" s="388"/>
      <c r="D61" s="409" t="s">
        <v>936</v>
      </c>
      <c r="E61" s="410"/>
      <c r="F61" s="411" t="s">
        <v>445</v>
      </c>
      <c r="G61" s="409" t="s">
        <v>936</v>
      </c>
      <c r="H61" s="410"/>
      <c r="I61" s="410"/>
      <c r="J61" s="412" t="s">
        <v>445</v>
      </c>
      <c r="K61" s="410"/>
      <c r="L61" s="388"/>
    </row>
    <row r="62" spans="2:12">
      <c r="B62" s="383"/>
      <c r="L62" s="383"/>
    </row>
    <row r="63" spans="2:12">
      <c r="B63" s="383"/>
      <c r="L63" s="383"/>
    </row>
    <row r="64" spans="2:12">
      <c r="B64" s="383"/>
      <c r="L64" s="383"/>
    </row>
    <row r="65" spans="2:12" s="387" customFormat="1" ht="12.75">
      <c r="B65" s="388"/>
      <c r="D65" s="407" t="s">
        <v>379</v>
      </c>
      <c r="E65" s="408"/>
      <c r="F65" s="408"/>
      <c r="G65" s="407" t="s">
        <v>381</v>
      </c>
      <c r="H65" s="408"/>
      <c r="I65" s="408"/>
      <c r="J65" s="408"/>
      <c r="K65" s="408"/>
      <c r="L65" s="388"/>
    </row>
    <row r="66" spans="2:12">
      <c r="B66" s="383"/>
      <c r="L66" s="383"/>
    </row>
    <row r="67" spans="2:12">
      <c r="B67" s="383"/>
      <c r="L67" s="383"/>
    </row>
    <row r="68" spans="2:12">
      <c r="B68" s="383"/>
      <c r="L68" s="383"/>
    </row>
    <row r="69" spans="2:12">
      <c r="B69" s="383"/>
      <c r="L69" s="383"/>
    </row>
    <row r="70" spans="2:12">
      <c r="B70" s="383"/>
      <c r="L70" s="383"/>
    </row>
    <row r="71" spans="2:12">
      <c r="B71" s="383"/>
      <c r="L71" s="383"/>
    </row>
    <row r="72" spans="2:12">
      <c r="B72" s="383"/>
      <c r="L72" s="383"/>
    </row>
    <row r="73" spans="2:12">
      <c r="B73" s="383"/>
      <c r="L73" s="383"/>
    </row>
    <row r="74" spans="2:12">
      <c r="B74" s="383"/>
      <c r="L74" s="383"/>
    </row>
    <row r="75" spans="2:12">
      <c r="B75" s="383"/>
      <c r="L75" s="383"/>
    </row>
    <row r="76" spans="2:12" s="387" customFormat="1" ht="12.75">
      <c r="B76" s="388"/>
      <c r="D76" s="409" t="s">
        <v>936</v>
      </c>
      <c r="E76" s="410"/>
      <c r="F76" s="411" t="s">
        <v>445</v>
      </c>
      <c r="G76" s="409" t="s">
        <v>936</v>
      </c>
      <c r="H76" s="410"/>
      <c r="I76" s="410"/>
      <c r="J76" s="412" t="s">
        <v>445</v>
      </c>
      <c r="K76" s="410"/>
      <c r="L76" s="388"/>
    </row>
    <row r="77" spans="2:12" s="387" customFormat="1" ht="14.45" customHeight="1">
      <c r="B77" s="413"/>
      <c r="C77" s="414"/>
      <c r="D77" s="414"/>
      <c r="E77" s="414"/>
      <c r="F77" s="414"/>
      <c r="G77" s="414"/>
      <c r="H77" s="414"/>
      <c r="I77" s="414"/>
      <c r="J77" s="414"/>
      <c r="K77" s="414"/>
      <c r="L77" s="388"/>
    </row>
    <row r="81" spans="2:46" s="387" customFormat="1" ht="6.95" hidden="1" customHeight="1">
      <c r="B81" s="415"/>
      <c r="C81" s="416"/>
      <c r="D81" s="416"/>
      <c r="E81" s="416"/>
      <c r="F81" s="416"/>
      <c r="G81" s="416"/>
      <c r="H81" s="416"/>
      <c r="I81" s="416"/>
      <c r="J81" s="416"/>
      <c r="K81" s="416"/>
      <c r="L81" s="388"/>
    </row>
    <row r="82" spans="2:46" s="387" customFormat="1" ht="24.95" hidden="1" customHeight="1">
      <c r="B82" s="388"/>
      <c r="C82" s="384" t="s">
        <v>937</v>
      </c>
      <c r="L82" s="388"/>
    </row>
    <row r="83" spans="2:46" s="387" customFormat="1" ht="6.95" hidden="1" customHeight="1">
      <c r="B83" s="388"/>
      <c r="L83" s="388"/>
    </row>
    <row r="84" spans="2:46" s="387" customFormat="1" ht="12" hidden="1" customHeight="1">
      <c r="B84" s="388"/>
      <c r="C84" s="386" t="s">
        <v>901</v>
      </c>
      <c r="L84" s="388"/>
    </row>
    <row r="85" spans="2:46" s="387" customFormat="1" ht="16.5" hidden="1" customHeight="1">
      <c r="B85" s="388"/>
      <c r="E85" s="683" t="str">
        <f>E7</f>
        <v>Budova jedálne v areáli základnej školy Gajary</v>
      </c>
      <c r="F85" s="684"/>
      <c r="G85" s="684"/>
      <c r="H85" s="684"/>
      <c r="L85" s="388"/>
    </row>
    <row r="86" spans="2:46" s="387" customFormat="1" ht="12" hidden="1" customHeight="1">
      <c r="B86" s="388"/>
      <c r="C86" s="386" t="s">
        <v>908</v>
      </c>
      <c r="L86" s="388"/>
    </row>
    <row r="87" spans="2:46" s="387" customFormat="1" ht="16.5" hidden="1" customHeight="1">
      <c r="B87" s="388"/>
      <c r="E87" s="681" t="str">
        <f>E9</f>
        <v>B - Zdravotechnika</v>
      </c>
      <c r="F87" s="682"/>
      <c r="G87" s="682"/>
      <c r="H87" s="682"/>
      <c r="L87" s="388"/>
    </row>
    <row r="88" spans="2:46" s="387" customFormat="1" ht="6.95" hidden="1" customHeight="1">
      <c r="B88" s="388"/>
      <c r="L88" s="388"/>
    </row>
    <row r="89" spans="2:46" s="387" customFormat="1" ht="12" hidden="1" customHeight="1">
      <c r="B89" s="388"/>
      <c r="C89" s="386" t="s">
        <v>913</v>
      </c>
      <c r="F89" s="389" t="str">
        <f>F12</f>
        <v>Gajary</v>
      </c>
      <c r="I89" s="386" t="s">
        <v>914</v>
      </c>
      <c r="J89" s="390" t="str">
        <f>IF(J12="","",J12)</f>
        <v>16.11.2020</v>
      </c>
      <c r="L89" s="388"/>
    </row>
    <row r="90" spans="2:46" s="387" customFormat="1" ht="6.95" hidden="1" customHeight="1">
      <c r="B90" s="388"/>
      <c r="L90" s="388"/>
    </row>
    <row r="91" spans="2:46" s="387" customFormat="1" ht="15.2" hidden="1" customHeight="1">
      <c r="B91" s="388"/>
      <c r="C91" s="386" t="s">
        <v>915</v>
      </c>
      <c r="F91" s="389" t="str">
        <f>E15</f>
        <v>Obec Gajary, Hlavná 67, 900 61 Gajary</v>
      </c>
      <c r="I91" s="386" t="s">
        <v>919</v>
      </c>
      <c r="J91" s="417" t="str">
        <f>E21</f>
        <v>Ing. Rastislav Kohút</v>
      </c>
      <c r="L91" s="388"/>
    </row>
    <row r="92" spans="2:46" s="387" customFormat="1" ht="25.7" hidden="1" customHeight="1">
      <c r="B92" s="388"/>
      <c r="C92" s="386" t="s">
        <v>918</v>
      </c>
      <c r="F92" s="389" t="str">
        <f>IF(E18="","",E18)</f>
        <v xml:space="preserve"> </v>
      </c>
      <c r="I92" s="386" t="s">
        <v>921</v>
      </c>
      <c r="J92" s="417" t="str">
        <f>E24</f>
        <v>Jókayová Stanislava, Ing.</v>
      </c>
      <c r="L92" s="388"/>
    </row>
    <row r="93" spans="2:46" s="387" customFormat="1" ht="10.35" hidden="1" customHeight="1">
      <c r="B93" s="388"/>
      <c r="L93" s="388"/>
    </row>
    <row r="94" spans="2:46" s="387" customFormat="1" ht="29.25" hidden="1" customHeight="1">
      <c r="B94" s="388"/>
      <c r="C94" s="418" t="s">
        <v>938</v>
      </c>
      <c r="D94" s="400"/>
      <c r="E94" s="400"/>
      <c r="F94" s="400"/>
      <c r="G94" s="400"/>
      <c r="H94" s="400"/>
      <c r="I94" s="400"/>
      <c r="J94" s="419" t="s">
        <v>939</v>
      </c>
      <c r="K94" s="400"/>
      <c r="L94" s="388"/>
    </row>
    <row r="95" spans="2:46" s="387" customFormat="1" ht="10.35" hidden="1" customHeight="1">
      <c r="B95" s="388"/>
      <c r="L95" s="388"/>
    </row>
    <row r="96" spans="2:46" s="387" customFormat="1" ht="22.7" hidden="1" customHeight="1">
      <c r="B96" s="388"/>
      <c r="C96" s="420" t="s">
        <v>940</v>
      </c>
      <c r="J96" s="395">
        <f>J133</f>
        <v>0</v>
      </c>
      <c r="L96" s="388"/>
      <c r="AT96" s="379" t="s">
        <v>941</v>
      </c>
    </row>
    <row r="97" spans="2:12" s="422" customFormat="1" ht="24.95" hidden="1" customHeight="1">
      <c r="B97" s="421"/>
      <c r="D97" s="423" t="s">
        <v>942</v>
      </c>
      <c r="E97" s="424"/>
      <c r="F97" s="424"/>
      <c r="G97" s="424"/>
      <c r="H97" s="424"/>
      <c r="I97" s="424"/>
      <c r="J97" s="425">
        <f>J134</f>
        <v>0</v>
      </c>
      <c r="L97" s="421"/>
    </row>
    <row r="98" spans="2:12" s="427" customFormat="1" ht="19.899999999999999" hidden="1" customHeight="1">
      <c r="B98" s="426"/>
      <c r="D98" s="428" t="s">
        <v>943</v>
      </c>
      <c r="E98" s="429"/>
      <c r="F98" s="429"/>
      <c r="G98" s="429"/>
      <c r="H98" s="429"/>
      <c r="I98" s="429"/>
      <c r="J98" s="430">
        <f>J135</f>
        <v>0</v>
      </c>
      <c r="L98" s="426"/>
    </row>
    <row r="99" spans="2:12" s="427" customFormat="1" ht="19.899999999999999" hidden="1" customHeight="1">
      <c r="B99" s="426"/>
      <c r="D99" s="428" t="s">
        <v>944</v>
      </c>
      <c r="E99" s="429"/>
      <c r="F99" s="429"/>
      <c r="G99" s="429"/>
      <c r="H99" s="429"/>
      <c r="I99" s="429"/>
      <c r="J99" s="430">
        <f>J183</f>
        <v>0</v>
      </c>
      <c r="L99" s="426"/>
    </row>
    <row r="100" spans="2:12" s="427" customFormat="1" ht="19.899999999999999" hidden="1" customHeight="1">
      <c r="B100" s="426"/>
      <c r="D100" s="428" t="s">
        <v>945</v>
      </c>
      <c r="E100" s="429"/>
      <c r="F100" s="429"/>
      <c r="G100" s="429"/>
      <c r="H100" s="429"/>
      <c r="I100" s="429"/>
      <c r="J100" s="430">
        <f>J186</f>
        <v>0</v>
      </c>
      <c r="L100" s="426"/>
    </row>
    <row r="101" spans="2:12" s="427" customFormat="1" ht="19.899999999999999" hidden="1" customHeight="1">
      <c r="B101" s="426"/>
      <c r="D101" s="428" t="s">
        <v>946</v>
      </c>
      <c r="E101" s="429"/>
      <c r="F101" s="429"/>
      <c r="G101" s="429"/>
      <c r="H101" s="429"/>
      <c r="I101" s="429"/>
      <c r="J101" s="430">
        <f>J189</f>
        <v>0</v>
      </c>
      <c r="L101" s="426"/>
    </row>
    <row r="102" spans="2:12" s="427" customFormat="1" ht="19.899999999999999" hidden="1" customHeight="1">
      <c r="B102" s="426"/>
      <c r="D102" s="428" t="s">
        <v>947</v>
      </c>
      <c r="E102" s="429"/>
      <c r="F102" s="429"/>
      <c r="G102" s="429"/>
      <c r="H102" s="429"/>
      <c r="I102" s="429"/>
      <c r="J102" s="430">
        <f>J196</f>
        <v>0</v>
      </c>
      <c r="L102" s="426"/>
    </row>
    <row r="103" spans="2:12" s="427" customFormat="1" ht="19.899999999999999" hidden="1" customHeight="1">
      <c r="B103" s="426"/>
      <c r="D103" s="428" t="s">
        <v>948</v>
      </c>
      <c r="E103" s="429"/>
      <c r="F103" s="429"/>
      <c r="G103" s="429"/>
      <c r="H103" s="429"/>
      <c r="I103" s="429"/>
      <c r="J103" s="430">
        <f>J199</f>
        <v>0</v>
      </c>
      <c r="L103" s="426"/>
    </row>
    <row r="104" spans="2:12" s="427" customFormat="1" ht="19.899999999999999" hidden="1" customHeight="1">
      <c r="B104" s="426"/>
      <c r="D104" s="428" t="s">
        <v>949</v>
      </c>
      <c r="E104" s="429"/>
      <c r="F104" s="429"/>
      <c r="G104" s="429"/>
      <c r="H104" s="429"/>
      <c r="I104" s="429"/>
      <c r="J104" s="430">
        <f>J243</f>
        <v>0</v>
      </c>
      <c r="L104" s="426"/>
    </row>
    <row r="105" spans="2:12" s="427" customFormat="1" ht="19.899999999999999" hidden="1" customHeight="1">
      <c r="B105" s="426"/>
      <c r="D105" s="428" t="s">
        <v>950</v>
      </c>
      <c r="E105" s="429"/>
      <c r="F105" s="429"/>
      <c r="G105" s="429"/>
      <c r="H105" s="429"/>
      <c r="I105" s="429"/>
      <c r="J105" s="430">
        <f>J258</f>
        <v>0</v>
      </c>
      <c r="L105" s="426"/>
    </row>
    <row r="106" spans="2:12" s="422" customFormat="1" ht="24.95" hidden="1" customHeight="1">
      <c r="B106" s="421"/>
      <c r="D106" s="423" t="s">
        <v>951</v>
      </c>
      <c r="E106" s="424"/>
      <c r="F106" s="424"/>
      <c r="G106" s="424"/>
      <c r="H106" s="424"/>
      <c r="I106" s="424"/>
      <c r="J106" s="425">
        <f>J260</f>
        <v>0</v>
      </c>
      <c r="L106" s="421"/>
    </row>
    <row r="107" spans="2:12" s="427" customFormat="1" ht="19.899999999999999" hidden="1" customHeight="1">
      <c r="B107" s="426"/>
      <c r="D107" s="428" t="s">
        <v>952</v>
      </c>
      <c r="E107" s="429"/>
      <c r="F107" s="429"/>
      <c r="G107" s="429"/>
      <c r="H107" s="429"/>
      <c r="I107" s="429"/>
      <c r="J107" s="430">
        <f>J261</f>
        <v>0</v>
      </c>
      <c r="L107" s="426"/>
    </row>
    <row r="108" spans="2:12" s="427" customFormat="1" ht="19.899999999999999" hidden="1" customHeight="1">
      <c r="B108" s="426"/>
      <c r="D108" s="428" t="s">
        <v>953</v>
      </c>
      <c r="E108" s="429"/>
      <c r="F108" s="429"/>
      <c r="G108" s="429"/>
      <c r="H108" s="429"/>
      <c r="I108" s="429"/>
      <c r="J108" s="430">
        <f>J296</f>
        <v>0</v>
      </c>
      <c r="L108" s="426"/>
    </row>
    <row r="109" spans="2:12" s="427" customFormat="1" ht="19.899999999999999" hidden="1" customHeight="1">
      <c r="B109" s="426"/>
      <c r="D109" s="428" t="s">
        <v>954</v>
      </c>
      <c r="E109" s="429"/>
      <c r="F109" s="429"/>
      <c r="G109" s="429"/>
      <c r="H109" s="429"/>
      <c r="I109" s="429"/>
      <c r="J109" s="430">
        <f>J308</f>
        <v>0</v>
      </c>
      <c r="L109" s="426"/>
    </row>
    <row r="110" spans="2:12" s="427" customFormat="1" ht="19.899999999999999" hidden="1" customHeight="1">
      <c r="B110" s="426"/>
      <c r="D110" s="428" t="s">
        <v>955</v>
      </c>
      <c r="E110" s="429"/>
      <c r="F110" s="429"/>
      <c r="G110" s="429"/>
      <c r="H110" s="429"/>
      <c r="I110" s="429"/>
      <c r="J110" s="430">
        <f>J342</f>
        <v>0</v>
      </c>
      <c r="L110" s="426"/>
    </row>
    <row r="111" spans="2:12" s="427" customFormat="1" ht="19.899999999999999" hidden="1" customHeight="1">
      <c r="B111" s="426"/>
      <c r="D111" s="428" t="s">
        <v>956</v>
      </c>
      <c r="E111" s="429"/>
      <c r="F111" s="429"/>
      <c r="G111" s="429"/>
      <c r="H111" s="429"/>
      <c r="I111" s="429"/>
      <c r="J111" s="430">
        <f>J384</f>
        <v>0</v>
      </c>
      <c r="L111" s="426"/>
    </row>
    <row r="112" spans="2:12" s="427" customFormat="1" ht="19.899999999999999" hidden="1" customHeight="1">
      <c r="B112" s="426"/>
      <c r="D112" s="428" t="s">
        <v>957</v>
      </c>
      <c r="E112" s="429"/>
      <c r="F112" s="429"/>
      <c r="G112" s="429"/>
      <c r="H112" s="429"/>
      <c r="I112" s="429"/>
      <c r="J112" s="430">
        <f>J388</f>
        <v>0</v>
      </c>
      <c r="L112" s="426"/>
    </row>
    <row r="113" spans="2:12" s="427" customFormat="1" ht="19.899999999999999" hidden="1" customHeight="1">
      <c r="B113" s="426"/>
      <c r="D113" s="428" t="s">
        <v>958</v>
      </c>
      <c r="E113" s="429"/>
      <c r="F113" s="429"/>
      <c r="G113" s="429"/>
      <c r="H113" s="429"/>
      <c r="I113" s="429"/>
      <c r="J113" s="430">
        <f>J426</f>
        <v>0</v>
      </c>
      <c r="L113" s="426"/>
    </row>
    <row r="114" spans="2:12" s="387" customFormat="1" ht="21.75" hidden="1" customHeight="1">
      <c r="B114" s="388"/>
      <c r="L114" s="388"/>
    </row>
    <row r="115" spans="2:12" s="387" customFormat="1" ht="6.95" hidden="1" customHeight="1">
      <c r="B115" s="413"/>
      <c r="C115" s="414"/>
      <c r="D115" s="414"/>
      <c r="E115" s="414"/>
      <c r="F115" s="414"/>
      <c r="G115" s="414"/>
      <c r="H115" s="414"/>
      <c r="I115" s="414"/>
      <c r="J115" s="414"/>
      <c r="K115" s="414"/>
      <c r="L115" s="388"/>
    </row>
    <row r="116" spans="2:12" hidden="1"/>
    <row r="117" spans="2:12" hidden="1"/>
    <row r="118" spans="2:12" hidden="1"/>
    <row r="119" spans="2:12" s="387" customFormat="1" ht="6.95" customHeight="1">
      <c r="B119" s="415"/>
      <c r="C119" s="416"/>
      <c r="D119" s="416"/>
      <c r="E119" s="416"/>
      <c r="F119" s="416"/>
      <c r="G119" s="416"/>
      <c r="H119" s="416"/>
      <c r="I119" s="416"/>
      <c r="J119" s="416"/>
      <c r="K119" s="416"/>
      <c r="L119" s="388"/>
    </row>
    <row r="120" spans="2:12" s="387" customFormat="1" ht="24.95" customHeight="1">
      <c r="B120" s="388"/>
      <c r="C120" s="384" t="s">
        <v>959</v>
      </c>
      <c r="L120" s="388"/>
    </row>
    <row r="121" spans="2:12" s="387" customFormat="1" ht="6.95" customHeight="1">
      <c r="B121" s="388"/>
      <c r="L121" s="388"/>
    </row>
    <row r="122" spans="2:12" s="387" customFormat="1" ht="12" customHeight="1">
      <c r="B122" s="388"/>
      <c r="C122" s="386" t="s">
        <v>901</v>
      </c>
      <c r="L122" s="388"/>
    </row>
    <row r="123" spans="2:12" s="387" customFormat="1" ht="16.5" customHeight="1">
      <c r="B123" s="388"/>
      <c r="E123" s="683" t="str">
        <f>E7</f>
        <v>Budova jedálne v areáli základnej školy Gajary</v>
      </c>
      <c r="F123" s="684"/>
      <c r="G123" s="684"/>
      <c r="H123" s="684"/>
      <c r="L123" s="388"/>
    </row>
    <row r="124" spans="2:12" s="387" customFormat="1" ht="12" customHeight="1">
      <c r="B124" s="388"/>
      <c r="C124" s="386" t="s">
        <v>908</v>
      </c>
      <c r="L124" s="388"/>
    </row>
    <row r="125" spans="2:12" s="387" customFormat="1" ht="16.5" customHeight="1">
      <c r="B125" s="388"/>
      <c r="E125" s="681" t="str">
        <f>E9</f>
        <v>B - Zdravotechnika</v>
      </c>
      <c r="F125" s="682"/>
      <c r="G125" s="682"/>
      <c r="H125" s="682"/>
      <c r="L125" s="388"/>
    </row>
    <row r="126" spans="2:12" s="387" customFormat="1" ht="6.95" customHeight="1">
      <c r="B126" s="388"/>
      <c r="L126" s="388"/>
    </row>
    <row r="127" spans="2:12" s="387" customFormat="1" ht="12" customHeight="1">
      <c r="B127" s="388"/>
      <c r="C127" s="386" t="s">
        <v>913</v>
      </c>
      <c r="F127" s="389" t="str">
        <f>F12</f>
        <v>Gajary</v>
      </c>
      <c r="I127" s="386" t="s">
        <v>914</v>
      </c>
      <c r="J127" s="390">
        <v>44153</v>
      </c>
      <c r="L127" s="388"/>
    </row>
    <row r="128" spans="2:12" s="387" customFormat="1" ht="6.95" customHeight="1">
      <c r="B128" s="388"/>
      <c r="L128" s="388"/>
    </row>
    <row r="129" spans="2:64" s="387" customFormat="1" ht="15.2" customHeight="1">
      <c r="B129" s="388"/>
      <c r="C129" s="386" t="s">
        <v>915</v>
      </c>
      <c r="F129" s="389" t="str">
        <f>E15</f>
        <v>Obec Gajary, Hlavná 67, 900 61 Gajary</v>
      </c>
      <c r="I129" s="386" t="s">
        <v>919</v>
      </c>
      <c r="J129" s="417" t="str">
        <f>E21</f>
        <v>Ing. Rastislav Kohút</v>
      </c>
      <c r="L129" s="388"/>
    </row>
    <row r="130" spans="2:64" s="387" customFormat="1" ht="25.7" customHeight="1">
      <c r="B130" s="388"/>
      <c r="C130" s="386" t="s">
        <v>918</v>
      </c>
      <c r="F130" s="389" t="str">
        <f>IF(E18="","",E18)</f>
        <v xml:space="preserve"> </v>
      </c>
      <c r="I130" s="386" t="s">
        <v>921</v>
      </c>
      <c r="J130" s="417" t="str">
        <f>E24</f>
        <v>Jókayová Stanislava, Ing.</v>
      </c>
      <c r="L130" s="388"/>
    </row>
    <row r="131" spans="2:64" s="387" customFormat="1" ht="10.35" customHeight="1">
      <c r="B131" s="388"/>
      <c r="L131" s="388"/>
    </row>
    <row r="132" spans="2:64" s="431" customFormat="1" ht="29.25" customHeight="1">
      <c r="B132" s="432"/>
      <c r="C132" s="433" t="s">
        <v>960</v>
      </c>
      <c r="D132" s="434" t="s">
        <v>556</v>
      </c>
      <c r="E132" s="434" t="s">
        <v>961</v>
      </c>
      <c r="F132" s="434" t="s">
        <v>470</v>
      </c>
      <c r="G132" s="434" t="s">
        <v>471</v>
      </c>
      <c r="H132" s="434" t="s">
        <v>90</v>
      </c>
      <c r="I132" s="434" t="s">
        <v>962</v>
      </c>
      <c r="J132" s="435" t="s">
        <v>939</v>
      </c>
      <c r="K132" s="436" t="s">
        <v>963</v>
      </c>
      <c r="L132" s="432"/>
      <c r="M132" s="437" t="s">
        <v>911</v>
      </c>
      <c r="N132" s="438" t="s">
        <v>964</v>
      </c>
      <c r="O132" s="438" t="s">
        <v>965</v>
      </c>
      <c r="P132" s="438" t="s">
        <v>966</v>
      </c>
      <c r="Q132" s="438" t="s">
        <v>967</v>
      </c>
      <c r="R132" s="438" t="s">
        <v>968</v>
      </c>
      <c r="S132" s="439" t="s">
        <v>969</v>
      </c>
    </row>
    <row r="133" spans="2:64" s="387" customFormat="1" ht="22.7" customHeight="1">
      <c r="B133" s="388"/>
      <c r="C133" s="440" t="s">
        <v>940</v>
      </c>
      <c r="J133" s="441">
        <f>BJ133</f>
        <v>0</v>
      </c>
      <c r="L133" s="388"/>
      <c r="M133" s="442"/>
      <c r="N133" s="393"/>
      <c r="O133" s="443">
        <f>O134+O260</f>
        <v>711.38163950000012</v>
      </c>
      <c r="P133" s="393"/>
      <c r="Q133" s="443">
        <f>Q134+Q260</f>
        <v>100.57633074999998</v>
      </c>
      <c r="R133" s="393"/>
      <c r="S133" s="444">
        <f>S134+S260</f>
        <v>0.16649999999999998</v>
      </c>
      <c r="AS133" s="379" t="s">
        <v>441</v>
      </c>
      <c r="AT133" s="379" t="s">
        <v>941</v>
      </c>
      <c r="BJ133" s="445">
        <f>BJ134+BJ260</f>
        <v>0</v>
      </c>
    </row>
    <row r="134" spans="2:64" s="446" customFormat="1" ht="25.9" customHeight="1">
      <c r="B134" s="447"/>
      <c r="D134" s="448" t="s">
        <v>441</v>
      </c>
      <c r="E134" s="449" t="s">
        <v>403</v>
      </c>
      <c r="F134" s="449" t="s">
        <v>627</v>
      </c>
      <c r="J134" s="450">
        <f>BJ134</f>
        <v>0</v>
      </c>
      <c r="L134" s="447"/>
      <c r="M134" s="451"/>
      <c r="O134" s="452">
        <f>O135+O183+O186+O189+O196+O199+O243+O258</f>
        <v>586.68650350000007</v>
      </c>
      <c r="Q134" s="452">
        <f>Q135+Q183+Q186+Q189+Q196+Q199+Q243+Q258</f>
        <v>100.11285734999998</v>
      </c>
      <c r="S134" s="453">
        <f>S135+S183+S186+S189+S196+S199+S243+S258</f>
        <v>0.16649999999999998</v>
      </c>
      <c r="AQ134" s="448" t="s">
        <v>402</v>
      </c>
      <c r="AS134" s="454" t="s">
        <v>441</v>
      </c>
      <c r="AT134" s="454" t="s">
        <v>889</v>
      </c>
      <c r="AX134" s="448" t="s">
        <v>970</v>
      </c>
      <c r="BJ134" s="455">
        <f>BJ135+BJ183+BJ186+BJ189+BJ196+BJ199+BJ243+BJ258</f>
        <v>0</v>
      </c>
    </row>
    <row r="135" spans="2:64" s="446" customFormat="1" ht="22.7" customHeight="1">
      <c r="B135" s="447"/>
      <c r="D135" s="448" t="s">
        <v>441</v>
      </c>
      <c r="E135" s="456" t="s">
        <v>402</v>
      </c>
      <c r="F135" s="456" t="s">
        <v>971</v>
      </c>
      <c r="J135" s="457">
        <f>SUM(J136:J182)</f>
        <v>0</v>
      </c>
      <c r="L135" s="624"/>
      <c r="M135" s="451"/>
      <c r="O135" s="452">
        <f>SUM(O136:O182)</f>
        <v>495.50226850000007</v>
      </c>
      <c r="Q135" s="452">
        <f>SUM(Q136:Q182)</f>
        <v>65.715499999999992</v>
      </c>
      <c r="S135" s="453">
        <f>SUM(S136:S182)</f>
        <v>0</v>
      </c>
      <c r="AQ135" s="448" t="s">
        <v>402</v>
      </c>
      <c r="AS135" s="454" t="s">
        <v>441</v>
      </c>
      <c r="AT135" s="454" t="s">
        <v>402</v>
      </c>
      <c r="AX135" s="448" t="s">
        <v>970</v>
      </c>
      <c r="BJ135" s="455">
        <f>SUM(BJ136:BJ182)</f>
        <v>0</v>
      </c>
    </row>
    <row r="136" spans="2:64" s="387" customFormat="1" ht="14.45" customHeight="1">
      <c r="B136" s="458"/>
      <c r="C136" s="736" t="s">
        <v>402</v>
      </c>
      <c r="D136" s="736" t="s">
        <v>972</v>
      </c>
      <c r="E136" s="737" t="s">
        <v>973</v>
      </c>
      <c r="F136" s="738" t="s">
        <v>974</v>
      </c>
      <c r="G136" s="739" t="s">
        <v>139</v>
      </c>
      <c r="H136" s="740">
        <v>9.6</v>
      </c>
      <c r="I136" s="740">
        <v>0</v>
      </c>
      <c r="J136" s="740">
        <f>ROUND(I136*H136,3)</f>
        <v>0</v>
      </c>
      <c r="K136" s="464"/>
      <c r="L136" s="388"/>
      <c r="M136" s="465" t="s">
        <v>911</v>
      </c>
      <c r="N136" s="466">
        <v>2.806</v>
      </c>
      <c r="O136" s="466">
        <f>N136*H136</f>
        <v>26.9376</v>
      </c>
      <c r="P136" s="466">
        <v>0</v>
      </c>
      <c r="Q136" s="466">
        <f>P136*H136</f>
        <v>0</v>
      </c>
      <c r="R136" s="466">
        <v>0</v>
      </c>
      <c r="S136" s="467">
        <f>R136*H136</f>
        <v>0</v>
      </c>
      <c r="AQ136" s="468" t="s">
        <v>420</v>
      </c>
      <c r="AS136" s="468" t="s">
        <v>972</v>
      </c>
      <c r="AT136" s="468" t="s">
        <v>409</v>
      </c>
      <c r="AX136" s="379" t="s">
        <v>970</v>
      </c>
      <c r="BD136" s="469" t="e">
        <f>IF(#REF!="základná",J136,0)</f>
        <v>#REF!</v>
      </c>
      <c r="BE136" s="469" t="e">
        <f>IF(#REF!="znížená",J136,0)</f>
        <v>#REF!</v>
      </c>
      <c r="BF136" s="469" t="e">
        <f>IF(#REF!="zákl. prenesená",J136,0)</f>
        <v>#REF!</v>
      </c>
      <c r="BG136" s="469" t="e">
        <f>IF(#REF!="zníž. prenesená",J136,0)</f>
        <v>#REF!</v>
      </c>
      <c r="BH136" s="469" t="e">
        <f>IF(#REF!="nulová",J136,0)</f>
        <v>#REF!</v>
      </c>
      <c r="BI136" s="379" t="s">
        <v>409</v>
      </c>
      <c r="BJ136" s="470">
        <f>ROUND(I136*H136,3)</f>
        <v>0</v>
      </c>
      <c r="BK136" s="379" t="s">
        <v>420</v>
      </c>
      <c r="BL136" s="468" t="s">
        <v>975</v>
      </c>
    </row>
    <row r="137" spans="2:64" s="471" customFormat="1" hidden="1">
      <c r="B137" s="472"/>
      <c r="C137" s="741"/>
      <c r="D137" s="742" t="s">
        <v>976</v>
      </c>
      <c r="E137" s="743" t="s">
        <v>911</v>
      </c>
      <c r="F137" s="744" t="s">
        <v>977</v>
      </c>
      <c r="G137" s="741"/>
      <c r="H137" s="745">
        <v>9.6</v>
      </c>
      <c r="I137" s="741"/>
      <c r="J137" s="741"/>
      <c r="L137" s="472"/>
      <c r="M137" s="477"/>
      <c r="S137" s="478"/>
      <c r="AS137" s="474" t="s">
        <v>976</v>
      </c>
      <c r="AT137" s="474" t="s">
        <v>409</v>
      </c>
      <c r="AU137" s="471" t="s">
        <v>409</v>
      </c>
      <c r="AV137" s="471" t="s">
        <v>978</v>
      </c>
      <c r="AW137" s="471" t="s">
        <v>402</v>
      </c>
      <c r="AX137" s="474" t="s">
        <v>970</v>
      </c>
    </row>
    <row r="138" spans="2:64" s="387" customFormat="1" ht="24.2" customHeight="1">
      <c r="B138" s="458"/>
      <c r="C138" s="736" t="s">
        <v>409</v>
      </c>
      <c r="D138" s="736" t="s">
        <v>972</v>
      </c>
      <c r="E138" s="737" t="s">
        <v>979</v>
      </c>
      <c r="F138" s="738" t="s">
        <v>980</v>
      </c>
      <c r="G138" s="739" t="s">
        <v>139</v>
      </c>
      <c r="H138" s="740">
        <v>4.8</v>
      </c>
      <c r="I138" s="740">
        <v>0</v>
      </c>
      <c r="J138" s="740">
        <f>ROUND(I138*H138,3)</f>
        <v>0</v>
      </c>
      <c r="K138" s="464"/>
      <c r="L138" s="388"/>
      <c r="M138" s="465" t="s">
        <v>911</v>
      </c>
      <c r="N138" s="466">
        <v>0.10199999999999999</v>
      </c>
      <c r="O138" s="466">
        <f>N138*H138</f>
        <v>0.48959999999999992</v>
      </c>
      <c r="P138" s="466">
        <v>0</v>
      </c>
      <c r="Q138" s="466">
        <f>P138*H138</f>
        <v>0</v>
      </c>
      <c r="R138" s="466">
        <v>0</v>
      </c>
      <c r="S138" s="467">
        <f>R138*H138</f>
        <v>0</v>
      </c>
      <c r="AQ138" s="468" t="s">
        <v>420</v>
      </c>
      <c r="AS138" s="468" t="s">
        <v>972</v>
      </c>
      <c r="AT138" s="468" t="s">
        <v>409</v>
      </c>
      <c r="AX138" s="379" t="s">
        <v>970</v>
      </c>
      <c r="BD138" s="469" t="e">
        <f>IF(#REF!="základná",J138,0)</f>
        <v>#REF!</v>
      </c>
      <c r="BE138" s="469" t="e">
        <f>IF(#REF!="znížená",J138,0)</f>
        <v>#REF!</v>
      </c>
      <c r="BF138" s="469" t="e">
        <f>IF(#REF!="zákl. prenesená",J138,0)</f>
        <v>#REF!</v>
      </c>
      <c r="BG138" s="469" t="e">
        <f>IF(#REF!="zníž. prenesená",J138,0)</f>
        <v>#REF!</v>
      </c>
      <c r="BH138" s="469" t="e">
        <f>IF(#REF!="nulová",J138,0)</f>
        <v>#REF!</v>
      </c>
      <c r="BI138" s="379" t="s">
        <v>409</v>
      </c>
      <c r="BJ138" s="470">
        <f>ROUND(I138*H138,3)</f>
        <v>0</v>
      </c>
      <c r="BK138" s="379" t="s">
        <v>420</v>
      </c>
      <c r="BL138" s="468" t="s">
        <v>981</v>
      </c>
    </row>
    <row r="139" spans="2:64" s="387" customFormat="1" ht="14.45" customHeight="1">
      <c r="B139" s="458"/>
      <c r="C139" s="736" t="s">
        <v>414</v>
      </c>
      <c r="D139" s="736" t="s">
        <v>972</v>
      </c>
      <c r="E139" s="737" t="s">
        <v>982</v>
      </c>
      <c r="F139" s="738" t="s">
        <v>983</v>
      </c>
      <c r="G139" s="739" t="s">
        <v>139</v>
      </c>
      <c r="H139" s="740">
        <v>44.774999999999999</v>
      </c>
      <c r="I139" s="740">
        <v>0</v>
      </c>
      <c r="J139" s="740">
        <f>ROUND(I139*H139,3)</f>
        <v>0</v>
      </c>
      <c r="K139" s="464"/>
      <c r="L139" s="388"/>
      <c r="M139" s="465" t="s">
        <v>911</v>
      </c>
      <c r="N139" s="466">
        <v>2.5139999999999998</v>
      </c>
      <c r="O139" s="466">
        <f>N139*H139</f>
        <v>112.56434999999999</v>
      </c>
      <c r="P139" s="466">
        <v>0</v>
      </c>
      <c r="Q139" s="466">
        <f>P139*H139</f>
        <v>0</v>
      </c>
      <c r="R139" s="466">
        <v>0</v>
      </c>
      <c r="S139" s="467">
        <f>R139*H139</f>
        <v>0</v>
      </c>
      <c r="AQ139" s="468" t="s">
        <v>420</v>
      </c>
      <c r="AS139" s="468" t="s">
        <v>972</v>
      </c>
      <c r="AT139" s="468" t="s">
        <v>409</v>
      </c>
      <c r="AX139" s="379" t="s">
        <v>970</v>
      </c>
      <c r="BD139" s="469" t="e">
        <f>IF(#REF!="základná",J139,0)</f>
        <v>#REF!</v>
      </c>
      <c r="BE139" s="469" t="e">
        <f>IF(#REF!="znížená",J139,0)</f>
        <v>#REF!</v>
      </c>
      <c r="BF139" s="469" t="e">
        <f>IF(#REF!="zákl. prenesená",J139,0)</f>
        <v>#REF!</v>
      </c>
      <c r="BG139" s="469" t="e">
        <f>IF(#REF!="zníž. prenesená",J139,0)</f>
        <v>#REF!</v>
      </c>
      <c r="BH139" s="469" t="e">
        <f>IF(#REF!="nulová",J139,0)</f>
        <v>#REF!</v>
      </c>
      <c r="BI139" s="379" t="s">
        <v>409</v>
      </c>
      <c r="BJ139" s="470">
        <f>ROUND(I139*H139,3)</f>
        <v>0</v>
      </c>
      <c r="BK139" s="379" t="s">
        <v>420</v>
      </c>
      <c r="BL139" s="468" t="s">
        <v>984</v>
      </c>
    </row>
    <row r="140" spans="2:64" s="471" customFormat="1" hidden="1">
      <c r="B140" s="472"/>
      <c r="C140" s="741"/>
      <c r="D140" s="742" t="s">
        <v>976</v>
      </c>
      <c r="E140" s="743" t="s">
        <v>911</v>
      </c>
      <c r="F140" s="744" t="s">
        <v>985</v>
      </c>
      <c r="G140" s="741"/>
      <c r="H140" s="745">
        <v>0.67500000000000004</v>
      </c>
      <c r="I140" s="741"/>
      <c r="J140" s="741"/>
      <c r="L140" s="472"/>
      <c r="M140" s="477"/>
      <c r="S140" s="478"/>
      <c r="AS140" s="474" t="s">
        <v>976</v>
      </c>
      <c r="AT140" s="474" t="s">
        <v>409</v>
      </c>
      <c r="AU140" s="471" t="s">
        <v>409</v>
      </c>
      <c r="AV140" s="471" t="s">
        <v>978</v>
      </c>
      <c r="AW140" s="471" t="s">
        <v>889</v>
      </c>
      <c r="AX140" s="474" t="s">
        <v>970</v>
      </c>
    </row>
    <row r="141" spans="2:64" s="471" customFormat="1" hidden="1">
      <c r="B141" s="472"/>
      <c r="C141" s="741"/>
      <c r="D141" s="742" t="s">
        <v>976</v>
      </c>
      <c r="E141" s="743" t="s">
        <v>911</v>
      </c>
      <c r="F141" s="744" t="s">
        <v>986</v>
      </c>
      <c r="G141" s="741"/>
      <c r="H141" s="745">
        <v>22.125</v>
      </c>
      <c r="I141" s="741"/>
      <c r="J141" s="741"/>
      <c r="L141" s="472"/>
      <c r="M141" s="477"/>
      <c r="S141" s="478"/>
      <c r="AS141" s="474" t="s">
        <v>976</v>
      </c>
      <c r="AT141" s="474" t="s">
        <v>409</v>
      </c>
      <c r="AU141" s="471" t="s">
        <v>409</v>
      </c>
      <c r="AV141" s="471" t="s">
        <v>978</v>
      </c>
      <c r="AW141" s="471" t="s">
        <v>889</v>
      </c>
      <c r="AX141" s="474" t="s">
        <v>970</v>
      </c>
    </row>
    <row r="142" spans="2:64" s="471" customFormat="1" ht="22.5" hidden="1">
      <c r="B142" s="472"/>
      <c r="C142" s="741"/>
      <c r="D142" s="742" t="s">
        <v>976</v>
      </c>
      <c r="E142" s="743" t="s">
        <v>911</v>
      </c>
      <c r="F142" s="744" t="s">
        <v>987</v>
      </c>
      <c r="G142" s="741"/>
      <c r="H142" s="745">
        <v>21.975000000000001</v>
      </c>
      <c r="I142" s="741"/>
      <c r="J142" s="741"/>
      <c r="L142" s="472"/>
      <c r="M142" s="477"/>
      <c r="S142" s="478"/>
      <c r="AS142" s="474" t="s">
        <v>976</v>
      </c>
      <c r="AT142" s="474" t="s">
        <v>409</v>
      </c>
      <c r="AU142" s="471" t="s">
        <v>409</v>
      </c>
      <c r="AV142" s="471" t="s">
        <v>978</v>
      </c>
      <c r="AW142" s="471" t="s">
        <v>889</v>
      </c>
      <c r="AX142" s="474" t="s">
        <v>970</v>
      </c>
    </row>
    <row r="143" spans="2:64" s="479" customFormat="1" hidden="1">
      <c r="B143" s="480"/>
      <c r="C143" s="750"/>
      <c r="D143" s="742" t="s">
        <v>976</v>
      </c>
      <c r="E143" s="751" t="s">
        <v>911</v>
      </c>
      <c r="F143" s="752" t="s">
        <v>988</v>
      </c>
      <c r="G143" s="750"/>
      <c r="H143" s="753">
        <v>44.774999999999999</v>
      </c>
      <c r="I143" s="750"/>
      <c r="J143" s="750"/>
      <c r="L143" s="480"/>
      <c r="M143" s="484"/>
      <c r="S143" s="485"/>
      <c r="AS143" s="481" t="s">
        <v>976</v>
      </c>
      <c r="AT143" s="481" t="s">
        <v>409</v>
      </c>
      <c r="AU143" s="479" t="s">
        <v>420</v>
      </c>
      <c r="AV143" s="479" t="s">
        <v>978</v>
      </c>
      <c r="AW143" s="479" t="s">
        <v>402</v>
      </c>
      <c r="AX143" s="481" t="s">
        <v>970</v>
      </c>
    </row>
    <row r="144" spans="2:64" s="387" customFormat="1" ht="37.700000000000003" customHeight="1">
      <c r="B144" s="458"/>
      <c r="C144" s="736" t="s">
        <v>420</v>
      </c>
      <c r="D144" s="736" t="s">
        <v>972</v>
      </c>
      <c r="E144" s="737" t="s">
        <v>989</v>
      </c>
      <c r="F144" s="738" t="s">
        <v>990</v>
      </c>
      <c r="G144" s="739" t="s">
        <v>139</v>
      </c>
      <c r="H144" s="740">
        <v>22.388000000000002</v>
      </c>
      <c r="I144" s="740">
        <v>0</v>
      </c>
      <c r="J144" s="740">
        <f>ROUND(I144*H144,3)</f>
        <v>0</v>
      </c>
      <c r="K144" s="464"/>
      <c r="L144" s="388"/>
      <c r="M144" s="465" t="s">
        <v>911</v>
      </c>
      <c r="N144" s="466">
        <v>0.61299999999999999</v>
      </c>
      <c r="O144" s="466">
        <f>N144*H144</f>
        <v>13.723844000000001</v>
      </c>
      <c r="P144" s="466">
        <v>0</v>
      </c>
      <c r="Q144" s="466">
        <f>P144*H144</f>
        <v>0</v>
      </c>
      <c r="R144" s="466">
        <v>0</v>
      </c>
      <c r="S144" s="467">
        <f>R144*H144</f>
        <v>0</v>
      </c>
      <c r="AQ144" s="468" t="s">
        <v>420</v>
      </c>
      <c r="AS144" s="468" t="s">
        <v>972</v>
      </c>
      <c r="AT144" s="468" t="s">
        <v>409</v>
      </c>
      <c r="AX144" s="379" t="s">
        <v>970</v>
      </c>
      <c r="BD144" s="469" t="e">
        <f>IF(#REF!="základná",J144,0)</f>
        <v>#REF!</v>
      </c>
      <c r="BE144" s="469" t="e">
        <f>IF(#REF!="znížená",J144,0)</f>
        <v>#REF!</v>
      </c>
      <c r="BF144" s="469" t="e">
        <f>IF(#REF!="zákl. prenesená",J144,0)</f>
        <v>#REF!</v>
      </c>
      <c r="BG144" s="469" t="e">
        <f>IF(#REF!="zníž. prenesená",J144,0)</f>
        <v>#REF!</v>
      </c>
      <c r="BH144" s="469" t="e">
        <f>IF(#REF!="nulová",J144,0)</f>
        <v>#REF!</v>
      </c>
      <c r="BI144" s="379" t="s">
        <v>409</v>
      </c>
      <c r="BJ144" s="470">
        <f>ROUND(I144*H144,3)</f>
        <v>0</v>
      </c>
      <c r="BK144" s="379" t="s">
        <v>420</v>
      </c>
      <c r="BL144" s="468" t="s">
        <v>991</v>
      </c>
    </row>
    <row r="145" spans="2:64" s="387" customFormat="1" ht="14.45" customHeight="1">
      <c r="B145" s="458"/>
      <c r="C145" s="736" t="s">
        <v>424</v>
      </c>
      <c r="D145" s="736" t="s">
        <v>972</v>
      </c>
      <c r="E145" s="737" t="s">
        <v>992</v>
      </c>
      <c r="F145" s="738" t="s">
        <v>993</v>
      </c>
      <c r="G145" s="739" t="s">
        <v>139</v>
      </c>
      <c r="H145" s="740">
        <v>63</v>
      </c>
      <c r="I145" s="740">
        <v>0</v>
      </c>
      <c r="J145" s="740">
        <f>ROUND(I145*H145,3)</f>
        <v>0</v>
      </c>
      <c r="K145" s="464"/>
      <c r="L145" s="388"/>
      <c r="M145" s="465" t="s">
        <v>911</v>
      </c>
      <c r="N145" s="466">
        <v>1.5089999999999999</v>
      </c>
      <c r="O145" s="466">
        <f>N145*H145</f>
        <v>95.066999999999993</v>
      </c>
      <c r="P145" s="466">
        <v>0</v>
      </c>
      <c r="Q145" s="466">
        <f>P145*H145</f>
        <v>0</v>
      </c>
      <c r="R145" s="466">
        <v>0</v>
      </c>
      <c r="S145" s="467">
        <f>R145*H145</f>
        <v>0</v>
      </c>
      <c r="AQ145" s="468" t="s">
        <v>420</v>
      </c>
      <c r="AS145" s="468" t="s">
        <v>972</v>
      </c>
      <c r="AT145" s="468" t="s">
        <v>409</v>
      </c>
      <c r="AX145" s="379" t="s">
        <v>970</v>
      </c>
      <c r="BD145" s="469" t="e">
        <f>IF(#REF!="základná",J145,0)</f>
        <v>#REF!</v>
      </c>
      <c r="BE145" s="469" t="e">
        <f>IF(#REF!="znížená",J145,0)</f>
        <v>#REF!</v>
      </c>
      <c r="BF145" s="469" t="e">
        <f>IF(#REF!="zákl. prenesená",J145,0)</f>
        <v>#REF!</v>
      </c>
      <c r="BG145" s="469" t="e">
        <f>IF(#REF!="zníž. prenesená",J145,0)</f>
        <v>#REF!</v>
      </c>
      <c r="BH145" s="469" t="e">
        <f>IF(#REF!="nulová",J145,0)</f>
        <v>#REF!</v>
      </c>
      <c r="BI145" s="379" t="s">
        <v>409</v>
      </c>
      <c r="BJ145" s="470">
        <f>ROUND(I145*H145,3)</f>
        <v>0</v>
      </c>
      <c r="BK145" s="379" t="s">
        <v>420</v>
      </c>
      <c r="BL145" s="468" t="s">
        <v>994</v>
      </c>
    </row>
    <row r="146" spans="2:64" s="471" customFormat="1" hidden="1">
      <c r="B146" s="472"/>
      <c r="C146" s="741"/>
      <c r="D146" s="742" t="s">
        <v>976</v>
      </c>
      <c r="E146" s="743" t="s">
        <v>911</v>
      </c>
      <c r="F146" s="744" t="s">
        <v>995</v>
      </c>
      <c r="G146" s="741"/>
      <c r="H146" s="745">
        <v>63</v>
      </c>
      <c r="I146" s="741"/>
      <c r="J146" s="741"/>
      <c r="L146" s="472"/>
      <c r="M146" s="477"/>
      <c r="S146" s="478"/>
      <c r="AS146" s="474" t="s">
        <v>976</v>
      </c>
      <c r="AT146" s="474" t="s">
        <v>409</v>
      </c>
      <c r="AU146" s="471" t="s">
        <v>409</v>
      </c>
      <c r="AV146" s="471" t="s">
        <v>978</v>
      </c>
      <c r="AW146" s="471" t="s">
        <v>402</v>
      </c>
      <c r="AX146" s="474" t="s">
        <v>970</v>
      </c>
    </row>
    <row r="147" spans="2:64" s="387" customFormat="1" ht="37.700000000000003" customHeight="1">
      <c r="B147" s="458"/>
      <c r="C147" s="736" t="s">
        <v>428</v>
      </c>
      <c r="D147" s="736" t="s">
        <v>972</v>
      </c>
      <c r="E147" s="737" t="s">
        <v>996</v>
      </c>
      <c r="F147" s="738" t="s">
        <v>997</v>
      </c>
      <c r="G147" s="739" t="s">
        <v>139</v>
      </c>
      <c r="H147" s="740">
        <v>31.5</v>
      </c>
      <c r="I147" s="740">
        <v>0</v>
      </c>
      <c r="J147" s="740">
        <f>ROUND(I147*H147,3)</f>
        <v>0</v>
      </c>
      <c r="K147" s="464"/>
      <c r="L147" s="388"/>
      <c r="M147" s="465" t="s">
        <v>911</v>
      </c>
      <c r="N147" s="466">
        <v>0.08</v>
      </c>
      <c r="O147" s="466">
        <f>N147*H147</f>
        <v>2.52</v>
      </c>
      <c r="P147" s="466">
        <v>0</v>
      </c>
      <c r="Q147" s="466">
        <f>P147*H147</f>
        <v>0</v>
      </c>
      <c r="R147" s="466">
        <v>0</v>
      </c>
      <c r="S147" s="467">
        <f>R147*H147</f>
        <v>0</v>
      </c>
      <c r="AQ147" s="468" t="s">
        <v>420</v>
      </c>
      <c r="AS147" s="468" t="s">
        <v>972</v>
      </c>
      <c r="AT147" s="468" t="s">
        <v>409</v>
      </c>
      <c r="AX147" s="379" t="s">
        <v>970</v>
      </c>
      <c r="BD147" s="469" t="e">
        <f>IF(#REF!="základná",J147,0)</f>
        <v>#REF!</v>
      </c>
      <c r="BE147" s="469" t="e">
        <f>IF(#REF!="znížená",J147,0)</f>
        <v>#REF!</v>
      </c>
      <c r="BF147" s="469" t="e">
        <f>IF(#REF!="zákl. prenesená",J147,0)</f>
        <v>#REF!</v>
      </c>
      <c r="BG147" s="469" t="e">
        <f>IF(#REF!="zníž. prenesená",J147,0)</f>
        <v>#REF!</v>
      </c>
      <c r="BH147" s="469" t="e">
        <f>IF(#REF!="nulová",J147,0)</f>
        <v>#REF!</v>
      </c>
      <c r="BI147" s="379" t="s">
        <v>409</v>
      </c>
      <c r="BJ147" s="470">
        <f>ROUND(I147*H147,3)</f>
        <v>0</v>
      </c>
      <c r="BK147" s="379" t="s">
        <v>420</v>
      </c>
      <c r="BL147" s="468" t="s">
        <v>998</v>
      </c>
    </row>
    <row r="148" spans="2:64" s="387" customFormat="1" ht="14.45" customHeight="1">
      <c r="B148" s="458"/>
      <c r="C148" s="736" t="s">
        <v>431</v>
      </c>
      <c r="D148" s="736" t="s">
        <v>972</v>
      </c>
      <c r="E148" s="737" t="s">
        <v>999</v>
      </c>
      <c r="F148" s="738" t="s">
        <v>1000</v>
      </c>
      <c r="G148" s="739" t="s">
        <v>139</v>
      </c>
      <c r="H148" s="740">
        <v>2</v>
      </c>
      <c r="I148" s="740">
        <v>0</v>
      </c>
      <c r="J148" s="740">
        <f>ROUND(I148*H148,3)</f>
        <v>0</v>
      </c>
      <c r="K148" s="464"/>
      <c r="L148" s="388"/>
      <c r="M148" s="465" t="s">
        <v>911</v>
      </c>
      <c r="N148" s="466">
        <v>2.9609999999999999</v>
      </c>
      <c r="O148" s="466">
        <f>N148*H148</f>
        <v>5.9219999999999997</v>
      </c>
      <c r="P148" s="466">
        <v>0</v>
      </c>
      <c r="Q148" s="466">
        <f>P148*H148</f>
        <v>0</v>
      </c>
      <c r="R148" s="466">
        <v>0</v>
      </c>
      <c r="S148" s="467">
        <f>R148*H148</f>
        <v>0</v>
      </c>
      <c r="AQ148" s="468" t="s">
        <v>420</v>
      </c>
      <c r="AS148" s="468" t="s">
        <v>972</v>
      </c>
      <c r="AT148" s="468" t="s">
        <v>409</v>
      </c>
      <c r="AX148" s="379" t="s">
        <v>970</v>
      </c>
      <c r="BD148" s="469" t="e">
        <f>IF(#REF!="základná",J148,0)</f>
        <v>#REF!</v>
      </c>
      <c r="BE148" s="469" t="e">
        <f>IF(#REF!="znížená",J148,0)</f>
        <v>#REF!</v>
      </c>
      <c r="BF148" s="469" t="e">
        <f>IF(#REF!="zákl. prenesená",J148,0)</f>
        <v>#REF!</v>
      </c>
      <c r="BG148" s="469" t="e">
        <f>IF(#REF!="zníž. prenesená",J148,0)</f>
        <v>#REF!</v>
      </c>
      <c r="BH148" s="469" t="e">
        <f>IF(#REF!="nulová",J148,0)</f>
        <v>#REF!</v>
      </c>
      <c r="BI148" s="379" t="s">
        <v>409</v>
      </c>
      <c r="BJ148" s="470">
        <f>ROUND(I148*H148,3)</f>
        <v>0</v>
      </c>
      <c r="BK148" s="379" t="s">
        <v>420</v>
      </c>
      <c r="BL148" s="468" t="s">
        <v>1001</v>
      </c>
    </row>
    <row r="149" spans="2:64" s="471" customFormat="1" hidden="1">
      <c r="B149" s="472"/>
      <c r="C149" s="741"/>
      <c r="D149" s="742" t="s">
        <v>976</v>
      </c>
      <c r="E149" s="743" t="s">
        <v>911</v>
      </c>
      <c r="F149" s="744" t="s">
        <v>1002</v>
      </c>
      <c r="G149" s="741"/>
      <c r="H149" s="745">
        <v>2</v>
      </c>
      <c r="I149" s="741"/>
      <c r="J149" s="741"/>
      <c r="L149" s="472"/>
      <c r="M149" s="477"/>
      <c r="S149" s="478"/>
      <c r="AS149" s="474" t="s">
        <v>976</v>
      </c>
      <c r="AT149" s="474" t="s">
        <v>409</v>
      </c>
      <c r="AU149" s="471" t="s">
        <v>409</v>
      </c>
      <c r="AV149" s="471" t="s">
        <v>978</v>
      </c>
      <c r="AW149" s="471" t="s">
        <v>402</v>
      </c>
      <c r="AX149" s="474" t="s">
        <v>970</v>
      </c>
    </row>
    <row r="150" spans="2:64" s="387" customFormat="1" ht="24.2" customHeight="1">
      <c r="B150" s="458"/>
      <c r="C150" s="736" t="s">
        <v>405</v>
      </c>
      <c r="D150" s="736" t="s">
        <v>972</v>
      </c>
      <c r="E150" s="737" t="s">
        <v>1003</v>
      </c>
      <c r="F150" s="738" t="s">
        <v>1004</v>
      </c>
      <c r="G150" s="739" t="s">
        <v>139</v>
      </c>
      <c r="H150" s="740">
        <v>1</v>
      </c>
      <c r="I150" s="740">
        <v>0</v>
      </c>
      <c r="J150" s="740">
        <f>ROUND(I150*H150,3)</f>
        <v>0</v>
      </c>
      <c r="K150" s="464"/>
      <c r="L150" s="388"/>
      <c r="M150" s="465" t="s">
        <v>911</v>
      </c>
      <c r="N150" s="466">
        <v>0.44700000000000001</v>
      </c>
      <c r="O150" s="466">
        <f>N150*H150</f>
        <v>0.44700000000000001</v>
      </c>
      <c r="P150" s="466">
        <v>0</v>
      </c>
      <c r="Q150" s="466">
        <f>P150*H150</f>
        <v>0</v>
      </c>
      <c r="R150" s="466">
        <v>0</v>
      </c>
      <c r="S150" s="467">
        <f>R150*H150</f>
        <v>0</v>
      </c>
      <c r="AQ150" s="468" t="s">
        <v>420</v>
      </c>
      <c r="AS150" s="468" t="s">
        <v>972</v>
      </c>
      <c r="AT150" s="468" t="s">
        <v>409</v>
      </c>
      <c r="AX150" s="379" t="s">
        <v>970</v>
      </c>
      <c r="BD150" s="469" t="e">
        <f>IF(#REF!="základná",J150,0)</f>
        <v>#REF!</v>
      </c>
      <c r="BE150" s="469" t="e">
        <f>IF(#REF!="znížená",J150,0)</f>
        <v>#REF!</v>
      </c>
      <c r="BF150" s="469" t="e">
        <f>IF(#REF!="zákl. prenesená",J150,0)</f>
        <v>#REF!</v>
      </c>
      <c r="BG150" s="469" t="e">
        <f>IF(#REF!="zníž. prenesená",J150,0)</f>
        <v>#REF!</v>
      </c>
      <c r="BH150" s="469" t="e">
        <f>IF(#REF!="nulová",J150,0)</f>
        <v>#REF!</v>
      </c>
      <c r="BI150" s="379" t="s">
        <v>409</v>
      </c>
      <c r="BJ150" s="470">
        <f>ROUND(I150*H150,3)</f>
        <v>0</v>
      </c>
      <c r="BK150" s="379" t="s">
        <v>420</v>
      </c>
      <c r="BL150" s="468" t="s">
        <v>1005</v>
      </c>
    </row>
    <row r="151" spans="2:64" s="387" customFormat="1" ht="24.2" customHeight="1">
      <c r="B151" s="458"/>
      <c r="C151" s="736" t="s">
        <v>410</v>
      </c>
      <c r="D151" s="736" t="s">
        <v>972</v>
      </c>
      <c r="E151" s="737" t="s">
        <v>1006</v>
      </c>
      <c r="F151" s="738" t="s">
        <v>1007</v>
      </c>
      <c r="G151" s="739" t="s">
        <v>97</v>
      </c>
      <c r="H151" s="740">
        <v>150</v>
      </c>
      <c r="I151" s="740">
        <v>0</v>
      </c>
      <c r="J151" s="740">
        <f>ROUND(I151*H151,3)</f>
        <v>0</v>
      </c>
      <c r="K151" s="464"/>
      <c r="L151" s="388"/>
      <c r="M151" s="465" t="s">
        <v>911</v>
      </c>
      <c r="N151" s="466">
        <v>0.249</v>
      </c>
      <c r="O151" s="466">
        <f>N151*H151</f>
        <v>37.35</v>
      </c>
      <c r="P151" s="466">
        <v>9.7000000000000005E-4</v>
      </c>
      <c r="Q151" s="466">
        <f>P151*H151</f>
        <v>0.14550000000000002</v>
      </c>
      <c r="R151" s="466">
        <v>0</v>
      </c>
      <c r="S151" s="467">
        <f>R151*H151</f>
        <v>0</v>
      </c>
      <c r="AQ151" s="468" t="s">
        <v>420</v>
      </c>
      <c r="AS151" s="468" t="s">
        <v>972</v>
      </c>
      <c r="AT151" s="468" t="s">
        <v>409</v>
      </c>
      <c r="AX151" s="379" t="s">
        <v>970</v>
      </c>
      <c r="BD151" s="469" t="e">
        <f>IF(#REF!="základná",J151,0)</f>
        <v>#REF!</v>
      </c>
      <c r="BE151" s="469" t="e">
        <f>IF(#REF!="znížená",J151,0)</f>
        <v>#REF!</v>
      </c>
      <c r="BF151" s="469" t="e">
        <f>IF(#REF!="zákl. prenesená",J151,0)</f>
        <v>#REF!</v>
      </c>
      <c r="BG151" s="469" t="e">
        <f>IF(#REF!="zníž. prenesená",J151,0)</f>
        <v>#REF!</v>
      </c>
      <c r="BH151" s="469" t="e">
        <f>IF(#REF!="nulová",J151,0)</f>
        <v>#REF!</v>
      </c>
      <c r="BI151" s="379" t="s">
        <v>409</v>
      </c>
      <c r="BJ151" s="470">
        <f>ROUND(I151*H151,3)</f>
        <v>0</v>
      </c>
      <c r="BK151" s="379" t="s">
        <v>420</v>
      </c>
      <c r="BL151" s="468" t="s">
        <v>1008</v>
      </c>
    </row>
    <row r="152" spans="2:64" s="387" customFormat="1" ht="24.2" customHeight="1">
      <c r="B152" s="458"/>
      <c r="C152" s="736" t="s">
        <v>416</v>
      </c>
      <c r="D152" s="736" t="s">
        <v>972</v>
      </c>
      <c r="E152" s="737" t="s">
        <v>1009</v>
      </c>
      <c r="F152" s="738" t="s">
        <v>1010</v>
      </c>
      <c r="G152" s="739" t="s">
        <v>97</v>
      </c>
      <c r="H152" s="740">
        <v>150</v>
      </c>
      <c r="I152" s="740">
        <v>0</v>
      </c>
      <c r="J152" s="740">
        <f>ROUND(I152*H152,3)</f>
        <v>0</v>
      </c>
      <c r="K152" s="464"/>
      <c r="L152" s="388"/>
      <c r="M152" s="465" t="s">
        <v>911</v>
      </c>
      <c r="N152" s="466">
        <v>0.188</v>
      </c>
      <c r="O152" s="466">
        <f>N152*H152</f>
        <v>28.2</v>
      </c>
      <c r="P152" s="466">
        <v>0</v>
      </c>
      <c r="Q152" s="466">
        <f>P152*H152</f>
        <v>0</v>
      </c>
      <c r="R152" s="466">
        <v>0</v>
      </c>
      <c r="S152" s="467">
        <f>R152*H152</f>
        <v>0</v>
      </c>
      <c r="AQ152" s="468" t="s">
        <v>420</v>
      </c>
      <c r="AS152" s="468" t="s">
        <v>972</v>
      </c>
      <c r="AT152" s="468" t="s">
        <v>409</v>
      </c>
      <c r="AX152" s="379" t="s">
        <v>970</v>
      </c>
      <c r="BD152" s="469" t="e">
        <f>IF(#REF!="základná",J152,0)</f>
        <v>#REF!</v>
      </c>
      <c r="BE152" s="469" t="e">
        <f>IF(#REF!="znížená",J152,0)</f>
        <v>#REF!</v>
      </c>
      <c r="BF152" s="469" t="e">
        <f>IF(#REF!="zákl. prenesená",J152,0)</f>
        <v>#REF!</v>
      </c>
      <c r="BG152" s="469" t="e">
        <f>IF(#REF!="zníž. prenesená",J152,0)</f>
        <v>#REF!</v>
      </c>
      <c r="BH152" s="469" t="e">
        <f>IF(#REF!="nulová",J152,0)</f>
        <v>#REF!</v>
      </c>
      <c r="BI152" s="379" t="s">
        <v>409</v>
      </c>
      <c r="BJ152" s="470">
        <f>ROUND(I152*H152,3)</f>
        <v>0</v>
      </c>
      <c r="BK152" s="379" t="s">
        <v>420</v>
      </c>
      <c r="BL152" s="468" t="s">
        <v>1011</v>
      </c>
    </row>
    <row r="153" spans="2:64" s="387" customFormat="1" ht="24.2" customHeight="1">
      <c r="B153" s="458"/>
      <c r="C153" s="736" t="s">
        <v>421</v>
      </c>
      <c r="D153" s="736" t="s">
        <v>972</v>
      </c>
      <c r="E153" s="737" t="s">
        <v>1012</v>
      </c>
      <c r="F153" s="738" t="s">
        <v>1013</v>
      </c>
      <c r="G153" s="739" t="s">
        <v>139</v>
      </c>
      <c r="H153" s="740">
        <v>44.774999999999999</v>
      </c>
      <c r="I153" s="740">
        <v>0</v>
      </c>
      <c r="J153" s="740">
        <f>ROUND(I153*H153,3)</f>
        <v>0</v>
      </c>
      <c r="K153" s="464"/>
      <c r="L153" s="388"/>
      <c r="M153" s="465" t="s">
        <v>911</v>
      </c>
      <c r="N153" s="466">
        <v>0.97399999999999998</v>
      </c>
      <c r="O153" s="466">
        <f>N153*H153</f>
        <v>43.610849999999999</v>
      </c>
      <c r="P153" s="466">
        <v>0</v>
      </c>
      <c r="Q153" s="466">
        <f>P153*H153</f>
        <v>0</v>
      </c>
      <c r="R153" s="466">
        <v>0</v>
      </c>
      <c r="S153" s="467">
        <f>R153*H153</f>
        <v>0</v>
      </c>
      <c r="AQ153" s="468" t="s">
        <v>420</v>
      </c>
      <c r="AS153" s="468" t="s">
        <v>972</v>
      </c>
      <c r="AT153" s="468" t="s">
        <v>409</v>
      </c>
      <c r="AX153" s="379" t="s">
        <v>970</v>
      </c>
      <c r="BD153" s="469" t="e">
        <f>IF(#REF!="základná",J153,0)</f>
        <v>#REF!</v>
      </c>
      <c r="BE153" s="469" t="e">
        <f>IF(#REF!="znížená",J153,0)</f>
        <v>#REF!</v>
      </c>
      <c r="BF153" s="469" t="e">
        <f>IF(#REF!="zákl. prenesená",J153,0)</f>
        <v>#REF!</v>
      </c>
      <c r="BG153" s="469" t="e">
        <f>IF(#REF!="zníž. prenesená",J153,0)</f>
        <v>#REF!</v>
      </c>
      <c r="BH153" s="469" t="e">
        <f>IF(#REF!="nulová",J153,0)</f>
        <v>#REF!</v>
      </c>
      <c r="BI153" s="379" t="s">
        <v>409</v>
      </c>
      <c r="BJ153" s="470">
        <f>ROUND(I153*H153,3)</f>
        <v>0</v>
      </c>
      <c r="BK153" s="379" t="s">
        <v>420</v>
      </c>
      <c r="BL153" s="468" t="s">
        <v>1014</v>
      </c>
    </row>
    <row r="154" spans="2:64" s="471" customFormat="1" hidden="1">
      <c r="B154" s="472"/>
      <c r="C154" s="741"/>
      <c r="D154" s="742" t="s">
        <v>976</v>
      </c>
      <c r="E154" s="743" t="s">
        <v>911</v>
      </c>
      <c r="F154" s="744" t="s">
        <v>1015</v>
      </c>
      <c r="G154" s="741"/>
      <c r="H154" s="745">
        <v>44.774999999999999</v>
      </c>
      <c r="I154" s="741"/>
      <c r="J154" s="741"/>
      <c r="L154" s="472"/>
      <c r="M154" s="477"/>
      <c r="S154" s="478"/>
      <c r="AS154" s="474" t="s">
        <v>976</v>
      </c>
      <c r="AT154" s="474" t="s">
        <v>409</v>
      </c>
      <c r="AU154" s="471" t="s">
        <v>409</v>
      </c>
      <c r="AV154" s="471" t="s">
        <v>978</v>
      </c>
      <c r="AW154" s="471" t="s">
        <v>402</v>
      </c>
      <c r="AX154" s="474" t="s">
        <v>970</v>
      </c>
    </row>
    <row r="155" spans="2:64" s="387" customFormat="1" ht="24.2" customHeight="1">
      <c r="B155" s="458"/>
      <c r="C155" s="736" t="s">
        <v>433</v>
      </c>
      <c r="D155" s="736" t="s">
        <v>972</v>
      </c>
      <c r="E155" s="737" t="s">
        <v>1016</v>
      </c>
      <c r="F155" s="738" t="s">
        <v>1017</v>
      </c>
      <c r="G155" s="739" t="s">
        <v>139</v>
      </c>
      <c r="H155" s="740">
        <v>119.375</v>
      </c>
      <c r="I155" s="740">
        <v>0</v>
      </c>
      <c r="J155" s="740">
        <f>ROUND(I155*H155,3)</f>
        <v>0</v>
      </c>
      <c r="K155" s="464"/>
      <c r="L155" s="388"/>
      <c r="M155" s="465" t="s">
        <v>911</v>
      </c>
      <c r="N155" s="466">
        <v>8.1000000000000003E-2</v>
      </c>
      <c r="O155" s="466">
        <f>N155*H155</f>
        <v>9.6693750000000005</v>
      </c>
      <c r="P155" s="466">
        <v>0</v>
      </c>
      <c r="Q155" s="466">
        <f>P155*H155</f>
        <v>0</v>
      </c>
      <c r="R155" s="466">
        <v>0</v>
      </c>
      <c r="S155" s="467">
        <f>R155*H155</f>
        <v>0</v>
      </c>
      <c r="AQ155" s="468" t="s">
        <v>420</v>
      </c>
      <c r="AS155" s="468" t="s">
        <v>972</v>
      </c>
      <c r="AT155" s="468" t="s">
        <v>409</v>
      </c>
      <c r="AX155" s="379" t="s">
        <v>970</v>
      </c>
      <c r="BD155" s="469" t="e">
        <f>IF(#REF!="základná",J155,0)</f>
        <v>#REF!</v>
      </c>
      <c r="BE155" s="469" t="e">
        <f>IF(#REF!="znížená",J155,0)</f>
        <v>#REF!</v>
      </c>
      <c r="BF155" s="469" t="e">
        <f>IF(#REF!="zákl. prenesená",J155,0)</f>
        <v>#REF!</v>
      </c>
      <c r="BG155" s="469" t="e">
        <f>IF(#REF!="zníž. prenesená",J155,0)</f>
        <v>#REF!</v>
      </c>
      <c r="BH155" s="469" t="e">
        <f>IF(#REF!="nulová",J155,0)</f>
        <v>#REF!</v>
      </c>
      <c r="BI155" s="379" t="s">
        <v>409</v>
      </c>
      <c r="BJ155" s="470">
        <f>ROUND(I155*H155,3)</f>
        <v>0</v>
      </c>
      <c r="BK155" s="379" t="s">
        <v>420</v>
      </c>
      <c r="BL155" s="468" t="s">
        <v>1018</v>
      </c>
    </row>
    <row r="156" spans="2:64" s="471" customFormat="1" hidden="1">
      <c r="B156" s="472"/>
      <c r="C156" s="741"/>
      <c r="D156" s="742" t="s">
        <v>976</v>
      </c>
      <c r="E156" s="743" t="s">
        <v>911</v>
      </c>
      <c r="F156" s="744" t="s">
        <v>1015</v>
      </c>
      <c r="G156" s="741"/>
      <c r="H156" s="745">
        <v>44.774999999999999</v>
      </c>
      <c r="I156" s="741"/>
      <c r="J156" s="741"/>
      <c r="L156" s="472"/>
      <c r="M156" s="477"/>
      <c r="S156" s="478"/>
      <c r="AS156" s="474" t="s">
        <v>976</v>
      </c>
      <c r="AT156" s="474" t="s">
        <v>409</v>
      </c>
      <c r="AU156" s="471" t="s">
        <v>409</v>
      </c>
      <c r="AV156" s="471" t="s">
        <v>978</v>
      </c>
      <c r="AW156" s="471" t="s">
        <v>889</v>
      </c>
      <c r="AX156" s="474" t="s">
        <v>970</v>
      </c>
    </row>
    <row r="157" spans="2:64" s="471" customFormat="1" hidden="1">
      <c r="B157" s="472"/>
      <c r="C157" s="741"/>
      <c r="D157" s="742" t="s">
        <v>976</v>
      </c>
      <c r="E157" s="743" t="s">
        <v>911</v>
      </c>
      <c r="F157" s="744" t="s">
        <v>995</v>
      </c>
      <c r="G157" s="741"/>
      <c r="H157" s="745">
        <v>63</v>
      </c>
      <c r="I157" s="741"/>
      <c r="J157" s="741"/>
      <c r="L157" s="472"/>
      <c r="M157" s="477"/>
      <c r="S157" s="478"/>
      <c r="AS157" s="474" t="s">
        <v>976</v>
      </c>
      <c r="AT157" s="474" t="s">
        <v>409</v>
      </c>
      <c r="AU157" s="471" t="s">
        <v>409</v>
      </c>
      <c r="AV157" s="471" t="s">
        <v>978</v>
      </c>
      <c r="AW157" s="471" t="s">
        <v>889</v>
      </c>
      <c r="AX157" s="474" t="s">
        <v>970</v>
      </c>
    </row>
    <row r="158" spans="2:64" s="471" customFormat="1" hidden="1">
      <c r="B158" s="472"/>
      <c r="C158" s="741"/>
      <c r="D158" s="742" t="s">
        <v>976</v>
      </c>
      <c r="E158" s="743" t="s">
        <v>911</v>
      </c>
      <c r="F158" s="744" t="s">
        <v>1002</v>
      </c>
      <c r="G158" s="741"/>
      <c r="H158" s="745">
        <v>2</v>
      </c>
      <c r="I158" s="741"/>
      <c r="J158" s="741"/>
      <c r="L158" s="472"/>
      <c r="M158" s="477"/>
      <c r="S158" s="478"/>
      <c r="AS158" s="474" t="s">
        <v>976</v>
      </c>
      <c r="AT158" s="474" t="s">
        <v>409</v>
      </c>
      <c r="AU158" s="471" t="s">
        <v>409</v>
      </c>
      <c r="AV158" s="471" t="s">
        <v>978</v>
      </c>
      <c r="AW158" s="471" t="s">
        <v>889</v>
      </c>
      <c r="AX158" s="474" t="s">
        <v>970</v>
      </c>
    </row>
    <row r="159" spans="2:64" s="471" customFormat="1" hidden="1">
      <c r="B159" s="472"/>
      <c r="C159" s="741"/>
      <c r="D159" s="742" t="s">
        <v>976</v>
      </c>
      <c r="E159" s="743" t="s">
        <v>911</v>
      </c>
      <c r="F159" s="744" t="s">
        <v>977</v>
      </c>
      <c r="G159" s="741"/>
      <c r="H159" s="745">
        <v>9.6</v>
      </c>
      <c r="I159" s="741"/>
      <c r="J159" s="741"/>
      <c r="L159" s="472"/>
      <c r="M159" s="477"/>
      <c r="S159" s="478"/>
      <c r="AS159" s="474" t="s">
        <v>976</v>
      </c>
      <c r="AT159" s="474" t="s">
        <v>409</v>
      </c>
      <c r="AU159" s="471" t="s">
        <v>409</v>
      </c>
      <c r="AV159" s="471" t="s">
        <v>978</v>
      </c>
      <c r="AW159" s="471" t="s">
        <v>889</v>
      </c>
      <c r="AX159" s="474" t="s">
        <v>970</v>
      </c>
    </row>
    <row r="160" spans="2:64" s="479" customFormat="1" hidden="1">
      <c r="B160" s="480"/>
      <c r="C160" s="750"/>
      <c r="D160" s="742" t="s">
        <v>976</v>
      </c>
      <c r="E160" s="751" t="s">
        <v>911</v>
      </c>
      <c r="F160" s="752" t="s">
        <v>988</v>
      </c>
      <c r="G160" s="750"/>
      <c r="H160" s="753">
        <v>119.375</v>
      </c>
      <c r="I160" s="750"/>
      <c r="J160" s="750"/>
      <c r="L160" s="480"/>
      <c r="M160" s="484"/>
      <c r="S160" s="485"/>
      <c r="AS160" s="481" t="s">
        <v>976</v>
      </c>
      <c r="AT160" s="481" t="s">
        <v>409</v>
      </c>
      <c r="AU160" s="479" t="s">
        <v>420</v>
      </c>
      <c r="AV160" s="479" t="s">
        <v>978</v>
      </c>
      <c r="AW160" s="479" t="s">
        <v>402</v>
      </c>
      <c r="AX160" s="481" t="s">
        <v>970</v>
      </c>
    </row>
    <row r="161" spans="2:64" s="387" customFormat="1" ht="24.2" customHeight="1">
      <c r="B161" s="458"/>
      <c r="C161" s="736" t="s">
        <v>407</v>
      </c>
      <c r="D161" s="736" t="s">
        <v>972</v>
      </c>
      <c r="E161" s="737" t="s">
        <v>1019</v>
      </c>
      <c r="F161" s="738" t="s">
        <v>1020</v>
      </c>
      <c r="G161" s="739" t="s">
        <v>139</v>
      </c>
      <c r="H161" s="740">
        <v>51.185000000000002</v>
      </c>
      <c r="I161" s="740">
        <v>0</v>
      </c>
      <c r="J161" s="740">
        <f>ROUND(I161*H161,3)</f>
        <v>0</v>
      </c>
      <c r="K161" s="464"/>
      <c r="L161" s="388"/>
      <c r="M161" s="465" t="s">
        <v>911</v>
      </c>
      <c r="N161" s="466">
        <v>7.0999999999999994E-2</v>
      </c>
      <c r="O161" s="466">
        <f>N161*H161</f>
        <v>3.6341349999999997</v>
      </c>
      <c r="P161" s="466">
        <v>0</v>
      </c>
      <c r="Q161" s="466">
        <f>P161*H161</f>
        <v>0</v>
      </c>
      <c r="R161" s="466">
        <v>0</v>
      </c>
      <c r="S161" s="467">
        <f>R161*H161</f>
        <v>0</v>
      </c>
      <c r="AQ161" s="468" t="s">
        <v>420</v>
      </c>
      <c r="AS161" s="468" t="s">
        <v>972</v>
      </c>
      <c r="AT161" s="468" t="s">
        <v>409</v>
      </c>
      <c r="AX161" s="379" t="s">
        <v>970</v>
      </c>
      <c r="BD161" s="469" t="e">
        <f>IF(#REF!="základná",J161,0)</f>
        <v>#REF!</v>
      </c>
      <c r="BE161" s="469" t="e">
        <f>IF(#REF!="znížená",J161,0)</f>
        <v>#REF!</v>
      </c>
      <c r="BF161" s="469" t="e">
        <f>IF(#REF!="zákl. prenesená",J161,0)</f>
        <v>#REF!</v>
      </c>
      <c r="BG161" s="469" t="e">
        <f>IF(#REF!="zníž. prenesená",J161,0)</f>
        <v>#REF!</v>
      </c>
      <c r="BH161" s="469" t="e">
        <f>IF(#REF!="nulová",J161,0)</f>
        <v>#REF!</v>
      </c>
      <c r="BI161" s="379" t="s">
        <v>409</v>
      </c>
      <c r="BJ161" s="470">
        <f>ROUND(I161*H161,3)</f>
        <v>0</v>
      </c>
      <c r="BK161" s="379" t="s">
        <v>420</v>
      </c>
      <c r="BL161" s="468" t="s">
        <v>1021</v>
      </c>
    </row>
    <row r="162" spans="2:64" s="471" customFormat="1" hidden="1">
      <c r="B162" s="472"/>
      <c r="C162" s="741"/>
      <c r="D162" s="742" t="s">
        <v>976</v>
      </c>
      <c r="E162" s="743" t="s">
        <v>911</v>
      </c>
      <c r="F162" s="744" t="s">
        <v>1022</v>
      </c>
      <c r="G162" s="741"/>
      <c r="H162" s="745">
        <v>51.185000000000002</v>
      </c>
      <c r="I162" s="741"/>
      <c r="J162" s="741"/>
      <c r="L162" s="472"/>
      <c r="M162" s="477"/>
      <c r="S162" s="478"/>
      <c r="AS162" s="474" t="s">
        <v>976</v>
      </c>
      <c r="AT162" s="474" t="s">
        <v>409</v>
      </c>
      <c r="AU162" s="471" t="s">
        <v>409</v>
      </c>
      <c r="AV162" s="471" t="s">
        <v>978</v>
      </c>
      <c r="AW162" s="471" t="s">
        <v>402</v>
      </c>
      <c r="AX162" s="474" t="s">
        <v>970</v>
      </c>
    </row>
    <row r="163" spans="2:64" s="387" customFormat="1" ht="37.700000000000003" customHeight="1">
      <c r="B163" s="458"/>
      <c r="C163" s="736" t="s">
        <v>412</v>
      </c>
      <c r="D163" s="736" t="s">
        <v>972</v>
      </c>
      <c r="E163" s="737" t="s">
        <v>1023</v>
      </c>
      <c r="F163" s="738" t="s">
        <v>1024</v>
      </c>
      <c r="G163" s="739" t="s">
        <v>139</v>
      </c>
      <c r="H163" s="740">
        <v>511.85</v>
      </c>
      <c r="I163" s="740">
        <v>0</v>
      </c>
      <c r="J163" s="740">
        <f>ROUND(I163*H163,3)</f>
        <v>0</v>
      </c>
      <c r="K163" s="464"/>
      <c r="L163" s="388"/>
      <c r="M163" s="465" t="s">
        <v>911</v>
      </c>
      <c r="N163" s="466">
        <v>7.3699999999999998E-3</v>
      </c>
      <c r="O163" s="466">
        <f>N163*H163</f>
        <v>3.7723344999999999</v>
      </c>
      <c r="P163" s="466">
        <v>0</v>
      </c>
      <c r="Q163" s="466">
        <f>P163*H163</f>
        <v>0</v>
      </c>
      <c r="R163" s="466">
        <v>0</v>
      </c>
      <c r="S163" s="467">
        <f>R163*H163</f>
        <v>0</v>
      </c>
      <c r="AQ163" s="468" t="s">
        <v>420</v>
      </c>
      <c r="AS163" s="468" t="s">
        <v>972</v>
      </c>
      <c r="AT163" s="468" t="s">
        <v>409</v>
      </c>
      <c r="AX163" s="379" t="s">
        <v>970</v>
      </c>
      <c r="BD163" s="469" t="e">
        <f>IF(#REF!="základná",J163,0)</f>
        <v>#REF!</v>
      </c>
      <c r="BE163" s="469" t="e">
        <f>IF(#REF!="znížená",J163,0)</f>
        <v>#REF!</v>
      </c>
      <c r="BF163" s="469" t="e">
        <f>IF(#REF!="zákl. prenesená",J163,0)</f>
        <v>#REF!</v>
      </c>
      <c r="BG163" s="469" t="e">
        <f>IF(#REF!="zníž. prenesená",J163,0)</f>
        <v>#REF!</v>
      </c>
      <c r="BH163" s="469" t="e">
        <f>IF(#REF!="nulová",J163,0)</f>
        <v>#REF!</v>
      </c>
      <c r="BI163" s="379" t="s">
        <v>409</v>
      </c>
      <c r="BJ163" s="470">
        <f>ROUND(I163*H163,3)</f>
        <v>0</v>
      </c>
      <c r="BK163" s="379" t="s">
        <v>420</v>
      </c>
      <c r="BL163" s="468" t="s">
        <v>1025</v>
      </c>
    </row>
    <row r="164" spans="2:64" s="387" customFormat="1" ht="24.2" customHeight="1">
      <c r="B164" s="458"/>
      <c r="C164" s="736" t="s">
        <v>418</v>
      </c>
      <c r="D164" s="736" t="s">
        <v>972</v>
      </c>
      <c r="E164" s="737" t="s">
        <v>1026</v>
      </c>
      <c r="F164" s="738" t="s">
        <v>1027</v>
      </c>
      <c r="G164" s="739" t="s">
        <v>139</v>
      </c>
      <c r="H164" s="740">
        <v>51.185000000000002</v>
      </c>
      <c r="I164" s="740">
        <v>0</v>
      </c>
      <c r="J164" s="740">
        <f>ROUND(I164*H164,3)</f>
        <v>0</v>
      </c>
      <c r="K164" s="464"/>
      <c r="L164" s="388"/>
      <c r="M164" s="465" t="s">
        <v>911</v>
      </c>
      <c r="N164" s="466">
        <v>0</v>
      </c>
      <c r="O164" s="466">
        <f>N164*H164</f>
        <v>0</v>
      </c>
      <c r="P164" s="466">
        <v>0</v>
      </c>
      <c r="Q164" s="466">
        <f>P164*H164</f>
        <v>0</v>
      </c>
      <c r="R164" s="466">
        <v>0</v>
      </c>
      <c r="S164" s="467">
        <f>R164*H164</f>
        <v>0</v>
      </c>
      <c r="AQ164" s="468" t="s">
        <v>420</v>
      </c>
      <c r="AS164" s="468" t="s">
        <v>972</v>
      </c>
      <c r="AT164" s="468" t="s">
        <v>409</v>
      </c>
      <c r="AX164" s="379" t="s">
        <v>970</v>
      </c>
      <c r="BD164" s="469" t="e">
        <f>IF(#REF!="základná",J164,0)</f>
        <v>#REF!</v>
      </c>
      <c r="BE164" s="469" t="e">
        <f>IF(#REF!="znížená",J164,0)</f>
        <v>#REF!</v>
      </c>
      <c r="BF164" s="469" t="e">
        <f>IF(#REF!="zákl. prenesená",J164,0)</f>
        <v>#REF!</v>
      </c>
      <c r="BG164" s="469" t="e">
        <f>IF(#REF!="zníž. prenesená",J164,0)</f>
        <v>#REF!</v>
      </c>
      <c r="BH164" s="469" t="e">
        <f>IF(#REF!="nulová",J164,0)</f>
        <v>#REF!</v>
      </c>
      <c r="BI164" s="379" t="s">
        <v>409</v>
      </c>
      <c r="BJ164" s="470">
        <f>ROUND(I164*H164,3)</f>
        <v>0</v>
      </c>
      <c r="BK164" s="379" t="s">
        <v>420</v>
      </c>
      <c r="BL164" s="468" t="s">
        <v>1028</v>
      </c>
    </row>
    <row r="165" spans="2:64" s="387" customFormat="1" ht="14.45" customHeight="1">
      <c r="B165" s="458"/>
      <c r="C165" s="736" t="s">
        <v>422</v>
      </c>
      <c r="D165" s="736" t="s">
        <v>972</v>
      </c>
      <c r="E165" s="737" t="s">
        <v>1029</v>
      </c>
      <c r="F165" s="738" t="s">
        <v>1030</v>
      </c>
      <c r="G165" s="739" t="s">
        <v>139</v>
      </c>
      <c r="H165" s="740">
        <v>51.185000000000002</v>
      </c>
      <c r="I165" s="740">
        <v>0</v>
      </c>
      <c r="J165" s="740">
        <f>ROUND(I165*H165,3)</f>
        <v>0</v>
      </c>
      <c r="K165" s="464"/>
      <c r="L165" s="388"/>
      <c r="M165" s="465" t="s">
        <v>911</v>
      </c>
      <c r="N165" s="466">
        <v>0</v>
      </c>
      <c r="O165" s="466">
        <f>N165*H165</f>
        <v>0</v>
      </c>
      <c r="P165" s="466">
        <v>0</v>
      </c>
      <c r="Q165" s="466">
        <f>P165*H165</f>
        <v>0</v>
      </c>
      <c r="R165" s="466">
        <v>0</v>
      </c>
      <c r="S165" s="467">
        <f>R165*H165</f>
        <v>0</v>
      </c>
      <c r="AQ165" s="468" t="s">
        <v>420</v>
      </c>
      <c r="AS165" s="468" t="s">
        <v>972</v>
      </c>
      <c r="AT165" s="468" t="s">
        <v>409</v>
      </c>
      <c r="AX165" s="379" t="s">
        <v>970</v>
      </c>
      <c r="BD165" s="469" t="e">
        <f>IF(#REF!="základná",J165,0)</f>
        <v>#REF!</v>
      </c>
      <c r="BE165" s="469" t="e">
        <f>IF(#REF!="znížená",J165,0)</f>
        <v>#REF!</v>
      </c>
      <c r="BF165" s="469" t="e">
        <f>IF(#REF!="zákl. prenesená",J165,0)</f>
        <v>#REF!</v>
      </c>
      <c r="BG165" s="469" t="e">
        <f>IF(#REF!="zníž. prenesená",J165,0)</f>
        <v>#REF!</v>
      </c>
      <c r="BH165" s="469" t="e">
        <f>IF(#REF!="nulová",J165,0)</f>
        <v>#REF!</v>
      </c>
      <c r="BI165" s="379" t="s">
        <v>409</v>
      </c>
      <c r="BJ165" s="470">
        <f>ROUND(I165*H165,3)</f>
        <v>0</v>
      </c>
      <c r="BK165" s="379" t="s">
        <v>420</v>
      </c>
      <c r="BL165" s="468" t="s">
        <v>1031</v>
      </c>
    </row>
    <row r="166" spans="2:64" s="588" customFormat="1" ht="27.6" customHeight="1">
      <c r="B166" s="458"/>
      <c r="C166" s="736" t="s">
        <v>426</v>
      </c>
      <c r="D166" s="736" t="s">
        <v>972</v>
      </c>
      <c r="E166" s="737" t="s">
        <v>2600</v>
      </c>
      <c r="F166" s="738" t="s">
        <v>2601</v>
      </c>
      <c r="G166" s="739" t="s">
        <v>103</v>
      </c>
      <c r="H166" s="740">
        <v>101.346</v>
      </c>
      <c r="I166" s="740">
        <v>0</v>
      </c>
      <c r="J166" s="740">
        <f>ROUND(I166*H166,3)</f>
        <v>0</v>
      </c>
      <c r="K166" s="464"/>
      <c r="L166" s="388"/>
      <c r="M166" s="465"/>
      <c r="N166" s="466"/>
      <c r="O166" s="466"/>
      <c r="P166" s="466"/>
      <c r="Q166" s="466"/>
      <c r="R166" s="466"/>
      <c r="S166" s="467"/>
      <c r="AQ166" s="468"/>
      <c r="AS166" s="468"/>
      <c r="AT166" s="468"/>
      <c r="AX166" s="379"/>
      <c r="BD166" s="469"/>
      <c r="BE166" s="469"/>
      <c r="BF166" s="469"/>
      <c r="BG166" s="469"/>
      <c r="BH166" s="469"/>
      <c r="BI166" s="379"/>
      <c r="BJ166" s="470"/>
      <c r="BK166" s="379"/>
      <c r="BL166" s="468"/>
    </row>
    <row r="167" spans="2:64" s="387" customFormat="1" ht="24.2" customHeight="1">
      <c r="B167" s="458"/>
      <c r="C167" s="736" t="s">
        <v>429</v>
      </c>
      <c r="D167" s="736" t="s">
        <v>972</v>
      </c>
      <c r="E167" s="737" t="s">
        <v>1032</v>
      </c>
      <c r="F167" s="738" t="s">
        <v>1033</v>
      </c>
      <c r="G167" s="739" t="s">
        <v>139</v>
      </c>
      <c r="H167" s="740">
        <v>68.19</v>
      </c>
      <c r="I167" s="740">
        <v>0</v>
      </c>
      <c r="J167" s="740">
        <f>ROUND(I167*H167,3)</f>
        <v>0</v>
      </c>
      <c r="K167" s="464"/>
      <c r="L167" s="388"/>
      <c r="M167" s="465" t="s">
        <v>911</v>
      </c>
      <c r="N167" s="466">
        <v>0.24199999999999999</v>
      </c>
      <c r="O167" s="466">
        <f>N167*H167</f>
        <v>16.50198</v>
      </c>
      <c r="P167" s="466">
        <v>0</v>
      </c>
      <c r="Q167" s="466">
        <f>P167*H167</f>
        <v>0</v>
      </c>
      <c r="R167" s="466">
        <v>0</v>
      </c>
      <c r="S167" s="467">
        <f>R167*H167</f>
        <v>0</v>
      </c>
      <c r="AQ167" s="468" t="s">
        <v>420</v>
      </c>
      <c r="AS167" s="468" t="s">
        <v>972</v>
      </c>
      <c r="AT167" s="468" t="s">
        <v>409</v>
      </c>
      <c r="AX167" s="379" t="s">
        <v>970</v>
      </c>
      <c r="BD167" s="469" t="e">
        <f>IF(#REF!="základná",J167,0)</f>
        <v>#REF!</v>
      </c>
      <c r="BE167" s="469" t="e">
        <f>IF(#REF!="znížená",J167,0)</f>
        <v>#REF!</v>
      </c>
      <c r="BF167" s="469" t="e">
        <f>IF(#REF!="zákl. prenesená",J167,0)</f>
        <v>#REF!</v>
      </c>
      <c r="BG167" s="469" t="e">
        <f>IF(#REF!="zníž. prenesená",J167,0)</f>
        <v>#REF!</v>
      </c>
      <c r="BH167" s="469" t="e">
        <f>IF(#REF!="nulová",J167,0)</f>
        <v>#REF!</v>
      </c>
      <c r="BI167" s="379" t="s">
        <v>409</v>
      </c>
      <c r="BJ167" s="470">
        <f>ROUND(I167*H167,3)</f>
        <v>0</v>
      </c>
      <c r="BK167" s="379" t="s">
        <v>420</v>
      </c>
      <c r="BL167" s="468" t="s">
        <v>1034</v>
      </c>
    </row>
    <row r="168" spans="2:64" s="471" customFormat="1" hidden="1">
      <c r="B168" s="472"/>
      <c r="C168" s="741"/>
      <c r="D168" s="742" t="s">
        <v>976</v>
      </c>
      <c r="E168" s="743" t="s">
        <v>911</v>
      </c>
      <c r="F168" s="744" t="s">
        <v>1035</v>
      </c>
      <c r="G168" s="741"/>
      <c r="H168" s="745">
        <v>16.38</v>
      </c>
      <c r="I168" s="741"/>
      <c r="J168" s="741"/>
      <c r="L168" s="472"/>
      <c r="M168" s="477"/>
      <c r="S168" s="478"/>
      <c r="AS168" s="474" t="s">
        <v>976</v>
      </c>
      <c r="AT168" s="474" t="s">
        <v>409</v>
      </c>
      <c r="AU168" s="471" t="s">
        <v>409</v>
      </c>
      <c r="AV168" s="471" t="s">
        <v>978</v>
      </c>
      <c r="AW168" s="471" t="s">
        <v>889</v>
      </c>
      <c r="AX168" s="474" t="s">
        <v>970</v>
      </c>
    </row>
    <row r="169" spans="2:64" s="471" customFormat="1" hidden="1">
      <c r="B169" s="472"/>
      <c r="C169" s="741"/>
      <c r="D169" s="742" t="s">
        <v>976</v>
      </c>
      <c r="E169" s="743" t="s">
        <v>911</v>
      </c>
      <c r="F169" s="744" t="s">
        <v>1036</v>
      </c>
      <c r="G169" s="741"/>
      <c r="H169" s="745">
        <v>27.72</v>
      </c>
      <c r="I169" s="741"/>
      <c r="J169" s="741"/>
      <c r="L169" s="472"/>
      <c r="M169" s="477"/>
      <c r="S169" s="478"/>
      <c r="AS169" s="474" t="s">
        <v>976</v>
      </c>
      <c r="AT169" s="474" t="s">
        <v>409</v>
      </c>
      <c r="AU169" s="471" t="s">
        <v>409</v>
      </c>
      <c r="AV169" s="471" t="s">
        <v>978</v>
      </c>
      <c r="AW169" s="471" t="s">
        <v>889</v>
      </c>
      <c r="AX169" s="474" t="s">
        <v>970</v>
      </c>
    </row>
    <row r="170" spans="2:64" s="471" customFormat="1" ht="22.5" hidden="1">
      <c r="B170" s="472"/>
      <c r="C170" s="741"/>
      <c r="D170" s="742" t="s">
        <v>976</v>
      </c>
      <c r="E170" s="743" t="s">
        <v>911</v>
      </c>
      <c r="F170" s="744" t="s">
        <v>1037</v>
      </c>
      <c r="G170" s="741"/>
      <c r="H170" s="745">
        <v>17.91</v>
      </c>
      <c r="I170" s="741"/>
      <c r="J170" s="741"/>
      <c r="L170" s="472"/>
      <c r="M170" s="477"/>
      <c r="S170" s="478"/>
      <c r="AS170" s="474" t="s">
        <v>976</v>
      </c>
      <c r="AT170" s="474" t="s">
        <v>409</v>
      </c>
      <c r="AU170" s="471" t="s">
        <v>409</v>
      </c>
      <c r="AV170" s="471" t="s">
        <v>978</v>
      </c>
      <c r="AW170" s="471" t="s">
        <v>889</v>
      </c>
      <c r="AX170" s="474" t="s">
        <v>970</v>
      </c>
    </row>
    <row r="171" spans="2:64" s="486" customFormat="1" hidden="1">
      <c r="B171" s="487"/>
      <c r="C171" s="746"/>
      <c r="D171" s="742" t="s">
        <v>976</v>
      </c>
      <c r="E171" s="747" t="s">
        <v>911</v>
      </c>
      <c r="F171" s="748" t="s">
        <v>1038</v>
      </c>
      <c r="G171" s="746"/>
      <c r="H171" s="749">
        <v>62.01</v>
      </c>
      <c r="I171" s="746"/>
      <c r="J171" s="746"/>
      <c r="L171" s="487"/>
      <c r="M171" s="491"/>
      <c r="S171" s="492"/>
      <c r="AS171" s="488" t="s">
        <v>976</v>
      </c>
      <c r="AT171" s="488" t="s">
        <v>409</v>
      </c>
      <c r="AU171" s="486" t="s">
        <v>414</v>
      </c>
      <c r="AV171" s="486" t="s">
        <v>978</v>
      </c>
      <c r="AW171" s="486" t="s">
        <v>889</v>
      </c>
      <c r="AX171" s="488" t="s">
        <v>970</v>
      </c>
    </row>
    <row r="172" spans="2:64" s="471" customFormat="1" hidden="1">
      <c r="B172" s="472"/>
      <c r="C172" s="741"/>
      <c r="D172" s="742" t="s">
        <v>976</v>
      </c>
      <c r="E172" s="743" t="s">
        <v>911</v>
      </c>
      <c r="F172" s="744" t="s">
        <v>1039</v>
      </c>
      <c r="G172" s="741"/>
      <c r="H172" s="745">
        <v>8.1</v>
      </c>
      <c r="I172" s="741"/>
      <c r="J172" s="741"/>
      <c r="L172" s="472"/>
      <c r="M172" s="477"/>
      <c r="S172" s="478"/>
      <c r="AS172" s="474" t="s">
        <v>976</v>
      </c>
      <c r="AT172" s="474" t="s">
        <v>409</v>
      </c>
      <c r="AU172" s="471" t="s">
        <v>409</v>
      </c>
      <c r="AV172" s="471" t="s">
        <v>978</v>
      </c>
      <c r="AW172" s="471" t="s">
        <v>889</v>
      </c>
      <c r="AX172" s="474" t="s">
        <v>970</v>
      </c>
    </row>
    <row r="173" spans="2:64" s="471" customFormat="1" hidden="1">
      <c r="B173" s="472"/>
      <c r="C173" s="741"/>
      <c r="D173" s="742" t="s">
        <v>976</v>
      </c>
      <c r="E173" s="743" t="s">
        <v>911</v>
      </c>
      <c r="F173" s="744" t="s">
        <v>1040</v>
      </c>
      <c r="G173" s="741"/>
      <c r="H173" s="745">
        <v>-0.96</v>
      </c>
      <c r="I173" s="741"/>
      <c r="J173" s="741"/>
      <c r="L173" s="472"/>
      <c r="M173" s="477"/>
      <c r="S173" s="478"/>
      <c r="AS173" s="474" t="s">
        <v>976</v>
      </c>
      <c r="AT173" s="474" t="s">
        <v>409</v>
      </c>
      <c r="AU173" s="471" t="s">
        <v>409</v>
      </c>
      <c r="AV173" s="471" t="s">
        <v>978</v>
      </c>
      <c r="AW173" s="471" t="s">
        <v>889</v>
      </c>
      <c r="AX173" s="474" t="s">
        <v>970</v>
      </c>
    </row>
    <row r="174" spans="2:64" s="471" customFormat="1" hidden="1">
      <c r="B174" s="472"/>
      <c r="C174" s="741"/>
      <c r="D174" s="742" t="s">
        <v>976</v>
      </c>
      <c r="E174" s="743" t="s">
        <v>911</v>
      </c>
      <c r="F174" s="744" t="s">
        <v>1041</v>
      </c>
      <c r="G174" s="741"/>
      <c r="H174" s="745">
        <v>-0.96</v>
      </c>
      <c r="I174" s="741"/>
      <c r="J174" s="741"/>
      <c r="L174" s="472"/>
      <c r="M174" s="477"/>
      <c r="S174" s="478"/>
      <c r="AS174" s="474" t="s">
        <v>976</v>
      </c>
      <c r="AT174" s="474" t="s">
        <v>409</v>
      </c>
      <c r="AU174" s="471" t="s">
        <v>409</v>
      </c>
      <c r="AV174" s="471" t="s">
        <v>978</v>
      </c>
      <c r="AW174" s="471" t="s">
        <v>889</v>
      </c>
      <c r="AX174" s="474" t="s">
        <v>970</v>
      </c>
    </row>
    <row r="175" spans="2:64" s="479" customFormat="1" hidden="1">
      <c r="B175" s="480"/>
      <c r="C175" s="750"/>
      <c r="D175" s="742" t="s">
        <v>976</v>
      </c>
      <c r="E175" s="751" t="s">
        <v>911</v>
      </c>
      <c r="F175" s="752" t="s">
        <v>988</v>
      </c>
      <c r="G175" s="750"/>
      <c r="H175" s="753">
        <v>68.19</v>
      </c>
      <c r="I175" s="750"/>
      <c r="J175" s="750"/>
      <c r="L175" s="480"/>
      <c r="M175" s="484"/>
      <c r="S175" s="485"/>
      <c r="AS175" s="481" t="s">
        <v>976</v>
      </c>
      <c r="AT175" s="481" t="s">
        <v>409</v>
      </c>
      <c r="AU175" s="479" t="s">
        <v>420</v>
      </c>
      <c r="AV175" s="479" t="s">
        <v>978</v>
      </c>
      <c r="AW175" s="479" t="s">
        <v>402</v>
      </c>
      <c r="AX175" s="481" t="s">
        <v>970</v>
      </c>
    </row>
    <row r="176" spans="2:64" s="387" customFormat="1" ht="24.2" customHeight="1">
      <c r="B176" s="458"/>
      <c r="C176" s="736" t="s">
        <v>435</v>
      </c>
      <c r="D176" s="736" t="s">
        <v>972</v>
      </c>
      <c r="E176" s="737" t="s">
        <v>1042</v>
      </c>
      <c r="F176" s="738" t="s">
        <v>1043</v>
      </c>
      <c r="G176" s="739" t="s">
        <v>139</v>
      </c>
      <c r="H176" s="740">
        <v>39.03</v>
      </c>
      <c r="I176" s="740">
        <v>0</v>
      </c>
      <c r="J176" s="740">
        <f>ROUND(I176*H176,3)</f>
        <v>0</v>
      </c>
      <c r="K176" s="464"/>
      <c r="L176" s="388"/>
      <c r="M176" s="465" t="s">
        <v>911</v>
      </c>
      <c r="N176" s="466">
        <v>2.39</v>
      </c>
      <c r="O176" s="466">
        <f>N176*H176</f>
        <v>93.281700000000001</v>
      </c>
      <c r="P176" s="466">
        <v>0</v>
      </c>
      <c r="Q176" s="466">
        <f>P176*H176</f>
        <v>0</v>
      </c>
      <c r="R176" s="466">
        <v>0</v>
      </c>
      <c r="S176" s="467">
        <f>R176*H176</f>
        <v>0</v>
      </c>
      <c r="AQ176" s="468" t="s">
        <v>420</v>
      </c>
      <c r="AS176" s="468" t="s">
        <v>972</v>
      </c>
      <c r="AT176" s="468" t="s">
        <v>409</v>
      </c>
      <c r="AX176" s="379" t="s">
        <v>970</v>
      </c>
      <c r="BD176" s="469" t="e">
        <f>IF(#REF!="základná",J176,0)</f>
        <v>#REF!</v>
      </c>
      <c r="BE176" s="469" t="e">
        <f>IF(#REF!="znížená",J176,0)</f>
        <v>#REF!</v>
      </c>
      <c r="BF176" s="469" t="e">
        <f>IF(#REF!="zákl. prenesená",J176,0)</f>
        <v>#REF!</v>
      </c>
      <c r="BG176" s="469" t="e">
        <f>IF(#REF!="zníž. prenesená",J176,0)</f>
        <v>#REF!</v>
      </c>
      <c r="BH176" s="469" t="e">
        <f>IF(#REF!="nulová",J176,0)</f>
        <v>#REF!</v>
      </c>
      <c r="BI176" s="379" t="s">
        <v>409</v>
      </c>
      <c r="BJ176" s="470">
        <f>ROUND(I176*H176,3)</f>
        <v>0</v>
      </c>
      <c r="BK176" s="379" t="s">
        <v>420</v>
      </c>
      <c r="BL176" s="468" t="s">
        <v>1044</v>
      </c>
    </row>
    <row r="177" spans="2:64" s="471" customFormat="1" hidden="1">
      <c r="B177" s="472"/>
      <c r="C177" s="741"/>
      <c r="D177" s="742" t="s">
        <v>976</v>
      </c>
      <c r="E177" s="743" t="s">
        <v>911</v>
      </c>
      <c r="F177" s="744" t="s">
        <v>1045</v>
      </c>
      <c r="G177" s="741"/>
      <c r="H177" s="745">
        <v>4.95</v>
      </c>
      <c r="I177" s="741"/>
      <c r="J177" s="741"/>
      <c r="L177" s="472"/>
      <c r="M177" s="477"/>
      <c r="S177" s="478"/>
      <c r="AS177" s="474" t="s">
        <v>976</v>
      </c>
      <c r="AT177" s="474" t="s">
        <v>409</v>
      </c>
      <c r="AU177" s="471" t="s">
        <v>409</v>
      </c>
      <c r="AV177" s="471" t="s">
        <v>978</v>
      </c>
      <c r="AW177" s="471" t="s">
        <v>889</v>
      </c>
      <c r="AX177" s="474" t="s">
        <v>970</v>
      </c>
    </row>
    <row r="178" spans="2:64" s="471" customFormat="1" hidden="1">
      <c r="B178" s="472"/>
      <c r="C178" s="741"/>
      <c r="D178" s="742" t="s">
        <v>976</v>
      </c>
      <c r="E178" s="743" t="s">
        <v>911</v>
      </c>
      <c r="F178" s="744" t="s">
        <v>1046</v>
      </c>
      <c r="G178" s="741"/>
      <c r="H178" s="745">
        <v>34.08</v>
      </c>
      <c r="I178" s="741"/>
      <c r="J178" s="741"/>
      <c r="L178" s="472"/>
      <c r="M178" s="477"/>
      <c r="S178" s="478"/>
      <c r="AS178" s="474" t="s">
        <v>976</v>
      </c>
      <c r="AT178" s="474" t="s">
        <v>409</v>
      </c>
      <c r="AU178" s="471" t="s">
        <v>409</v>
      </c>
      <c r="AV178" s="471" t="s">
        <v>978</v>
      </c>
      <c r="AW178" s="471" t="s">
        <v>889</v>
      </c>
      <c r="AX178" s="474" t="s">
        <v>970</v>
      </c>
    </row>
    <row r="179" spans="2:64" s="486" customFormat="1" hidden="1">
      <c r="B179" s="487"/>
      <c r="C179" s="746"/>
      <c r="D179" s="742" t="s">
        <v>976</v>
      </c>
      <c r="E179" s="747" t="s">
        <v>911</v>
      </c>
      <c r="F179" s="748" t="s">
        <v>1038</v>
      </c>
      <c r="G179" s="746"/>
      <c r="H179" s="749">
        <v>39.03</v>
      </c>
      <c r="I179" s="746"/>
      <c r="J179" s="746"/>
      <c r="L179" s="487"/>
      <c r="M179" s="491"/>
      <c r="S179" s="492"/>
      <c r="AS179" s="488" t="s">
        <v>976</v>
      </c>
      <c r="AT179" s="488" t="s">
        <v>409</v>
      </c>
      <c r="AU179" s="486" t="s">
        <v>414</v>
      </c>
      <c r="AV179" s="486" t="s">
        <v>978</v>
      </c>
      <c r="AW179" s="486" t="s">
        <v>402</v>
      </c>
      <c r="AX179" s="488" t="s">
        <v>970</v>
      </c>
    </row>
    <row r="180" spans="2:64" s="387" customFormat="1" ht="14.45" customHeight="1">
      <c r="B180" s="458"/>
      <c r="C180" s="754" t="s">
        <v>437</v>
      </c>
      <c r="D180" s="754" t="s">
        <v>474</v>
      </c>
      <c r="E180" s="755" t="s">
        <v>1047</v>
      </c>
      <c r="F180" s="756" t="s">
        <v>1048</v>
      </c>
      <c r="G180" s="757" t="s">
        <v>103</v>
      </c>
      <c r="H180" s="758">
        <v>65.569999999999993</v>
      </c>
      <c r="I180" s="758">
        <v>0</v>
      </c>
      <c r="J180" s="758">
        <f>ROUND(I180*H180,3)</f>
        <v>0</v>
      </c>
      <c r="K180" s="498"/>
      <c r="L180" s="499"/>
      <c r="M180" s="500" t="s">
        <v>911</v>
      </c>
      <c r="N180" s="466">
        <v>0</v>
      </c>
      <c r="O180" s="466">
        <f>N180*H180</f>
        <v>0</v>
      </c>
      <c r="P180" s="466">
        <v>1</v>
      </c>
      <c r="Q180" s="466">
        <f>P180*H180</f>
        <v>65.569999999999993</v>
      </c>
      <c r="R180" s="466">
        <v>0</v>
      </c>
      <c r="S180" s="467">
        <f>R180*H180</f>
        <v>0</v>
      </c>
      <c r="AQ180" s="468" t="s">
        <v>405</v>
      </c>
      <c r="AS180" s="468" t="s">
        <v>474</v>
      </c>
      <c r="AT180" s="468" t="s">
        <v>409</v>
      </c>
      <c r="AX180" s="379" t="s">
        <v>970</v>
      </c>
      <c r="BD180" s="469" t="e">
        <f>IF(#REF!="základná",J180,0)</f>
        <v>#REF!</v>
      </c>
      <c r="BE180" s="469" t="e">
        <f>IF(#REF!="znížená",J180,0)</f>
        <v>#REF!</v>
      </c>
      <c r="BF180" s="469" t="e">
        <f>IF(#REF!="zákl. prenesená",J180,0)</f>
        <v>#REF!</v>
      </c>
      <c r="BG180" s="469" t="e">
        <f>IF(#REF!="zníž. prenesená",J180,0)</f>
        <v>#REF!</v>
      </c>
      <c r="BH180" s="469" t="e">
        <f>IF(#REF!="nulová",J180,0)</f>
        <v>#REF!</v>
      </c>
      <c r="BI180" s="379" t="s">
        <v>409</v>
      </c>
      <c r="BJ180" s="470">
        <f>ROUND(I180*H180,3)</f>
        <v>0</v>
      </c>
      <c r="BK180" s="379" t="s">
        <v>420</v>
      </c>
      <c r="BL180" s="468" t="s">
        <v>1049</v>
      </c>
    </row>
    <row r="181" spans="2:64" s="471" customFormat="1" hidden="1">
      <c r="B181" s="472"/>
      <c r="C181" s="741"/>
      <c r="D181" s="742" t="s">
        <v>976</v>
      </c>
      <c r="E181" s="743" t="s">
        <v>911</v>
      </c>
      <c r="F181" s="744" t="s">
        <v>1050</v>
      </c>
      <c r="G181" s="741"/>
      <c r="H181" s="745">
        <v>65.569999999999993</v>
      </c>
      <c r="I181" s="741"/>
      <c r="J181" s="741"/>
      <c r="L181" s="472"/>
      <c r="M181" s="477"/>
      <c r="S181" s="478"/>
      <c r="AS181" s="474" t="s">
        <v>976</v>
      </c>
      <c r="AT181" s="474" t="s">
        <v>409</v>
      </c>
      <c r="AU181" s="471" t="s">
        <v>409</v>
      </c>
      <c r="AV181" s="471" t="s">
        <v>978</v>
      </c>
      <c r="AW181" s="471" t="s">
        <v>402</v>
      </c>
      <c r="AX181" s="474" t="s">
        <v>970</v>
      </c>
    </row>
    <row r="182" spans="2:64" s="387" customFormat="1" ht="14.45" customHeight="1">
      <c r="B182" s="458"/>
      <c r="C182" s="736" t="s">
        <v>438</v>
      </c>
      <c r="D182" s="736" t="s">
        <v>972</v>
      </c>
      <c r="E182" s="737" t="s">
        <v>1051</v>
      </c>
      <c r="F182" s="738" t="s">
        <v>1052</v>
      </c>
      <c r="G182" s="739" t="s">
        <v>97</v>
      </c>
      <c r="H182" s="740">
        <v>106.5</v>
      </c>
      <c r="I182" s="740">
        <v>0</v>
      </c>
      <c r="J182" s="740">
        <f>ROUND(I182*H182,3)</f>
        <v>0</v>
      </c>
      <c r="K182" s="464"/>
      <c r="L182" s="388"/>
      <c r="M182" s="465" t="s">
        <v>911</v>
      </c>
      <c r="N182" s="466">
        <v>1.7000000000000001E-2</v>
      </c>
      <c r="O182" s="466">
        <f>N182*H182</f>
        <v>1.8105000000000002</v>
      </c>
      <c r="P182" s="466">
        <v>0</v>
      </c>
      <c r="Q182" s="466">
        <f>P182*H182</f>
        <v>0</v>
      </c>
      <c r="R182" s="466">
        <v>0</v>
      </c>
      <c r="S182" s="467">
        <f>R182*H182</f>
        <v>0</v>
      </c>
      <c r="AQ182" s="468" t="s">
        <v>420</v>
      </c>
      <c r="AS182" s="468" t="s">
        <v>972</v>
      </c>
      <c r="AT182" s="468" t="s">
        <v>409</v>
      </c>
      <c r="AX182" s="379" t="s">
        <v>970</v>
      </c>
      <c r="BD182" s="469" t="e">
        <f>IF(#REF!="základná",J182,0)</f>
        <v>#REF!</v>
      </c>
      <c r="BE182" s="469" t="e">
        <f>IF(#REF!="znížená",J182,0)</f>
        <v>#REF!</v>
      </c>
      <c r="BF182" s="469" t="e">
        <f>IF(#REF!="zákl. prenesená",J182,0)</f>
        <v>#REF!</v>
      </c>
      <c r="BG182" s="469" t="e">
        <f>IF(#REF!="zníž. prenesená",J182,0)</f>
        <v>#REF!</v>
      </c>
      <c r="BH182" s="469" t="e">
        <f>IF(#REF!="nulová",J182,0)</f>
        <v>#REF!</v>
      </c>
      <c r="BI182" s="379" t="s">
        <v>409</v>
      </c>
      <c r="BJ182" s="470">
        <f>ROUND(I182*H182,3)</f>
        <v>0</v>
      </c>
      <c r="BK182" s="379" t="s">
        <v>420</v>
      </c>
      <c r="BL182" s="468" t="s">
        <v>1053</v>
      </c>
    </row>
    <row r="183" spans="2:64" s="446" customFormat="1" ht="22.7" customHeight="1">
      <c r="B183" s="447"/>
      <c r="D183" s="448" t="s">
        <v>441</v>
      </c>
      <c r="E183" s="456" t="s">
        <v>409</v>
      </c>
      <c r="F183" s="456" t="s">
        <v>1054</v>
      </c>
      <c r="J183" s="457">
        <f>BJ183</f>
        <v>0</v>
      </c>
      <c r="L183" s="447"/>
      <c r="M183" s="451"/>
      <c r="O183" s="452">
        <f>SUM(O184:O185)</f>
        <v>0.42599999999999999</v>
      </c>
      <c r="Q183" s="452">
        <f>SUM(Q184:Q185)</f>
        <v>0</v>
      </c>
      <c r="S183" s="453">
        <f>SUM(S184:S185)</f>
        <v>0</v>
      </c>
      <c r="AQ183" s="448" t="s">
        <v>402</v>
      </c>
      <c r="AS183" s="454" t="s">
        <v>441</v>
      </c>
      <c r="AT183" s="454" t="s">
        <v>402</v>
      </c>
      <c r="AX183" s="448" t="s">
        <v>970</v>
      </c>
      <c r="BJ183" s="455">
        <f>SUM(BJ184:BJ185)</f>
        <v>0</v>
      </c>
    </row>
    <row r="184" spans="2:64" s="387" customFormat="1" ht="24.2" customHeight="1">
      <c r="B184" s="458"/>
      <c r="C184" s="459" t="s">
        <v>440</v>
      </c>
      <c r="D184" s="459" t="s">
        <v>972</v>
      </c>
      <c r="E184" s="460" t="s">
        <v>1055</v>
      </c>
      <c r="F184" s="461" t="s">
        <v>1056</v>
      </c>
      <c r="G184" s="462" t="s">
        <v>97</v>
      </c>
      <c r="H184" s="463">
        <v>106.5</v>
      </c>
      <c r="I184" s="463">
        <v>0</v>
      </c>
      <c r="J184" s="463">
        <f>ROUND(I184*H184,3)</f>
        <v>0</v>
      </c>
      <c r="K184" s="464"/>
      <c r="L184" s="388"/>
      <c r="M184" s="465" t="s">
        <v>911</v>
      </c>
      <c r="N184" s="466">
        <v>4.0000000000000001E-3</v>
      </c>
      <c r="O184" s="466">
        <f>N184*H184</f>
        <v>0.42599999999999999</v>
      </c>
      <c r="P184" s="466">
        <v>0</v>
      </c>
      <c r="Q184" s="466">
        <f>P184*H184</f>
        <v>0</v>
      </c>
      <c r="R184" s="466">
        <v>0</v>
      </c>
      <c r="S184" s="467">
        <f>R184*H184</f>
        <v>0</v>
      </c>
      <c r="AQ184" s="468" t="s">
        <v>420</v>
      </c>
      <c r="AS184" s="468" t="s">
        <v>972</v>
      </c>
      <c r="AT184" s="468" t="s">
        <v>409</v>
      </c>
      <c r="AX184" s="379" t="s">
        <v>970</v>
      </c>
      <c r="BD184" s="469" t="e">
        <f>IF(#REF!="základná",J184,0)</f>
        <v>#REF!</v>
      </c>
      <c r="BE184" s="469" t="e">
        <f>IF(#REF!="znížená",J184,0)</f>
        <v>#REF!</v>
      </c>
      <c r="BF184" s="469" t="e">
        <f>IF(#REF!="zákl. prenesená",J184,0)</f>
        <v>#REF!</v>
      </c>
      <c r="BG184" s="469" t="e">
        <f>IF(#REF!="zníž. prenesená",J184,0)</f>
        <v>#REF!</v>
      </c>
      <c r="BH184" s="469" t="e">
        <f>IF(#REF!="nulová",J184,0)</f>
        <v>#REF!</v>
      </c>
      <c r="BI184" s="379" t="s">
        <v>409</v>
      </c>
      <c r="BJ184" s="470">
        <f>ROUND(I184*H184,3)</f>
        <v>0</v>
      </c>
      <c r="BK184" s="379" t="s">
        <v>420</v>
      </c>
      <c r="BL184" s="468" t="s">
        <v>1057</v>
      </c>
    </row>
    <row r="185" spans="2:64" s="471" customFormat="1" hidden="1">
      <c r="B185" s="472"/>
      <c r="D185" s="473" t="s">
        <v>976</v>
      </c>
      <c r="E185" s="474" t="s">
        <v>911</v>
      </c>
      <c r="F185" s="475" t="s">
        <v>1058</v>
      </c>
      <c r="H185" s="476">
        <v>106.5</v>
      </c>
      <c r="L185" s="472"/>
      <c r="M185" s="477"/>
      <c r="S185" s="478"/>
      <c r="AS185" s="474" t="s">
        <v>976</v>
      </c>
      <c r="AT185" s="474" t="s">
        <v>409</v>
      </c>
      <c r="AU185" s="471" t="s">
        <v>409</v>
      </c>
      <c r="AV185" s="471" t="s">
        <v>978</v>
      </c>
      <c r="AW185" s="471" t="s">
        <v>402</v>
      </c>
      <c r="AX185" s="474" t="s">
        <v>970</v>
      </c>
    </row>
    <row r="186" spans="2:64" s="446" customFormat="1" ht="22.7" customHeight="1">
      <c r="B186" s="447"/>
      <c r="D186" s="448" t="s">
        <v>441</v>
      </c>
      <c r="E186" s="456" t="s">
        <v>414</v>
      </c>
      <c r="F186" s="456" t="s">
        <v>1059</v>
      </c>
      <c r="J186" s="457">
        <f>BJ186</f>
        <v>0</v>
      </c>
      <c r="L186" s="447"/>
      <c r="M186" s="451"/>
      <c r="O186" s="452">
        <f>SUM(O187:O188)</f>
        <v>4.1069199999999997</v>
      </c>
      <c r="Q186" s="452">
        <f>SUM(Q187:Q188)</f>
        <v>0</v>
      </c>
      <c r="S186" s="453">
        <f>SUM(S187:S188)</f>
        <v>0</v>
      </c>
      <c r="AQ186" s="448" t="s">
        <v>402</v>
      </c>
      <c r="AS186" s="454" t="s">
        <v>441</v>
      </c>
      <c r="AT186" s="454" t="s">
        <v>402</v>
      </c>
      <c r="AX186" s="448" t="s">
        <v>970</v>
      </c>
      <c r="BJ186" s="455">
        <f>SUM(BJ187:BJ188)</f>
        <v>0</v>
      </c>
    </row>
    <row r="187" spans="2:64" s="387" customFormat="1" ht="24.2" customHeight="1">
      <c r="B187" s="458"/>
      <c r="C187" s="459" t="s">
        <v>442</v>
      </c>
      <c r="D187" s="459" t="s">
        <v>972</v>
      </c>
      <c r="E187" s="460" t="s">
        <v>1060</v>
      </c>
      <c r="F187" s="461" t="s">
        <v>1061</v>
      </c>
      <c r="G187" s="462" t="s">
        <v>305</v>
      </c>
      <c r="H187" s="463">
        <v>1</v>
      </c>
      <c r="I187" s="463">
        <v>0</v>
      </c>
      <c r="J187" s="463">
        <f>ROUND(I187*H187,3)</f>
        <v>0</v>
      </c>
      <c r="K187" s="464"/>
      <c r="L187" s="388"/>
      <c r="M187" s="465" t="s">
        <v>911</v>
      </c>
      <c r="N187" s="466">
        <v>4.1069199999999997</v>
      </c>
      <c r="O187" s="466">
        <f>N187*H187</f>
        <v>4.1069199999999997</v>
      </c>
      <c r="P187" s="466">
        <v>0</v>
      </c>
      <c r="Q187" s="466">
        <f>P187*H187</f>
        <v>0</v>
      </c>
      <c r="R187" s="466">
        <v>0</v>
      </c>
      <c r="S187" s="467">
        <f>R187*H187</f>
        <v>0</v>
      </c>
      <c r="AQ187" s="468" t="s">
        <v>420</v>
      </c>
      <c r="AS187" s="468" t="s">
        <v>972</v>
      </c>
      <c r="AT187" s="468" t="s">
        <v>409</v>
      </c>
      <c r="AX187" s="379" t="s">
        <v>970</v>
      </c>
      <c r="BD187" s="469" t="e">
        <f>IF(#REF!="základná",J187,0)</f>
        <v>#REF!</v>
      </c>
      <c r="BE187" s="469" t="e">
        <f>IF(#REF!="znížená",J187,0)</f>
        <v>#REF!</v>
      </c>
      <c r="BF187" s="469" t="e">
        <f>IF(#REF!="zákl. prenesená",J187,0)</f>
        <v>#REF!</v>
      </c>
      <c r="BG187" s="469" t="e">
        <f>IF(#REF!="zníž. prenesená",J187,0)</f>
        <v>#REF!</v>
      </c>
      <c r="BH187" s="469" t="e">
        <f>IF(#REF!="nulová",J187,0)</f>
        <v>#REF!</v>
      </c>
      <c r="BI187" s="379" t="s">
        <v>409</v>
      </c>
      <c r="BJ187" s="470">
        <f>ROUND(I187*H187,3)</f>
        <v>0</v>
      </c>
      <c r="BK187" s="379" t="s">
        <v>420</v>
      </c>
      <c r="BL187" s="468" t="s">
        <v>1062</v>
      </c>
    </row>
    <row r="188" spans="2:64" s="387" customFormat="1" ht="14.45" customHeight="1">
      <c r="B188" s="458"/>
      <c r="C188" s="493" t="s">
        <v>446</v>
      </c>
      <c r="D188" s="493" t="s">
        <v>474</v>
      </c>
      <c r="E188" s="494" t="s">
        <v>1063</v>
      </c>
      <c r="F188" s="584" t="s">
        <v>2512</v>
      </c>
      <c r="G188" s="496" t="s">
        <v>305</v>
      </c>
      <c r="H188" s="497">
        <v>1</v>
      </c>
      <c r="I188" s="497">
        <v>0</v>
      </c>
      <c r="J188" s="497">
        <f>ROUND(I188*H188,3)</f>
        <v>0</v>
      </c>
      <c r="K188" s="498"/>
      <c r="L188" s="499"/>
      <c r="M188" s="500" t="s">
        <v>911</v>
      </c>
      <c r="N188" s="466">
        <v>0</v>
      </c>
      <c r="O188" s="466">
        <f>N188*H188</f>
        <v>0</v>
      </c>
      <c r="P188" s="466">
        <v>0</v>
      </c>
      <c r="Q188" s="466">
        <f>P188*H188</f>
        <v>0</v>
      </c>
      <c r="R188" s="466">
        <v>0</v>
      </c>
      <c r="S188" s="467">
        <f>R188*H188</f>
        <v>0</v>
      </c>
      <c r="AQ188" s="468" t="s">
        <v>405</v>
      </c>
      <c r="AS188" s="468" t="s">
        <v>474</v>
      </c>
      <c r="AT188" s="468" t="s">
        <v>409</v>
      </c>
      <c r="AX188" s="379" t="s">
        <v>970</v>
      </c>
      <c r="BD188" s="469" t="e">
        <f>IF(#REF!="základná",J188,0)</f>
        <v>#REF!</v>
      </c>
      <c r="BE188" s="469" t="e">
        <f>IF(#REF!="znížená",J188,0)</f>
        <v>#REF!</v>
      </c>
      <c r="BF188" s="469" t="e">
        <f>IF(#REF!="zákl. prenesená",J188,0)</f>
        <v>#REF!</v>
      </c>
      <c r="BG188" s="469" t="e">
        <f>IF(#REF!="zníž. prenesená",J188,0)</f>
        <v>#REF!</v>
      </c>
      <c r="BH188" s="469" t="e">
        <f>IF(#REF!="nulová",J188,0)</f>
        <v>#REF!</v>
      </c>
      <c r="BI188" s="379" t="s">
        <v>409</v>
      </c>
      <c r="BJ188" s="470">
        <f>ROUND(I188*H188,3)</f>
        <v>0</v>
      </c>
      <c r="BK188" s="379" t="s">
        <v>420</v>
      </c>
      <c r="BL188" s="468" t="s">
        <v>1064</v>
      </c>
    </row>
    <row r="189" spans="2:64" s="446" customFormat="1" ht="22.7" customHeight="1">
      <c r="B189" s="447"/>
      <c r="D189" s="448" t="s">
        <v>441</v>
      </c>
      <c r="E189" s="456" t="s">
        <v>420</v>
      </c>
      <c r="F189" s="456" t="s">
        <v>1065</v>
      </c>
      <c r="J189" s="457">
        <f>BJ189</f>
        <v>0</v>
      </c>
      <c r="L189" s="447"/>
      <c r="M189" s="451"/>
      <c r="O189" s="452">
        <f>SUM(O190:O195)</f>
        <v>27.048645</v>
      </c>
      <c r="Q189" s="452">
        <f>SUM(Q190:Q195)</f>
        <v>32.77384035</v>
      </c>
      <c r="S189" s="453">
        <f>SUM(S190:S195)</f>
        <v>0</v>
      </c>
      <c r="AQ189" s="448" t="s">
        <v>402</v>
      </c>
      <c r="AS189" s="454" t="s">
        <v>441</v>
      </c>
      <c r="AT189" s="454" t="s">
        <v>402</v>
      </c>
      <c r="AX189" s="448" t="s">
        <v>970</v>
      </c>
      <c r="BJ189" s="455">
        <f>SUM(BJ190:BJ195)</f>
        <v>0</v>
      </c>
    </row>
    <row r="190" spans="2:64" s="387" customFormat="1" ht="37.700000000000003" customHeight="1">
      <c r="B190" s="458"/>
      <c r="C190" s="459" t="s">
        <v>449</v>
      </c>
      <c r="D190" s="459" t="s">
        <v>972</v>
      </c>
      <c r="E190" s="460" t="s">
        <v>1066</v>
      </c>
      <c r="F190" s="461" t="s">
        <v>1067</v>
      </c>
      <c r="G190" s="462" t="s">
        <v>139</v>
      </c>
      <c r="H190" s="463">
        <v>15.255000000000001</v>
      </c>
      <c r="I190" s="463">
        <v>0</v>
      </c>
      <c r="J190" s="463">
        <f>ROUND(I190*H190,3)</f>
        <v>0</v>
      </c>
      <c r="K190" s="464"/>
      <c r="L190" s="388"/>
      <c r="M190" s="465" t="s">
        <v>911</v>
      </c>
      <c r="N190" s="466">
        <v>1.603</v>
      </c>
      <c r="O190" s="466">
        <f>N190*H190</f>
        <v>24.453765000000001</v>
      </c>
      <c r="P190" s="466">
        <v>1.8907700000000001</v>
      </c>
      <c r="Q190" s="466">
        <f>P190*H190</f>
        <v>28.843696350000002</v>
      </c>
      <c r="R190" s="466">
        <v>0</v>
      </c>
      <c r="S190" s="467">
        <f>R190*H190</f>
        <v>0</v>
      </c>
      <c r="AQ190" s="468" t="s">
        <v>420</v>
      </c>
      <c r="AS190" s="468" t="s">
        <v>972</v>
      </c>
      <c r="AT190" s="468" t="s">
        <v>409</v>
      </c>
      <c r="AX190" s="379" t="s">
        <v>970</v>
      </c>
      <c r="BD190" s="469" t="e">
        <f>IF(#REF!="základná",J190,0)</f>
        <v>#REF!</v>
      </c>
      <c r="BE190" s="469" t="e">
        <f>IF(#REF!="znížená",J190,0)</f>
        <v>#REF!</v>
      </c>
      <c r="BF190" s="469" t="e">
        <f>IF(#REF!="zákl. prenesená",J190,0)</f>
        <v>#REF!</v>
      </c>
      <c r="BG190" s="469" t="e">
        <f>IF(#REF!="zníž. prenesená",J190,0)</f>
        <v>#REF!</v>
      </c>
      <c r="BH190" s="469" t="e">
        <f>IF(#REF!="nulová",J190,0)</f>
        <v>#REF!</v>
      </c>
      <c r="BI190" s="379" t="s">
        <v>409</v>
      </c>
      <c r="BJ190" s="470">
        <f>ROUND(I190*H190,3)</f>
        <v>0</v>
      </c>
      <c r="BK190" s="379" t="s">
        <v>420</v>
      </c>
      <c r="BL190" s="468" t="s">
        <v>1068</v>
      </c>
    </row>
    <row r="191" spans="2:64" s="471" customFormat="1" hidden="1">
      <c r="B191" s="472"/>
      <c r="D191" s="473" t="s">
        <v>976</v>
      </c>
      <c r="E191" s="474" t="s">
        <v>911</v>
      </c>
      <c r="F191" s="475" t="s">
        <v>1069</v>
      </c>
      <c r="H191" s="476">
        <v>15.255000000000001</v>
      </c>
      <c r="L191" s="472"/>
      <c r="M191" s="477"/>
      <c r="S191" s="478"/>
      <c r="AS191" s="474" t="s">
        <v>976</v>
      </c>
      <c r="AT191" s="474" t="s">
        <v>409</v>
      </c>
      <c r="AU191" s="471" t="s">
        <v>409</v>
      </c>
      <c r="AV191" s="471" t="s">
        <v>978</v>
      </c>
      <c r="AW191" s="471" t="s">
        <v>402</v>
      </c>
      <c r="AX191" s="474" t="s">
        <v>970</v>
      </c>
    </row>
    <row r="192" spans="2:64" s="387" customFormat="1" ht="24.2" customHeight="1">
      <c r="B192" s="458"/>
      <c r="C192" s="459" t="s">
        <v>453</v>
      </c>
      <c r="D192" s="459" t="s">
        <v>972</v>
      </c>
      <c r="E192" s="460" t="s">
        <v>1070</v>
      </c>
      <c r="F192" s="461" t="s">
        <v>1071</v>
      </c>
      <c r="G192" s="462" t="s">
        <v>139</v>
      </c>
      <c r="H192" s="463">
        <v>0.96</v>
      </c>
      <c r="I192" s="463">
        <v>0</v>
      </c>
      <c r="J192" s="463">
        <f>ROUND(I192*H192,3)</f>
        <v>0</v>
      </c>
      <c r="K192" s="464"/>
      <c r="L192" s="388"/>
      <c r="M192" s="465" t="s">
        <v>911</v>
      </c>
      <c r="N192" s="466">
        <v>1.246</v>
      </c>
      <c r="O192" s="466">
        <f>N192*H192</f>
        <v>1.1961599999999999</v>
      </c>
      <c r="P192" s="466">
        <v>1.89076</v>
      </c>
      <c r="Q192" s="466">
        <f>P192*H192</f>
        <v>1.8151295999999999</v>
      </c>
      <c r="R192" s="466">
        <v>0</v>
      </c>
      <c r="S192" s="467">
        <f>R192*H192</f>
        <v>0</v>
      </c>
      <c r="AQ192" s="468" t="s">
        <v>420</v>
      </c>
      <c r="AS192" s="468" t="s">
        <v>972</v>
      </c>
      <c r="AT192" s="468" t="s">
        <v>409</v>
      </c>
      <c r="AX192" s="379" t="s">
        <v>970</v>
      </c>
      <c r="BD192" s="469" t="e">
        <f>IF(#REF!="základná",J192,0)</f>
        <v>#REF!</v>
      </c>
      <c r="BE192" s="469" t="e">
        <f>IF(#REF!="znížená",J192,0)</f>
        <v>#REF!</v>
      </c>
      <c r="BF192" s="469" t="e">
        <f>IF(#REF!="zákl. prenesená",J192,0)</f>
        <v>#REF!</v>
      </c>
      <c r="BG192" s="469" t="e">
        <f>IF(#REF!="zníž. prenesená",J192,0)</f>
        <v>#REF!</v>
      </c>
      <c r="BH192" s="469" t="e">
        <f>IF(#REF!="nulová",J192,0)</f>
        <v>#REF!</v>
      </c>
      <c r="BI192" s="379" t="s">
        <v>409</v>
      </c>
      <c r="BJ192" s="470">
        <f>ROUND(I192*H192,3)</f>
        <v>0</v>
      </c>
      <c r="BK192" s="379" t="s">
        <v>420</v>
      </c>
      <c r="BL192" s="468" t="s">
        <v>1072</v>
      </c>
    </row>
    <row r="193" spans="2:64" s="471" customFormat="1" hidden="1">
      <c r="B193" s="472"/>
      <c r="D193" s="473" t="s">
        <v>976</v>
      </c>
      <c r="E193" s="474" t="s">
        <v>911</v>
      </c>
      <c r="F193" s="475" t="s">
        <v>1073</v>
      </c>
      <c r="H193" s="476">
        <v>0.96</v>
      </c>
      <c r="L193" s="472"/>
      <c r="M193" s="477"/>
      <c r="S193" s="478"/>
      <c r="AS193" s="474" t="s">
        <v>976</v>
      </c>
      <c r="AT193" s="474" t="s">
        <v>409</v>
      </c>
      <c r="AU193" s="471" t="s">
        <v>409</v>
      </c>
      <c r="AV193" s="471" t="s">
        <v>978</v>
      </c>
      <c r="AW193" s="471" t="s">
        <v>402</v>
      </c>
      <c r="AX193" s="474" t="s">
        <v>970</v>
      </c>
    </row>
    <row r="194" spans="2:64" s="387" customFormat="1" ht="24.2" customHeight="1">
      <c r="B194" s="458"/>
      <c r="C194" s="459" t="s">
        <v>455</v>
      </c>
      <c r="D194" s="459" t="s">
        <v>972</v>
      </c>
      <c r="E194" s="460" t="s">
        <v>1074</v>
      </c>
      <c r="F194" s="461" t="s">
        <v>1075</v>
      </c>
      <c r="G194" s="462" t="s">
        <v>139</v>
      </c>
      <c r="H194" s="463">
        <v>0.96</v>
      </c>
      <c r="I194" s="463">
        <v>0</v>
      </c>
      <c r="J194" s="463">
        <f>ROUND(I194*H194,3)</f>
        <v>0</v>
      </c>
      <c r="K194" s="464"/>
      <c r="L194" s="388"/>
      <c r="M194" s="465" t="s">
        <v>911</v>
      </c>
      <c r="N194" s="466">
        <v>1.4570000000000001</v>
      </c>
      <c r="O194" s="466">
        <f>N194*H194</f>
        <v>1.39872</v>
      </c>
      <c r="P194" s="466">
        <v>2.2031399999999999</v>
      </c>
      <c r="Q194" s="466">
        <f>P194*H194</f>
        <v>2.1150143999999997</v>
      </c>
      <c r="R194" s="466">
        <v>0</v>
      </c>
      <c r="S194" s="467">
        <f>R194*H194</f>
        <v>0</v>
      </c>
      <c r="AQ194" s="468" t="s">
        <v>420</v>
      </c>
      <c r="AS194" s="468" t="s">
        <v>972</v>
      </c>
      <c r="AT194" s="468" t="s">
        <v>409</v>
      </c>
      <c r="AX194" s="379" t="s">
        <v>970</v>
      </c>
      <c r="BD194" s="469" t="e">
        <f>IF(#REF!="základná",J194,0)</f>
        <v>#REF!</v>
      </c>
      <c r="BE194" s="469" t="e">
        <f>IF(#REF!="znížená",J194,0)</f>
        <v>#REF!</v>
      </c>
      <c r="BF194" s="469" t="e">
        <f>IF(#REF!="zákl. prenesená",J194,0)</f>
        <v>#REF!</v>
      </c>
      <c r="BG194" s="469" t="e">
        <f>IF(#REF!="zníž. prenesená",J194,0)</f>
        <v>#REF!</v>
      </c>
      <c r="BH194" s="469" t="e">
        <f>IF(#REF!="nulová",J194,0)</f>
        <v>#REF!</v>
      </c>
      <c r="BI194" s="379" t="s">
        <v>409</v>
      </c>
      <c r="BJ194" s="470">
        <f>ROUND(I194*H194,3)</f>
        <v>0</v>
      </c>
      <c r="BK194" s="379" t="s">
        <v>420</v>
      </c>
      <c r="BL194" s="468" t="s">
        <v>1076</v>
      </c>
    </row>
    <row r="195" spans="2:64" s="471" customFormat="1" hidden="1">
      <c r="B195" s="472"/>
      <c r="D195" s="473" t="s">
        <v>976</v>
      </c>
      <c r="E195" s="474" t="s">
        <v>911</v>
      </c>
      <c r="F195" s="475" t="s">
        <v>1077</v>
      </c>
      <c r="H195" s="476">
        <v>0.96</v>
      </c>
      <c r="L195" s="472"/>
      <c r="M195" s="477"/>
      <c r="S195" s="478"/>
      <c r="AS195" s="474" t="s">
        <v>976</v>
      </c>
      <c r="AT195" s="474" t="s">
        <v>409</v>
      </c>
      <c r="AU195" s="471" t="s">
        <v>409</v>
      </c>
      <c r="AV195" s="471" t="s">
        <v>978</v>
      </c>
      <c r="AW195" s="471" t="s">
        <v>402</v>
      </c>
      <c r="AX195" s="474" t="s">
        <v>970</v>
      </c>
    </row>
    <row r="196" spans="2:64" s="446" customFormat="1" ht="22.7" customHeight="1">
      <c r="B196" s="447"/>
      <c r="D196" s="448" t="s">
        <v>441</v>
      </c>
      <c r="E196" s="456" t="s">
        <v>428</v>
      </c>
      <c r="F196" s="456" t="s">
        <v>1078</v>
      </c>
      <c r="J196" s="457">
        <f>BJ196</f>
        <v>0</v>
      </c>
      <c r="L196" s="447"/>
      <c r="M196" s="451"/>
      <c r="O196" s="452">
        <f>SUM(O197:O198)</f>
        <v>12.541499999999999</v>
      </c>
      <c r="Q196" s="452">
        <f>SUM(Q197:Q198)</f>
        <v>1.0932850000000001</v>
      </c>
      <c r="S196" s="453">
        <f>SUM(S197:S198)</f>
        <v>0</v>
      </c>
      <c r="AQ196" s="448" t="s">
        <v>402</v>
      </c>
      <c r="AS196" s="454" t="s">
        <v>441</v>
      </c>
      <c r="AT196" s="454" t="s">
        <v>402</v>
      </c>
      <c r="AX196" s="448" t="s">
        <v>970</v>
      </c>
      <c r="BJ196" s="455">
        <f>SUM(BJ197:BJ198)</f>
        <v>0</v>
      </c>
    </row>
    <row r="197" spans="2:64" s="387" customFormat="1" ht="14.45" customHeight="1">
      <c r="B197" s="458"/>
      <c r="C197" s="459" t="s">
        <v>457</v>
      </c>
      <c r="D197" s="459" t="s">
        <v>972</v>
      </c>
      <c r="E197" s="460" t="s">
        <v>1079</v>
      </c>
      <c r="F197" s="461" t="s">
        <v>1080</v>
      </c>
      <c r="G197" s="462" t="s">
        <v>108</v>
      </c>
      <c r="H197" s="463">
        <v>13.5</v>
      </c>
      <c r="I197" s="463">
        <v>0</v>
      </c>
      <c r="J197" s="463">
        <f>ROUND(I197*H197,3)</f>
        <v>0</v>
      </c>
      <c r="K197" s="464"/>
      <c r="L197" s="388"/>
      <c r="M197" s="465" t="s">
        <v>911</v>
      </c>
      <c r="N197" s="466">
        <v>0.50900000000000001</v>
      </c>
      <c r="O197" s="466">
        <f>N197*H197</f>
        <v>6.8715000000000002</v>
      </c>
      <c r="P197" s="466">
        <v>6.0290000000000003E-2</v>
      </c>
      <c r="Q197" s="466">
        <f>P197*H197</f>
        <v>0.81391500000000006</v>
      </c>
      <c r="R197" s="466">
        <v>0</v>
      </c>
      <c r="S197" s="467">
        <f>R197*H197</f>
        <v>0</v>
      </c>
      <c r="AQ197" s="468" t="s">
        <v>420</v>
      </c>
      <c r="AS197" s="468" t="s">
        <v>972</v>
      </c>
      <c r="AT197" s="468" t="s">
        <v>409</v>
      </c>
      <c r="AX197" s="379" t="s">
        <v>970</v>
      </c>
      <c r="BD197" s="469" t="e">
        <f>IF(#REF!="základná",J197,0)</f>
        <v>#REF!</v>
      </c>
      <c r="BE197" s="469" t="e">
        <f>IF(#REF!="znížená",J197,0)</f>
        <v>#REF!</v>
      </c>
      <c r="BF197" s="469" t="e">
        <f>IF(#REF!="zákl. prenesená",J197,0)</f>
        <v>#REF!</v>
      </c>
      <c r="BG197" s="469" t="e">
        <f>IF(#REF!="zníž. prenesená",J197,0)</f>
        <v>#REF!</v>
      </c>
      <c r="BH197" s="469" t="e">
        <f>IF(#REF!="nulová",J197,0)</f>
        <v>#REF!</v>
      </c>
      <c r="BI197" s="379" t="s">
        <v>409</v>
      </c>
      <c r="BJ197" s="470">
        <f>ROUND(I197*H197,3)</f>
        <v>0</v>
      </c>
      <c r="BK197" s="379" t="s">
        <v>420</v>
      </c>
      <c r="BL197" s="468" t="s">
        <v>1081</v>
      </c>
    </row>
    <row r="198" spans="2:64" s="387" customFormat="1" ht="24.2" customHeight="1">
      <c r="B198" s="458"/>
      <c r="C198" s="459" t="s">
        <v>1082</v>
      </c>
      <c r="D198" s="459" t="s">
        <v>972</v>
      </c>
      <c r="E198" s="460" t="s">
        <v>1083</v>
      </c>
      <c r="F198" s="461" t="s">
        <v>1084</v>
      </c>
      <c r="G198" s="462" t="s">
        <v>97</v>
      </c>
      <c r="H198" s="463">
        <v>7</v>
      </c>
      <c r="I198" s="463">
        <v>0</v>
      </c>
      <c r="J198" s="463">
        <f>ROUND(I198*H198,3)</f>
        <v>0</v>
      </c>
      <c r="K198" s="464"/>
      <c r="L198" s="388"/>
      <c r="M198" s="465" t="s">
        <v>911</v>
      </c>
      <c r="N198" s="466">
        <v>0.81</v>
      </c>
      <c r="O198" s="466">
        <f>N198*H198</f>
        <v>5.67</v>
      </c>
      <c r="P198" s="466">
        <v>3.9910000000000001E-2</v>
      </c>
      <c r="Q198" s="466">
        <f>P198*H198</f>
        <v>0.27937000000000001</v>
      </c>
      <c r="R198" s="466">
        <v>0</v>
      </c>
      <c r="S198" s="467">
        <f>R198*H198</f>
        <v>0</v>
      </c>
      <c r="AQ198" s="468" t="s">
        <v>420</v>
      </c>
      <c r="AS198" s="468" t="s">
        <v>972</v>
      </c>
      <c r="AT198" s="468" t="s">
        <v>409</v>
      </c>
      <c r="AX198" s="379" t="s">
        <v>970</v>
      </c>
      <c r="BD198" s="469" t="e">
        <f>IF(#REF!="základná",J198,0)</f>
        <v>#REF!</v>
      </c>
      <c r="BE198" s="469" t="e">
        <f>IF(#REF!="znížená",J198,0)</f>
        <v>#REF!</v>
      </c>
      <c r="BF198" s="469" t="e">
        <f>IF(#REF!="zákl. prenesená",J198,0)</f>
        <v>#REF!</v>
      </c>
      <c r="BG198" s="469" t="e">
        <f>IF(#REF!="zníž. prenesená",J198,0)</f>
        <v>#REF!</v>
      </c>
      <c r="BH198" s="469" t="e">
        <f>IF(#REF!="nulová",J198,0)</f>
        <v>#REF!</v>
      </c>
      <c r="BI198" s="379" t="s">
        <v>409</v>
      </c>
      <c r="BJ198" s="470">
        <f>ROUND(I198*H198,3)</f>
        <v>0</v>
      </c>
      <c r="BK198" s="379" t="s">
        <v>420</v>
      </c>
      <c r="BL198" s="468" t="s">
        <v>1085</v>
      </c>
    </row>
    <row r="199" spans="2:64" s="446" customFormat="1" ht="22.7" customHeight="1">
      <c r="B199" s="447"/>
      <c r="D199" s="448" t="s">
        <v>441</v>
      </c>
      <c r="E199" s="456" t="s">
        <v>405</v>
      </c>
      <c r="F199" s="456" t="s">
        <v>1086</v>
      </c>
      <c r="J199" s="457">
        <f>BJ199</f>
        <v>0</v>
      </c>
      <c r="L199" s="447"/>
      <c r="M199" s="451"/>
      <c r="O199" s="452">
        <f>SUM(O200:O242)</f>
        <v>40.336470000000006</v>
      </c>
      <c r="Q199" s="452">
        <f>SUM(Q200:Q242)</f>
        <v>0.53023199999999981</v>
      </c>
      <c r="S199" s="453">
        <f>SUM(S200:S242)</f>
        <v>0</v>
      </c>
      <c r="AQ199" s="448" t="s">
        <v>402</v>
      </c>
      <c r="AS199" s="454" t="s">
        <v>441</v>
      </c>
      <c r="AT199" s="454" t="s">
        <v>402</v>
      </c>
      <c r="AX199" s="448" t="s">
        <v>970</v>
      </c>
      <c r="BJ199" s="455">
        <f>SUM(BJ200:BJ242)</f>
        <v>0</v>
      </c>
    </row>
    <row r="200" spans="2:64" s="387" customFormat="1" ht="14.45" customHeight="1">
      <c r="B200" s="458"/>
      <c r="C200" s="459" t="s">
        <v>1087</v>
      </c>
      <c r="D200" s="459" t="s">
        <v>972</v>
      </c>
      <c r="E200" s="460" t="s">
        <v>1088</v>
      </c>
      <c r="F200" s="461" t="s">
        <v>1089</v>
      </c>
      <c r="G200" s="462" t="s">
        <v>305</v>
      </c>
      <c r="H200" s="463">
        <v>2</v>
      </c>
      <c r="I200" s="463">
        <v>0</v>
      </c>
      <c r="J200" s="463">
        <f>ROUND(I200*H200,3)</f>
        <v>0</v>
      </c>
      <c r="K200" s="464"/>
      <c r="L200" s="388"/>
      <c r="M200" s="465" t="s">
        <v>911</v>
      </c>
      <c r="N200" s="466">
        <v>7.2359999999999994E-2</v>
      </c>
      <c r="O200" s="466">
        <f>N200*H200</f>
        <v>0.14471999999999999</v>
      </c>
      <c r="P200" s="466">
        <v>2.1000000000000001E-4</v>
      </c>
      <c r="Q200" s="466">
        <f>P200*H200</f>
        <v>4.2000000000000002E-4</v>
      </c>
      <c r="R200" s="466">
        <v>0</v>
      </c>
      <c r="S200" s="467">
        <f>R200*H200</f>
        <v>0</v>
      </c>
      <c r="AQ200" s="468" t="s">
        <v>1090</v>
      </c>
      <c r="AS200" s="468" t="s">
        <v>972</v>
      </c>
      <c r="AT200" s="468" t="s">
        <v>409</v>
      </c>
      <c r="AX200" s="379" t="s">
        <v>970</v>
      </c>
      <c r="BD200" s="469" t="e">
        <f>IF(#REF!="základná",J200,0)</f>
        <v>#REF!</v>
      </c>
      <c r="BE200" s="469" t="e">
        <f>IF(#REF!="znížená",J200,0)</f>
        <v>#REF!</v>
      </c>
      <c r="BF200" s="469" t="e">
        <f>IF(#REF!="zákl. prenesená",J200,0)</f>
        <v>#REF!</v>
      </c>
      <c r="BG200" s="469" t="e">
        <f>IF(#REF!="zníž. prenesená",J200,0)</f>
        <v>#REF!</v>
      </c>
      <c r="BH200" s="469" t="e">
        <f>IF(#REF!="nulová",J200,0)</f>
        <v>#REF!</v>
      </c>
      <c r="BI200" s="379" t="s">
        <v>409</v>
      </c>
      <c r="BJ200" s="470">
        <f>ROUND(I200*H200,3)</f>
        <v>0</v>
      </c>
      <c r="BK200" s="379" t="s">
        <v>1090</v>
      </c>
      <c r="BL200" s="468" t="s">
        <v>1091</v>
      </c>
    </row>
    <row r="201" spans="2:64" s="387" customFormat="1" ht="24.2" customHeight="1">
      <c r="B201" s="458"/>
      <c r="C201" s="493" t="s">
        <v>1092</v>
      </c>
      <c r="D201" s="493" t="s">
        <v>474</v>
      </c>
      <c r="E201" s="494" t="s">
        <v>1093</v>
      </c>
      <c r="F201" s="495" t="s">
        <v>1094</v>
      </c>
      <c r="G201" s="496" t="s">
        <v>108</v>
      </c>
      <c r="H201" s="497">
        <v>17.5</v>
      </c>
      <c r="I201" s="497">
        <v>0</v>
      </c>
      <c r="J201" s="497">
        <f>ROUND(I201*H201,3)</f>
        <v>0</v>
      </c>
      <c r="K201" s="498"/>
      <c r="L201" s="499"/>
      <c r="M201" s="500" t="s">
        <v>911</v>
      </c>
      <c r="N201" s="466">
        <v>0</v>
      </c>
      <c r="O201" s="466">
        <f>N201*H201</f>
        <v>0</v>
      </c>
      <c r="P201" s="466">
        <v>0</v>
      </c>
      <c r="Q201" s="466">
        <f>P201*H201</f>
        <v>0</v>
      </c>
      <c r="R201" s="466">
        <v>0</v>
      </c>
      <c r="S201" s="467">
        <f>R201*H201</f>
        <v>0</v>
      </c>
      <c r="AQ201" s="468" t="s">
        <v>1095</v>
      </c>
      <c r="AS201" s="468" t="s">
        <v>474</v>
      </c>
      <c r="AT201" s="468" t="s">
        <v>409</v>
      </c>
      <c r="AX201" s="379" t="s">
        <v>970</v>
      </c>
      <c r="BD201" s="469" t="e">
        <f>IF(#REF!="základná",J201,0)</f>
        <v>#REF!</v>
      </c>
      <c r="BE201" s="469" t="e">
        <f>IF(#REF!="znížená",J201,0)</f>
        <v>#REF!</v>
      </c>
      <c r="BF201" s="469" t="e">
        <f>IF(#REF!="zákl. prenesená",J201,0)</f>
        <v>#REF!</v>
      </c>
      <c r="BG201" s="469" t="e">
        <f>IF(#REF!="zníž. prenesená",J201,0)</f>
        <v>#REF!</v>
      </c>
      <c r="BH201" s="469" t="e">
        <f>IF(#REF!="nulová",J201,0)</f>
        <v>#REF!</v>
      </c>
      <c r="BI201" s="379" t="s">
        <v>409</v>
      </c>
      <c r="BJ201" s="470">
        <f>ROUND(I201*H201,3)</f>
        <v>0</v>
      </c>
      <c r="BK201" s="379" t="s">
        <v>1090</v>
      </c>
      <c r="BL201" s="468" t="s">
        <v>1096</v>
      </c>
    </row>
    <row r="202" spans="2:64" s="471" customFormat="1" hidden="1">
      <c r="B202" s="472"/>
      <c r="D202" s="473" t="s">
        <v>976</v>
      </c>
      <c r="E202" s="474" t="s">
        <v>911</v>
      </c>
      <c r="F202" s="475" t="s">
        <v>1097</v>
      </c>
      <c r="H202" s="476">
        <v>17.5</v>
      </c>
      <c r="L202" s="472"/>
      <c r="M202" s="477"/>
      <c r="S202" s="478"/>
      <c r="AS202" s="474" t="s">
        <v>976</v>
      </c>
      <c r="AT202" s="474" t="s">
        <v>409</v>
      </c>
      <c r="AU202" s="471" t="s">
        <v>409</v>
      </c>
      <c r="AV202" s="471" t="s">
        <v>978</v>
      </c>
      <c r="AW202" s="471" t="s">
        <v>402</v>
      </c>
      <c r="AX202" s="474" t="s">
        <v>970</v>
      </c>
    </row>
    <row r="203" spans="2:64" s="387" customFormat="1" ht="24.2" customHeight="1">
      <c r="B203" s="458"/>
      <c r="C203" s="459" t="s">
        <v>1098</v>
      </c>
      <c r="D203" s="459" t="s">
        <v>972</v>
      </c>
      <c r="E203" s="460" t="s">
        <v>1099</v>
      </c>
      <c r="F203" s="461" t="s">
        <v>1100</v>
      </c>
      <c r="G203" s="462" t="s">
        <v>108</v>
      </c>
      <c r="H203" s="463">
        <v>58.8</v>
      </c>
      <c r="I203" s="463">
        <v>0</v>
      </c>
      <c r="J203" s="463">
        <f>ROUND(I203*H203,3)</f>
        <v>0</v>
      </c>
      <c r="K203" s="464"/>
      <c r="L203" s="388"/>
      <c r="M203" s="465" t="s">
        <v>911</v>
      </c>
      <c r="N203" s="466">
        <v>5.5E-2</v>
      </c>
      <c r="O203" s="466">
        <f>N203*H203</f>
        <v>3.234</v>
      </c>
      <c r="P203" s="466">
        <v>0</v>
      </c>
      <c r="Q203" s="466">
        <f>P203*H203</f>
        <v>0</v>
      </c>
      <c r="R203" s="466">
        <v>0</v>
      </c>
      <c r="S203" s="467">
        <f>R203*H203</f>
        <v>0</v>
      </c>
      <c r="AQ203" s="468" t="s">
        <v>422</v>
      </c>
      <c r="AS203" s="468" t="s">
        <v>972</v>
      </c>
      <c r="AT203" s="468" t="s">
        <v>409</v>
      </c>
      <c r="AX203" s="379" t="s">
        <v>970</v>
      </c>
      <c r="BD203" s="469" t="e">
        <f>IF(#REF!="základná",J203,0)</f>
        <v>#REF!</v>
      </c>
      <c r="BE203" s="469" t="e">
        <f>IF(#REF!="znížená",J203,0)</f>
        <v>#REF!</v>
      </c>
      <c r="BF203" s="469" t="e">
        <f>IF(#REF!="zákl. prenesená",J203,0)</f>
        <v>#REF!</v>
      </c>
      <c r="BG203" s="469" t="e">
        <f>IF(#REF!="zníž. prenesená",J203,0)</f>
        <v>#REF!</v>
      </c>
      <c r="BH203" s="469" t="e">
        <f>IF(#REF!="nulová",J203,0)</f>
        <v>#REF!</v>
      </c>
      <c r="BI203" s="379" t="s">
        <v>409</v>
      </c>
      <c r="BJ203" s="470">
        <f>ROUND(I203*H203,3)</f>
        <v>0</v>
      </c>
      <c r="BK203" s="379" t="s">
        <v>422</v>
      </c>
      <c r="BL203" s="468" t="s">
        <v>1101</v>
      </c>
    </row>
    <row r="204" spans="2:64" s="387" customFormat="1" ht="24.2" customHeight="1">
      <c r="B204" s="458"/>
      <c r="C204" s="459" t="s">
        <v>1102</v>
      </c>
      <c r="D204" s="459" t="s">
        <v>972</v>
      </c>
      <c r="E204" s="460" t="s">
        <v>1103</v>
      </c>
      <c r="F204" s="461" t="s">
        <v>1104</v>
      </c>
      <c r="G204" s="462" t="s">
        <v>108</v>
      </c>
      <c r="H204" s="463">
        <v>20</v>
      </c>
      <c r="I204" s="463">
        <v>0</v>
      </c>
      <c r="J204" s="463">
        <f>ROUND(I204*H204,3)</f>
        <v>0</v>
      </c>
      <c r="K204" s="464"/>
      <c r="L204" s="388"/>
      <c r="M204" s="465" t="s">
        <v>911</v>
      </c>
      <c r="N204" s="466">
        <v>2.5999999999999999E-2</v>
      </c>
      <c r="O204" s="466">
        <f>N204*H204</f>
        <v>0.52</v>
      </c>
      <c r="P204" s="466">
        <v>0</v>
      </c>
      <c r="Q204" s="466">
        <f>P204*H204</f>
        <v>0</v>
      </c>
      <c r="R204" s="466">
        <v>0</v>
      </c>
      <c r="S204" s="467">
        <f>R204*H204</f>
        <v>0</v>
      </c>
      <c r="AQ204" s="468" t="s">
        <v>420</v>
      </c>
      <c r="AS204" s="468" t="s">
        <v>972</v>
      </c>
      <c r="AT204" s="468" t="s">
        <v>409</v>
      </c>
      <c r="AX204" s="379" t="s">
        <v>970</v>
      </c>
      <c r="BD204" s="469" t="e">
        <f>IF(#REF!="základná",J204,0)</f>
        <v>#REF!</v>
      </c>
      <c r="BE204" s="469" t="e">
        <f>IF(#REF!="znížená",J204,0)</f>
        <v>#REF!</v>
      </c>
      <c r="BF204" s="469" t="e">
        <f>IF(#REF!="zákl. prenesená",J204,0)</f>
        <v>#REF!</v>
      </c>
      <c r="BG204" s="469" t="e">
        <f>IF(#REF!="zníž. prenesená",J204,0)</f>
        <v>#REF!</v>
      </c>
      <c r="BH204" s="469" t="e">
        <f>IF(#REF!="nulová",J204,0)</f>
        <v>#REF!</v>
      </c>
      <c r="BI204" s="379" t="s">
        <v>409</v>
      </c>
      <c r="BJ204" s="470">
        <f>ROUND(I204*H204,3)</f>
        <v>0</v>
      </c>
      <c r="BK204" s="379" t="s">
        <v>420</v>
      </c>
      <c r="BL204" s="468" t="s">
        <v>1105</v>
      </c>
    </row>
    <row r="205" spans="2:64" s="387" customFormat="1" ht="24.2" customHeight="1">
      <c r="B205" s="458"/>
      <c r="C205" s="493" t="s">
        <v>1106</v>
      </c>
      <c r="D205" s="493" t="s">
        <v>474</v>
      </c>
      <c r="E205" s="494" t="s">
        <v>1107</v>
      </c>
      <c r="F205" s="584" t="s">
        <v>2495</v>
      </c>
      <c r="G205" s="496" t="s">
        <v>108</v>
      </c>
      <c r="H205" s="497">
        <v>24</v>
      </c>
      <c r="I205" s="497">
        <v>0</v>
      </c>
      <c r="J205" s="497">
        <f>ROUND(I205*H205,3)</f>
        <v>0</v>
      </c>
      <c r="K205" s="498"/>
      <c r="L205" s="499"/>
      <c r="M205" s="500" t="s">
        <v>911</v>
      </c>
      <c r="N205" s="466">
        <v>0</v>
      </c>
      <c r="O205" s="466">
        <f>N205*H205</f>
        <v>0</v>
      </c>
      <c r="P205" s="466">
        <v>2.7999999999999998E-4</v>
      </c>
      <c r="Q205" s="466">
        <f>P205*H205</f>
        <v>6.7199999999999994E-3</v>
      </c>
      <c r="R205" s="466">
        <v>0</v>
      </c>
      <c r="S205" s="467">
        <f>R205*H205</f>
        <v>0</v>
      </c>
      <c r="AQ205" s="468" t="s">
        <v>405</v>
      </c>
      <c r="AS205" s="468" t="s">
        <v>474</v>
      </c>
      <c r="AT205" s="468" t="s">
        <v>409</v>
      </c>
      <c r="AX205" s="379" t="s">
        <v>970</v>
      </c>
      <c r="BD205" s="469" t="e">
        <f>IF(#REF!="základná",J205,0)</f>
        <v>#REF!</v>
      </c>
      <c r="BE205" s="469" t="e">
        <f>IF(#REF!="znížená",J205,0)</f>
        <v>#REF!</v>
      </c>
      <c r="BF205" s="469" t="e">
        <f>IF(#REF!="zákl. prenesená",J205,0)</f>
        <v>#REF!</v>
      </c>
      <c r="BG205" s="469" t="e">
        <f>IF(#REF!="zníž. prenesená",J205,0)</f>
        <v>#REF!</v>
      </c>
      <c r="BH205" s="469" t="e">
        <f>IF(#REF!="nulová",J205,0)</f>
        <v>#REF!</v>
      </c>
      <c r="BI205" s="379" t="s">
        <v>409</v>
      </c>
      <c r="BJ205" s="470">
        <f>ROUND(I205*H205,3)</f>
        <v>0</v>
      </c>
      <c r="BK205" s="379" t="s">
        <v>420</v>
      </c>
      <c r="BL205" s="468" t="s">
        <v>1108</v>
      </c>
    </row>
    <row r="206" spans="2:64" s="471" customFormat="1" hidden="1">
      <c r="B206" s="472"/>
      <c r="D206" s="473" t="s">
        <v>976</v>
      </c>
      <c r="E206" s="474" t="s">
        <v>911</v>
      </c>
      <c r="F206" s="475" t="s">
        <v>1109</v>
      </c>
      <c r="H206" s="476">
        <v>17.5</v>
      </c>
      <c r="L206" s="472"/>
      <c r="M206" s="477"/>
      <c r="S206" s="478"/>
      <c r="AS206" s="474" t="s">
        <v>976</v>
      </c>
      <c r="AT206" s="474" t="s">
        <v>409</v>
      </c>
      <c r="AU206" s="471" t="s">
        <v>409</v>
      </c>
      <c r="AV206" s="471" t="s">
        <v>978</v>
      </c>
      <c r="AW206" s="471" t="s">
        <v>889</v>
      </c>
      <c r="AX206" s="474" t="s">
        <v>970</v>
      </c>
    </row>
    <row r="207" spans="2:64" s="471" customFormat="1" hidden="1">
      <c r="B207" s="472"/>
      <c r="D207" s="473" t="s">
        <v>976</v>
      </c>
      <c r="E207" s="474" t="s">
        <v>911</v>
      </c>
      <c r="F207" s="475" t="s">
        <v>1110</v>
      </c>
      <c r="H207" s="476">
        <v>2.5</v>
      </c>
      <c r="L207" s="472"/>
      <c r="M207" s="477"/>
      <c r="S207" s="478"/>
      <c r="AS207" s="474" t="s">
        <v>976</v>
      </c>
      <c r="AT207" s="474" t="s">
        <v>409</v>
      </c>
      <c r="AU207" s="471" t="s">
        <v>409</v>
      </c>
      <c r="AV207" s="471" t="s">
        <v>978</v>
      </c>
      <c r="AW207" s="471" t="s">
        <v>889</v>
      </c>
      <c r="AX207" s="474" t="s">
        <v>970</v>
      </c>
    </row>
    <row r="208" spans="2:64" s="486" customFormat="1" hidden="1">
      <c r="B208" s="487"/>
      <c r="D208" s="473" t="s">
        <v>976</v>
      </c>
      <c r="E208" s="488" t="s">
        <v>911</v>
      </c>
      <c r="F208" s="489" t="s">
        <v>1038</v>
      </c>
      <c r="H208" s="490">
        <v>20</v>
      </c>
      <c r="L208" s="487"/>
      <c r="M208" s="491"/>
      <c r="S208" s="492"/>
      <c r="AS208" s="488" t="s">
        <v>976</v>
      </c>
      <c r="AT208" s="488" t="s">
        <v>409</v>
      </c>
      <c r="AU208" s="486" t="s">
        <v>414</v>
      </c>
      <c r="AV208" s="486" t="s">
        <v>978</v>
      </c>
      <c r="AW208" s="486" t="s">
        <v>889</v>
      </c>
      <c r="AX208" s="488" t="s">
        <v>970</v>
      </c>
    </row>
    <row r="209" spans="2:64" s="471" customFormat="1" hidden="1">
      <c r="B209" s="472"/>
      <c r="D209" s="473" t="s">
        <v>976</v>
      </c>
      <c r="E209" s="474" t="s">
        <v>911</v>
      </c>
      <c r="F209" s="475" t="s">
        <v>1111</v>
      </c>
      <c r="H209" s="476">
        <v>4</v>
      </c>
      <c r="L209" s="472"/>
      <c r="M209" s="477"/>
      <c r="S209" s="478"/>
      <c r="AS209" s="474" t="s">
        <v>976</v>
      </c>
      <c r="AT209" s="474" t="s">
        <v>409</v>
      </c>
      <c r="AU209" s="471" t="s">
        <v>409</v>
      </c>
      <c r="AV209" s="471" t="s">
        <v>978</v>
      </c>
      <c r="AW209" s="471" t="s">
        <v>889</v>
      </c>
      <c r="AX209" s="474" t="s">
        <v>970</v>
      </c>
    </row>
    <row r="210" spans="2:64" s="479" customFormat="1" hidden="1">
      <c r="B210" s="480"/>
      <c r="D210" s="473" t="s">
        <v>976</v>
      </c>
      <c r="E210" s="481" t="s">
        <v>911</v>
      </c>
      <c r="F210" s="482" t="s">
        <v>988</v>
      </c>
      <c r="H210" s="483">
        <v>24</v>
      </c>
      <c r="L210" s="480"/>
      <c r="M210" s="484"/>
      <c r="S210" s="485"/>
      <c r="AS210" s="481" t="s">
        <v>976</v>
      </c>
      <c r="AT210" s="481" t="s">
        <v>409</v>
      </c>
      <c r="AU210" s="479" t="s">
        <v>420</v>
      </c>
      <c r="AV210" s="479" t="s">
        <v>978</v>
      </c>
      <c r="AW210" s="479" t="s">
        <v>402</v>
      </c>
      <c r="AX210" s="481" t="s">
        <v>970</v>
      </c>
    </row>
    <row r="211" spans="2:64" s="387" customFormat="1" ht="24.2" customHeight="1">
      <c r="B211" s="458"/>
      <c r="C211" s="493" t="s">
        <v>1112</v>
      </c>
      <c r="D211" s="493" t="s">
        <v>474</v>
      </c>
      <c r="E211" s="494" t="s">
        <v>1113</v>
      </c>
      <c r="F211" s="584" t="s">
        <v>2496</v>
      </c>
      <c r="G211" s="496" t="s">
        <v>305</v>
      </c>
      <c r="H211" s="497">
        <v>2</v>
      </c>
      <c r="I211" s="497">
        <v>0</v>
      </c>
      <c r="J211" s="497">
        <f>ROUND(I211*H211,3)</f>
        <v>0</v>
      </c>
      <c r="K211" s="498"/>
      <c r="L211" s="499"/>
      <c r="M211" s="500" t="s">
        <v>911</v>
      </c>
      <c r="N211" s="466">
        <v>0</v>
      </c>
      <c r="O211" s="466">
        <f>N211*H211</f>
        <v>0</v>
      </c>
      <c r="P211" s="466">
        <v>6.0000000000000002E-5</v>
      </c>
      <c r="Q211" s="466">
        <f>P211*H211</f>
        <v>1.2E-4</v>
      </c>
      <c r="R211" s="466">
        <v>0</v>
      </c>
      <c r="S211" s="467">
        <f>R211*H211</f>
        <v>0</v>
      </c>
      <c r="AQ211" s="468" t="s">
        <v>405</v>
      </c>
      <c r="AS211" s="468" t="s">
        <v>474</v>
      </c>
      <c r="AT211" s="468" t="s">
        <v>409</v>
      </c>
      <c r="AX211" s="379" t="s">
        <v>970</v>
      </c>
      <c r="BD211" s="469" t="e">
        <f>IF(#REF!="základná",J211,0)</f>
        <v>#REF!</v>
      </c>
      <c r="BE211" s="469" t="e">
        <f>IF(#REF!="znížená",J211,0)</f>
        <v>#REF!</v>
      </c>
      <c r="BF211" s="469" t="e">
        <f>IF(#REF!="zákl. prenesená",J211,0)</f>
        <v>#REF!</v>
      </c>
      <c r="BG211" s="469" t="e">
        <f>IF(#REF!="zníž. prenesená",J211,0)</f>
        <v>#REF!</v>
      </c>
      <c r="BH211" s="469" t="e">
        <f>IF(#REF!="nulová",J211,0)</f>
        <v>#REF!</v>
      </c>
      <c r="BI211" s="379" t="s">
        <v>409</v>
      </c>
      <c r="BJ211" s="470">
        <f>ROUND(I211*H211,3)</f>
        <v>0</v>
      </c>
      <c r="BK211" s="379" t="s">
        <v>420</v>
      </c>
      <c r="BL211" s="468" t="s">
        <v>1114</v>
      </c>
    </row>
    <row r="212" spans="2:64" s="387" customFormat="1" ht="24.2" customHeight="1">
      <c r="B212" s="458"/>
      <c r="C212" s="459" t="s">
        <v>1115</v>
      </c>
      <c r="D212" s="459" t="s">
        <v>972</v>
      </c>
      <c r="E212" s="460" t="s">
        <v>1116</v>
      </c>
      <c r="F212" s="461" t="s">
        <v>1117</v>
      </c>
      <c r="G212" s="462" t="s">
        <v>108</v>
      </c>
      <c r="H212" s="463">
        <v>14</v>
      </c>
      <c r="I212" s="463">
        <v>0</v>
      </c>
      <c r="J212" s="463">
        <f>ROUND(I212*H212,3)</f>
        <v>0</v>
      </c>
      <c r="K212" s="464"/>
      <c r="L212" s="388"/>
      <c r="M212" s="465" t="s">
        <v>911</v>
      </c>
      <c r="N212" s="466">
        <v>3.5000000000000003E-2</v>
      </c>
      <c r="O212" s="466">
        <f>N212*H212</f>
        <v>0.49000000000000005</v>
      </c>
      <c r="P212" s="466">
        <v>1.0000000000000001E-5</v>
      </c>
      <c r="Q212" s="466">
        <f>P212*H212</f>
        <v>1.4000000000000001E-4</v>
      </c>
      <c r="R212" s="466">
        <v>0</v>
      </c>
      <c r="S212" s="467">
        <f>R212*H212</f>
        <v>0</v>
      </c>
      <c r="AQ212" s="468" t="s">
        <v>420</v>
      </c>
      <c r="AS212" s="468" t="s">
        <v>972</v>
      </c>
      <c r="AT212" s="468" t="s">
        <v>409</v>
      </c>
      <c r="AX212" s="379" t="s">
        <v>970</v>
      </c>
      <c r="BD212" s="469" t="e">
        <f>IF(#REF!="základná",J212,0)</f>
        <v>#REF!</v>
      </c>
      <c r="BE212" s="469" t="e">
        <f>IF(#REF!="znížená",J212,0)</f>
        <v>#REF!</v>
      </c>
      <c r="BF212" s="469" t="e">
        <f>IF(#REF!="zákl. prenesená",J212,0)</f>
        <v>#REF!</v>
      </c>
      <c r="BG212" s="469" t="e">
        <f>IF(#REF!="zníž. prenesená",J212,0)</f>
        <v>#REF!</v>
      </c>
      <c r="BH212" s="469" t="e">
        <f>IF(#REF!="nulová",J212,0)</f>
        <v>#REF!</v>
      </c>
      <c r="BI212" s="379" t="s">
        <v>409</v>
      </c>
      <c r="BJ212" s="470">
        <f>ROUND(I212*H212,3)</f>
        <v>0</v>
      </c>
      <c r="BK212" s="379" t="s">
        <v>420</v>
      </c>
      <c r="BL212" s="468" t="s">
        <v>1118</v>
      </c>
    </row>
    <row r="213" spans="2:64" s="387" customFormat="1" ht="24.2" customHeight="1">
      <c r="B213" s="458"/>
      <c r="C213" s="493" t="s">
        <v>1119</v>
      </c>
      <c r="D213" s="493" t="s">
        <v>474</v>
      </c>
      <c r="E213" s="494" t="s">
        <v>1120</v>
      </c>
      <c r="F213" s="495" t="s">
        <v>1121</v>
      </c>
      <c r="G213" s="496" t="s">
        <v>305</v>
      </c>
      <c r="H213" s="497">
        <v>16.8</v>
      </c>
      <c r="I213" s="497">
        <v>0</v>
      </c>
      <c r="J213" s="497">
        <f>ROUND(I213*H213,3)</f>
        <v>0</v>
      </c>
      <c r="K213" s="498"/>
      <c r="L213" s="499"/>
      <c r="M213" s="500" t="s">
        <v>911</v>
      </c>
      <c r="N213" s="466">
        <v>0</v>
      </c>
      <c r="O213" s="466">
        <f>N213*H213</f>
        <v>0</v>
      </c>
      <c r="P213" s="466">
        <v>1.2999999999999999E-3</v>
      </c>
      <c r="Q213" s="466">
        <f>P213*H213</f>
        <v>2.1839999999999998E-2</v>
      </c>
      <c r="R213" s="466">
        <v>0</v>
      </c>
      <c r="S213" s="467">
        <f>R213*H213</f>
        <v>0</v>
      </c>
      <c r="AQ213" s="468" t="s">
        <v>405</v>
      </c>
      <c r="AS213" s="468" t="s">
        <v>474</v>
      </c>
      <c r="AT213" s="468" t="s">
        <v>409</v>
      </c>
      <c r="AX213" s="379" t="s">
        <v>970</v>
      </c>
      <c r="BD213" s="469" t="e">
        <f>IF(#REF!="základná",J213,0)</f>
        <v>#REF!</v>
      </c>
      <c r="BE213" s="469" t="e">
        <f>IF(#REF!="znížená",J213,0)</f>
        <v>#REF!</v>
      </c>
      <c r="BF213" s="469" t="e">
        <f>IF(#REF!="zákl. prenesená",J213,0)</f>
        <v>#REF!</v>
      </c>
      <c r="BG213" s="469" t="e">
        <f>IF(#REF!="zníž. prenesená",J213,0)</f>
        <v>#REF!</v>
      </c>
      <c r="BH213" s="469" t="e">
        <f>IF(#REF!="nulová",J213,0)</f>
        <v>#REF!</v>
      </c>
      <c r="BI213" s="379" t="s">
        <v>409</v>
      </c>
      <c r="BJ213" s="470">
        <f>ROUND(I213*H213,3)</f>
        <v>0</v>
      </c>
      <c r="BK213" s="379" t="s">
        <v>420</v>
      </c>
      <c r="BL213" s="468" t="s">
        <v>1122</v>
      </c>
    </row>
    <row r="214" spans="2:64" s="471" customFormat="1" hidden="1">
      <c r="B214" s="472"/>
      <c r="D214" s="473" t="s">
        <v>976</v>
      </c>
      <c r="E214" s="474" t="s">
        <v>911</v>
      </c>
      <c r="F214" s="475" t="s">
        <v>1123</v>
      </c>
      <c r="H214" s="476">
        <v>8</v>
      </c>
      <c r="L214" s="472"/>
      <c r="M214" s="477"/>
      <c r="S214" s="478"/>
      <c r="AS214" s="474" t="s">
        <v>976</v>
      </c>
      <c r="AT214" s="474" t="s">
        <v>409</v>
      </c>
      <c r="AU214" s="471" t="s">
        <v>409</v>
      </c>
      <c r="AV214" s="471" t="s">
        <v>978</v>
      </c>
      <c r="AW214" s="471" t="s">
        <v>889</v>
      </c>
      <c r="AX214" s="474" t="s">
        <v>970</v>
      </c>
    </row>
    <row r="215" spans="2:64" s="471" customFormat="1" ht="22.5" hidden="1">
      <c r="B215" s="472"/>
      <c r="D215" s="473" t="s">
        <v>976</v>
      </c>
      <c r="E215" s="474" t="s">
        <v>911</v>
      </c>
      <c r="F215" s="475" t="s">
        <v>1124</v>
      </c>
      <c r="H215" s="476">
        <v>6</v>
      </c>
      <c r="L215" s="472"/>
      <c r="M215" s="477"/>
      <c r="S215" s="478"/>
      <c r="AS215" s="474" t="s">
        <v>976</v>
      </c>
      <c r="AT215" s="474" t="s">
        <v>409</v>
      </c>
      <c r="AU215" s="471" t="s">
        <v>409</v>
      </c>
      <c r="AV215" s="471" t="s">
        <v>978</v>
      </c>
      <c r="AW215" s="471" t="s">
        <v>889</v>
      </c>
      <c r="AX215" s="474" t="s">
        <v>970</v>
      </c>
    </row>
    <row r="216" spans="2:64" s="486" customFormat="1" hidden="1">
      <c r="B216" s="487"/>
      <c r="D216" s="473" t="s">
        <v>976</v>
      </c>
      <c r="E216" s="488" t="s">
        <v>911</v>
      </c>
      <c r="F216" s="489" t="s">
        <v>1038</v>
      </c>
      <c r="H216" s="490">
        <v>14</v>
      </c>
      <c r="L216" s="487"/>
      <c r="M216" s="491"/>
      <c r="S216" s="492"/>
      <c r="AS216" s="488" t="s">
        <v>976</v>
      </c>
      <c r="AT216" s="488" t="s">
        <v>409</v>
      </c>
      <c r="AU216" s="486" t="s">
        <v>414</v>
      </c>
      <c r="AV216" s="486" t="s">
        <v>978</v>
      </c>
      <c r="AW216" s="486" t="s">
        <v>889</v>
      </c>
      <c r="AX216" s="488" t="s">
        <v>970</v>
      </c>
    </row>
    <row r="217" spans="2:64" s="471" customFormat="1" hidden="1">
      <c r="B217" s="472"/>
      <c r="D217" s="473" t="s">
        <v>976</v>
      </c>
      <c r="E217" s="474" t="s">
        <v>911</v>
      </c>
      <c r="F217" s="475" t="s">
        <v>1125</v>
      </c>
      <c r="H217" s="476">
        <v>2.8</v>
      </c>
      <c r="L217" s="472"/>
      <c r="M217" s="477"/>
      <c r="S217" s="478"/>
      <c r="AS217" s="474" t="s">
        <v>976</v>
      </c>
      <c r="AT217" s="474" t="s">
        <v>409</v>
      </c>
      <c r="AU217" s="471" t="s">
        <v>409</v>
      </c>
      <c r="AV217" s="471" t="s">
        <v>978</v>
      </c>
      <c r="AW217" s="471" t="s">
        <v>889</v>
      </c>
      <c r="AX217" s="474" t="s">
        <v>970</v>
      </c>
    </row>
    <row r="218" spans="2:64" s="479" customFormat="1" hidden="1">
      <c r="B218" s="480"/>
      <c r="D218" s="473" t="s">
        <v>976</v>
      </c>
      <c r="E218" s="481" t="s">
        <v>911</v>
      </c>
      <c r="F218" s="482" t="s">
        <v>988</v>
      </c>
      <c r="H218" s="483">
        <v>16.8</v>
      </c>
      <c r="L218" s="480"/>
      <c r="M218" s="484"/>
      <c r="S218" s="485"/>
      <c r="AS218" s="481" t="s">
        <v>976</v>
      </c>
      <c r="AT218" s="481" t="s">
        <v>409</v>
      </c>
      <c r="AU218" s="479" t="s">
        <v>420</v>
      </c>
      <c r="AV218" s="479" t="s">
        <v>978</v>
      </c>
      <c r="AW218" s="479" t="s">
        <v>402</v>
      </c>
      <c r="AX218" s="481" t="s">
        <v>970</v>
      </c>
    </row>
    <row r="219" spans="2:64" s="387" customFormat="1" ht="24.2" customHeight="1">
      <c r="B219" s="458"/>
      <c r="C219" s="459" t="s">
        <v>1126</v>
      </c>
      <c r="D219" s="459" t="s">
        <v>972</v>
      </c>
      <c r="E219" s="460" t="s">
        <v>1127</v>
      </c>
      <c r="F219" s="461" t="s">
        <v>1128</v>
      </c>
      <c r="G219" s="462" t="s">
        <v>108</v>
      </c>
      <c r="H219" s="463">
        <v>88.8</v>
      </c>
      <c r="I219" s="463">
        <v>0</v>
      </c>
      <c r="J219" s="463">
        <f>ROUND(I219*H219,3)</f>
        <v>0</v>
      </c>
      <c r="K219" s="464"/>
      <c r="L219" s="388"/>
      <c r="M219" s="465" t="s">
        <v>911</v>
      </c>
      <c r="N219" s="466">
        <v>0.04</v>
      </c>
      <c r="O219" s="466">
        <f>N219*H219</f>
        <v>3.552</v>
      </c>
      <c r="P219" s="466">
        <v>1.0000000000000001E-5</v>
      </c>
      <c r="Q219" s="466">
        <f>P219*H219</f>
        <v>8.8800000000000001E-4</v>
      </c>
      <c r="R219" s="466">
        <v>0</v>
      </c>
      <c r="S219" s="467">
        <f>R219*H219</f>
        <v>0</v>
      </c>
      <c r="AQ219" s="468" t="s">
        <v>420</v>
      </c>
      <c r="AS219" s="468" t="s">
        <v>972</v>
      </c>
      <c r="AT219" s="468" t="s">
        <v>409</v>
      </c>
      <c r="AX219" s="379" t="s">
        <v>970</v>
      </c>
      <c r="BD219" s="469" t="e">
        <f>IF(#REF!="základná",J219,0)</f>
        <v>#REF!</v>
      </c>
      <c r="BE219" s="469" t="e">
        <f>IF(#REF!="znížená",J219,0)</f>
        <v>#REF!</v>
      </c>
      <c r="BF219" s="469" t="e">
        <f>IF(#REF!="zákl. prenesená",J219,0)</f>
        <v>#REF!</v>
      </c>
      <c r="BG219" s="469" t="e">
        <f>IF(#REF!="zníž. prenesená",J219,0)</f>
        <v>#REF!</v>
      </c>
      <c r="BH219" s="469" t="e">
        <f>IF(#REF!="nulová",J219,0)</f>
        <v>#REF!</v>
      </c>
      <c r="BI219" s="379" t="s">
        <v>409</v>
      </c>
      <c r="BJ219" s="470">
        <f>ROUND(I219*H219,3)</f>
        <v>0</v>
      </c>
      <c r="BK219" s="379" t="s">
        <v>420</v>
      </c>
      <c r="BL219" s="468" t="s">
        <v>1129</v>
      </c>
    </row>
    <row r="220" spans="2:64" s="387" customFormat="1" ht="24.2" customHeight="1">
      <c r="B220" s="458"/>
      <c r="C220" s="493" t="s">
        <v>1130</v>
      </c>
      <c r="D220" s="493" t="s">
        <v>474</v>
      </c>
      <c r="E220" s="494" t="s">
        <v>1131</v>
      </c>
      <c r="F220" s="495" t="s">
        <v>1132</v>
      </c>
      <c r="G220" s="496" t="s">
        <v>305</v>
      </c>
      <c r="H220" s="497">
        <v>106.56</v>
      </c>
      <c r="I220" s="497">
        <v>0</v>
      </c>
      <c r="J220" s="497">
        <f>ROUND(I220*H220,3)</f>
        <v>0</v>
      </c>
      <c r="K220" s="498"/>
      <c r="L220" s="499"/>
      <c r="M220" s="500" t="s">
        <v>911</v>
      </c>
      <c r="N220" s="466">
        <v>0</v>
      </c>
      <c r="O220" s="466">
        <f>N220*H220</f>
        <v>0</v>
      </c>
      <c r="P220" s="466">
        <v>1.4E-3</v>
      </c>
      <c r="Q220" s="466">
        <f>P220*H220</f>
        <v>0.14918400000000001</v>
      </c>
      <c r="R220" s="466">
        <v>0</v>
      </c>
      <c r="S220" s="467">
        <f>R220*H220</f>
        <v>0</v>
      </c>
      <c r="AQ220" s="468" t="s">
        <v>405</v>
      </c>
      <c r="AS220" s="468" t="s">
        <v>474</v>
      </c>
      <c r="AT220" s="468" t="s">
        <v>409</v>
      </c>
      <c r="AX220" s="379" t="s">
        <v>970</v>
      </c>
      <c r="BD220" s="469" t="e">
        <f>IF(#REF!="základná",J220,0)</f>
        <v>#REF!</v>
      </c>
      <c r="BE220" s="469" t="e">
        <f>IF(#REF!="znížená",J220,0)</f>
        <v>#REF!</v>
      </c>
      <c r="BF220" s="469" t="e">
        <f>IF(#REF!="zákl. prenesená",J220,0)</f>
        <v>#REF!</v>
      </c>
      <c r="BG220" s="469" t="e">
        <f>IF(#REF!="zníž. prenesená",J220,0)</f>
        <v>#REF!</v>
      </c>
      <c r="BH220" s="469" t="e">
        <f>IF(#REF!="nulová",J220,0)</f>
        <v>#REF!</v>
      </c>
      <c r="BI220" s="379" t="s">
        <v>409</v>
      </c>
      <c r="BJ220" s="470">
        <f>ROUND(I220*H220,3)</f>
        <v>0</v>
      </c>
      <c r="BK220" s="379" t="s">
        <v>420</v>
      </c>
      <c r="BL220" s="468" t="s">
        <v>1133</v>
      </c>
    </row>
    <row r="221" spans="2:64" s="471" customFormat="1" hidden="1">
      <c r="B221" s="472"/>
      <c r="D221" s="473" t="s">
        <v>976</v>
      </c>
      <c r="E221" s="474" t="s">
        <v>911</v>
      </c>
      <c r="F221" s="475" t="s">
        <v>1134</v>
      </c>
      <c r="H221" s="476">
        <v>21.5</v>
      </c>
      <c r="L221" s="472"/>
      <c r="M221" s="477"/>
      <c r="S221" s="478"/>
      <c r="AS221" s="474" t="s">
        <v>976</v>
      </c>
      <c r="AT221" s="474" t="s">
        <v>409</v>
      </c>
      <c r="AU221" s="471" t="s">
        <v>409</v>
      </c>
      <c r="AV221" s="471" t="s">
        <v>978</v>
      </c>
      <c r="AW221" s="471" t="s">
        <v>889</v>
      </c>
      <c r="AX221" s="474" t="s">
        <v>970</v>
      </c>
    </row>
    <row r="222" spans="2:64" s="471" customFormat="1" ht="22.5" hidden="1">
      <c r="B222" s="472"/>
      <c r="D222" s="473" t="s">
        <v>976</v>
      </c>
      <c r="E222" s="474" t="s">
        <v>911</v>
      </c>
      <c r="F222" s="475" t="s">
        <v>1135</v>
      </c>
      <c r="H222" s="476">
        <v>23.3</v>
      </c>
      <c r="L222" s="472"/>
      <c r="M222" s="477"/>
      <c r="S222" s="478"/>
      <c r="AS222" s="474" t="s">
        <v>976</v>
      </c>
      <c r="AT222" s="474" t="s">
        <v>409</v>
      </c>
      <c r="AU222" s="471" t="s">
        <v>409</v>
      </c>
      <c r="AV222" s="471" t="s">
        <v>978</v>
      </c>
      <c r="AW222" s="471" t="s">
        <v>889</v>
      </c>
      <c r="AX222" s="474" t="s">
        <v>970</v>
      </c>
    </row>
    <row r="223" spans="2:64" s="471" customFormat="1" hidden="1">
      <c r="B223" s="472"/>
      <c r="D223" s="473" t="s">
        <v>976</v>
      </c>
      <c r="E223" s="474" t="s">
        <v>911</v>
      </c>
      <c r="F223" s="475" t="s">
        <v>1136</v>
      </c>
      <c r="H223" s="476">
        <v>44</v>
      </c>
      <c r="L223" s="472"/>
      <c r="M223" s="477"/>
      <c r="S223" s="478"/>
      <c r="AS223" s="474" t="s">
        <v>976</v>
      </c>
      <c r="AT223" s="474" t="s">
        <v>409</v>
      </c>
      <c r="AU223" s="471" t="s">
        <v>409</v>
      </c>
      <c r="AV223" s="471" t="s">
        <v>978</v>
      </c>
      <c r="AW223" s="471" t="s">
        <v>889</v>
      </c>
      <c r="AX223" s="474" t="s">
        <v>970</v>
      </c>
    </row>
    <row r="224" spans="2:64" s="486" customFormat="1" hidden="1">
      <c r="B224" s="487"/>
      <c r="D224" s="473" t="s">
        <v>976</v>
      </c>
      <c r="E224" s="488" t="s">
        <v>911</v>
      </c>
      <c r="F224" s="489" t="s">
        <v>1038</v>
      </c>
      <c r="H224" s="490">
        <v>88.8</v>
      </c>
      <c r="L224" s="487"/>
      <c r="M224" s="491"/>
      <c r="S224" s="492"/>
      <c r="AS224" s="488" t="s">
        <v>976</v>
      </c>
      <c r="AT224" s="488" t="s">
        <v>409</v>
      </c>
      <c r="AU224" s="486" t="s">
        <v>414</v>
      </c>
      <c r="AV224" s="486" t="s">
        <v>978</v>
      </c>
      <c r="AW224" s="486" t="s">
        <v>889</v>
      </c>
      <c r="AX224" s="488" t="s">
        <v>970</v>
      </c>
    </row>
    <row r="225" spans="2:64" s="471" customFormat="1" hidden="1">
      <c r="B225" s="472"/>
      <c r="D225" s="473" t="s">
        <v>976</v>
      </c>
      <c r="E225" s="474" t="s">
        <v>911</v>
      </c>
      <c r="F225" s="475" t="s">
        <v>1137</v>
      </c>
      <c r="H225" s="476">
        <v>17.760000000000002</v>
      </c>
      <c r="L225" s="472"/>
      <c r="M225" s="477"/>
      <c r="S225" s="478"/>
      <c r="AS225" s="474" t="s">
        <v>976</v>
      </c>
      <c r="AT225" s="474" t="s">
        <v>409</v>
      </c>
      <c r="AU225" s="471" t="s">
        <v>409</v>
      </c>
      <c r="AV225" s="471" t="s">
        <v>978</v>
      </c>
      <c r="AW225" s="471" t="s">
        <v>889</v>
      </c>
      <c r="AX225" s="474" t="s">
        <v>970</v>
      </c>
    </row>
    <row r="226" spans="2:64" s="479" customFormat="1" hidden="1">
      <c r="B226" s="480"/>
      <c r="D226" s="473" t="s">
        <v>976</v>
      </c>
      <c r="E226" s="481" t="s">
        <v>911</v>
      </c>
      <c r="F226" s="482" t="s">
        <v>988</v>
      </c>
      <c r="H226" s="483">
        <v>106.56</v>
      </c>
      <c r="L226" s="480"/>
      <c r="M226" s="484"/>
      <c r="S226" s="485"/>
      <c r="AS226" s="481" t="s">
        <v>976</v>
      </c>
      <c r="AT226" s="481" t="s">
        <v>409</v>
      </c>
      <c r="AU226" s="479" t="s">
        <v>420</v>
      </c>
      <c r="AV226" s="479" t="s">
        <v>978</v>
      </c>
      <c r="AW226" s="479" t="s">
        <v>402</v>
      </c>
      <c r="AX226" s="481" t="s">
        <v>970</v>
      </c>
    </row>
    <row r="227" spans="2:64" s="387" customFormat="1" ht="24.2" customHeight="1">
      <c r="B227" s="458"/>
      <c r="C227" s="459" t="s">
        <v>1138</v>
      </c>
      <c r="D227" s="459" t="s">
        <v>972</v>
      </c>
      <c r="E227" s="460" t="s">
        <v>1139</v>
      </c>
      <c r="F227" s="461" t="s">
        <v>1140</v>
      </c>
      <c r="G227" s="462" t="s">
        <v>305</v>
      </c>
      <c r="H227" s="463">
        <v>1</v>
      </c>
      <c r="I227" s="463">
        <v>0</v>
      </c>
      <c r="J227" s="463">
        <f>ROUND(I227*H227,3)</f>
        <v>0</v>
      </c>
      <c r="K227" s="464"/>
      <c r="L227" s="388"/>
      <c r="M227" s="465" t="s">
        <v>911</v>
      </c>
      <c r="N227" s="466">
        <v>0.36299999999999999</v>
      </c>
      <c r="O227" s="466">
        <f>N227*H227</f>
        <v>0.36299999999999999</v>
      </c>
      <c r="P227" s="466">
        <v>2.0000000000000002E-5</v>
      </c>
      <c r="Q227" s="466">
        <f>P227*H227</f>
        <v>2.0000000000000002E-5</v>
      </c>
      <c r="R227" s="466">
        <v>0</v>
      </c>
      <c r="S227" s="467">
        <f>R227*H227</f>
        <v>0</v>
      </c>
      <c r="AQ227" s="468" t="s">
        <v>420</v>
      </c>
      <c r="AS227" s="468" t="s">
        <v>972</v>
      </c>
      <c r="AT227" s="468" t="s">
        <v>409</v>
      </c>
      <c r="AX227" s="379" t="s">
        <v>970</v>
      </c>
      <c r="BD227" s="469" t="e">
        <f>IF(#REF!="základná",J227,0)</f>
        <v>#REF!</v>
      </c>
      <c r="BE227" s="469" t="e">
        <f>IF(#REF!="znížená",J227,0)</f>
        <v>#REF!</v>
      </c>
      <c r="BF227" s="469" t="e">
        <f>IF(#REF!="zákl. prenesená",J227,0)</f>
        <v>#REF!</v>
      </c>
      <c r="BG227" s="469" t="e">
        <f>IF(#REF!="zníž. prenesená",J227,0)</f>
        <v>#REF!</v>
      </c>
      <c r="BH227" s="469" t="e">
        <f>IF(#REF!="nulová",J227,0)</f>
        <v>#REF!</v>
      </c>
      <c r="BI227" s="379" t="s">
        <v>409</v>
      </c>
      <c r="BJ227" s="470">
        <f>ROUND(I227*H227,3)</f>
        <v>0</v>
      </c>
      <c r="BK227" s="379" t="s">
        <v>420</v>
      </c>
      <c r="BL227" s="468" t="s">
        <v>1141</v>
      </c>
    </row>
    <row r="228" spans="2:64" s="387" customFormat="1" ht="14.45" customHeight="1">
      <c r="B228" s="458"/>
      <c r="C228" s="493" t="s">
        <v>1142</v>
      </c>
      <c r="D228" s="493" t="s">
        <v>474</v>
      </c>
      <c r="E228" s="494" t="s">
        <v>1143</v>
      </c>
      <c r="F228" s="495" t="s">
        <v>1144</v>
      </c>
      <c r="G228" s="496" t="s">
        <v>305</v>
      </c>
      <c r="H228" s="497">
        <v>1</v>
      </c>
      <c r="I228" s="497">
        <v>0</v>
      </c>
      <c r="J228" s="497">
        <f>ROUND(I228*H228,3)</f>
        <v>0</v>
      </c>
      <c r="K228" s="498"/>
      <c r="L228" s="499"/>
      <c r="M228" s="500" t="s">
        <v>911</v>
      </c>
      <c r="N228" s="466">
        <v>0</v>
      </c>
      <c r="O228" s="466">
        <f>N228*H228</f>
        <v>0</v>
      </c>
      <c r="P228" s="466">
        <v>6.9999999999999999E-4</v>
      </c>
      <c r="Q228" s="466">
        <f>P228*H228</f>
        <v>6.9999999999999999E-4</v>
      </c>
      <c r="R228" s="466">
        <v>0</v>
      </c>
      <c r="S228" s="467">
        <f>R228*H228</f>
        <v>0</v>
      </c>
      <c r="AQ228" s="468" t="s">
        <v>405</v>
      </c>
      <c r="AS228" s="468" t="s">
        <v>474</v>
      </c>
      <c r="AT228" s="468" t="s">
        <v>409</v>
      </c>
      <c r="AX228" s="379" t="s">
        <v>970</v>
      </c>
      <c r="BD228" s="469" t="e">
        <f>IF(#REF!="základná",J228,0)</f>
        <v>#REF!</v>
      </c>
      <c r="BE228" s="469" t="e">
        <f>IF(#REF!="znížená",J228,0)</f>
        <v>#REF!</v>
      </c>
      <c r="BF228" s="469" t="e">
        <f>IF(#REF!="zákl. prenesená",J228,0)</f>
        <v>#REF!</v>
      </c>
      <c r="BG228" s="469" t="e">
        <f>IF(#REF!="zníž. prenesená",J228,0)</f>
        <v>#REF!</v>
      </c>
      <c r="BH228" s="469" t="e">
        <f>IF(#REF!="nulová",J228,0)</f>
        <v>#REF!</v>
      </c>
      <c r="BI228" s="379" t="s">
        <v>409</v>
      </c>
      <c r="BJ228" s="470">
        <f>ROUND(I228*H228,3)</f>
        <v>0</v>
      </c>
      <c r="BK228" s="379" t="s">
        <v>420</v>
      </c>
      <c r="BL228" s="468" t="s">
        <v>1145</v>
      </c>
    </row>
    <row r="229" spans="2:64" s="471" customFormat="1" hidden="1">
      <c r="B229" s="472"/>
      <c r="D229" s="473" t="s">
        <v>976</v>
      </c>
      <c r="F229" s="475" t="s">
        <v>1146</v>
      </c>
      <c r="H229" s="476">
        <v>1</v>
      </c>
      <c r="L229" s="472"/>
      <c r="M229" s="477"/>
      <c r="S229" s="478"/>
      <c r="AS229" s="474" t="s">
        <v>976</v>
      </c>
      <c r="AT229" s="474" t="s">
        <v>409</v>
      </c>
      <c r="AU229" s="471" t="s">
        <v>409</v>
      </c>
      <c r="AV229" s="471" t="s">
        <v>894</v>
      </c>
      <c r="AW229" s="471" t="s">
        <v>402</v>
      </c>
      <c r="AX229" s="474" t="s">
        <v>970</v>
      </c>
    </row>
    <row r="230" spans="2:64" s="387" customFormat="1" ht="24.2" customHeight="1">
      <c r="B230" s="458"/>
      <c r="C230" s="459" t="s">
        <v>1147</v>
      </c>
      <c r="D230" s="459" t="s">
        <v>972</v>
      </c>
      <c r="E230" s="460" t="s">
        <v>1148</v>
      </c>
      <c r="F230" s="461" t="s">
        <v>1149</v>
      </c>
      <c r="G230" s="462" t="s">
        <v>108</v>
      </c>
      <c r="H230" s="463">
        <v>24</v>
      </c>
      <c r="I230" s="463">
        <v>0</v>
      </c>
      <c r="J230" s="463">
        <f t="shared" ref="J230:J242" si="0">ROUND(I230*H230,3)</f>
        <v>0</v>
      </c>
      <c r="K230" s="464"/>
      <c r="L230" s="388"/>
      <c r="M230" s="465" t="s">
        <v>911</v>
      </c>
      <c r="N230" s="466">
        <v>0.19</v>
      </c>
      <c r="O230" s="466">
        <f t="shared" ref="O230:O242" si="1">N230*H230</f>
        <v>4.5600000000000005</v>
      </c>
      <c r="P230" s="466">
        <v>9.4299999999999991E-3</v>
      </c>
      <c r="Q230" s="466">
        <f t="shared" ref="Q230:Q242" si="2">P230*H230</f>
        <v>0.22631999999999997</v>
      </c>
      <c r="R230" s="466">
        <v>0</v>
      </c>
      <c r="S230" s="467">
        <f t="shared" ref="S230:S242" si="3">R230*H230</f>
        <v>0</v>
      </c>
      <c r="AQ230" s="468" t="s">
        <v>420</v>
      </c>
      <c r="AS230" s="468" t="s">
        <v>972</v>
      </c>
      <c r="AT230" s="468" t="s">
        <v>409</v>
      </c>
      <c r="AX230" s="379" t="s">
        <v>970</v>
      </c>
      <c r="BD230" s="469" t="e">
        <f>IF(#REF!="základná",J230,0)</f>
        <v>#REF!</v>
      </c>
      <c r="BE230" s="469" t="e">
        <f>IF(#REF!="znížená",J230,0)</f>
        <v>#REF!</v>
      </c>
      <c r="BF230" s="469" t="e">
        <f>IF(#REF!="zákl. prenesená",J230,0)</f>
        <v>#REF!</v>
      </c>
      <c r="BG230" s="469" t="e">
        <f>IF(#REF!="zníž. prenesená",J230,0)</f>
        <v>#REF!</v>
      </c>
      <c r="BH230" s="469" t="e">
        <f>IF(#REF!="nulová",J230,0)</f>
        <v>#REF!</v>
      </c>
      <c r="BI230" s="379" t="s">
        <v>409</v>
      </c>
      <c r="BJ230" s="470">
        <f t="shared" ref="BJ230:BJ242" si="4">ROUND(I230*H230,3)</f>
        <v>0</v>
      </c>
      <c r="BK230" s="379" t="s">
        <v>420</v>
      </c>
      <c r="BL230" s="468" t="s">
        <v>1150</v>
      </c>
    </row>
    <row r="231" spans="2:64" s="387" customFormat="1" ht="24.2" customHeight="1">
      <c r="B231" s="458"/>
      <c r="C231" s="459" t="s">
        <v>1151</v>
      </c>
      <c r="D231" s="459" t="s">
        <v>972</v>
      </c>
      <c r="E231" s="460" t="s">
        <v>1152</v>
      </c>
      <c r="F231" s="461" t="s">
        <v>1153</v>
      </c>
      <c r="G231" s="462" t="s">
        <v>108</v>
      </c>
      <c r="H231" s="463">
        <v>24</v>
      </c>
      <c r="I231" s="463">
        <v>0</v>
      </c>
      <c r="J231" s="463">
        <f t="shared" si="0"/>
        <v>0</v>
      </c>
      <c r="K231" s="464"/>
      <c r="L231" s="388"/>
      <c r="M231" s="465" t="s">
        <v>911</v>
      </c>
      <c r="N231" s="466">
        <v>4.1000000000000002E-2</v>
      </c>
      <c r="O231" s="466">
        <f t="shared" si="1"/>
        <v>0.98399999999999999</v>
      </c>
      <c r="P231" s="466">
        <v>0</v>
      </c>
      <c r="Q231" s="466">
        <f t="shared" si="2"/>
        <v>0</v>
      </c>
      <c r="R231" s="466">
        <v>0</v>
      </c>
      <c r="S231" s="467">
        <f t="shared" si="3"/>
        <v>0</v>
      </c>
      <c r="AQ231" s="468" t="s">
        <v>420</v>
      </c>
      <c r="AS231" s="468" t="s">
        <v>972</v>
      </c>
      <c r="AT231" s="468" t="s">
        <v>409</v>
      </c>
      <c r="AX231" s="379" t="s">
        <v>970</v>
      </c>
      <c r="BD231" s="469" t="e">
        <f>IF(#REF!="základná",J231,0)</f>
        <v>#REF!</v>
      </c>
      <c r="BE231" s="469" t="e">
        <f>IF(#REF!="znížená",J231,0)</f>
        <v>#REF!</v>
      </c>
      <c r="BF231" s="469" t="e">
        <f>IF(#REF!="zákl. prenesená",J231,0)</f>
        <v>#REF!</v>
      </c>
      <c r="BG231" s="469" t="e">
        <f>IF(#REF!="zníž. prenesená",J231,0)</f>
        <v>#REF!</v>
      </c>
      <c r="BH231" s="469" t="e">
        <f>IF(#REF!="nulová",J231,0)</f>
        <v>#REF!</v>
      </c>
      <c r="BI231" s="379" t="s">
        <v>409</v>
      </c>
      <c r="BJ231" s="470">
        <f t="shared" si="4"/>
        <v>0</v>
      </c>
      <c r="BK231" s="379" t="s">
        <v>420</v>
      </c>
      <c r="BL231" s="468" t="s">
        <v>1154</v>
      </c>
    </row>
    <row r="232" spans="2:64" s="387" customFormat="1" ht="24.2" customHeight="1">
      <c r="B232" s="458"/>
      <c r="C232" s="459" t="s">
        <v>1155</v>
      </c>
      <c r="D232" s="459" t="s">
        <v>972</v>
      </c>
      <c r="E232" s="460" t="s">
        <v>1156</v>
      </c>
      <c r="F232" s="461" t="s">
        <v>1157</v>
      </c>
      <c r="G232" s="462" t="s">
        <v>305</v>
      </c>
      <c r="H232" s="463">
        <v>2</v>
      </c>
      <c r="I232" s="463">
        <v>0</v>
      </c>
      <c r="J232" s="463">
        <f t="shared" si="0"/>
        <v>0</v>
      </c>
      <c r="K232" s="464"/>
      <c r="L232" s="388"/>
      <c r="M232" s="465" t="s">
        <v>911</v>
      </c>
      <c r="N232" s="466">
        <v>9.58</v>
      </c>
      <c r="O232" s="466">
        <f t="shared" si="1"/>
        <v>19.16</v>
      </c>
      <c r="P232" s="466">
        <v>2.0799999999999999E-2</v>
      </c>
      <c r="Q232" s="466">
        <f t="shared" si="2"/>
        <v>4.1599999999999998E-2</v>
      </c>
      <c r="R232" s="466">
        <v>0</v>
      </c>
      <c r="S232" s="467">
        <f t="shared" si="3"/>
        <v>0</v>
      </c>
      <c r="AQ232" s="468" t="s">
        <v>420</v>
      </c>
      <c r="AS232" s="468" t="s">
        <v>972</v>
      </c>
      <c r="AT232" s="468" t="s">
        <v>409</v>
      </c>
      <c r="AX232" s="379" t="s">
        <v>970</v>
      </c>
      <c r="BD232" s="469" t="e">
        <f>IF(#REF!="základná",J232,0)</f>
        <v>#REF!</v>
      </c>
      <c r="BE232" s="469" t="e">
        <f>IF(#REF!="znížená",J232,0)</f>
        <v>#REF!</v>
      </c>
      <c r="BF232" s="469" t="e">
        <f>IF(#REF!="zákl. prenesená",J232,0)</f>
        <v>#REF!</v>
      </c>
      <c r="BG232" s="469" t="e">
        <f>IF(#REF!="zníž. prenesená",J232,0)</f>
        <v>#REF!</v>
      </c>
      <c r="BH232" s="469" t="e">
        <f>IF(#REF!="nulová",J232,0)</f>
        <v>#REF!</v>
      </c>
      <c r="BI232" s="379" t="s">
        <v>409</v>
      </c>
      <c r="BJ232" s="470">
        <f t="shared" si="4"/>
        <v>0</v>
      </c>
      <c r="BK232" s="379" t="s">
        <v>420</v>
      </c>
      <c r="BL232" s="468" t="s">
        <v>1158</v>
      </c>
    </row>
    <row r="233" spans="2:64" s="387" customFormat="1" ht="24.2" customHeight="1">
      <c r="B233" s="458"/>
      <c r="C233" s="459" t="s">
        <v>1159</v>
      </c>
      <c r="D233" s="459" t="s">
        <v>972</v>
      </c>
      <c r="E233" s="460" t="s">
        <v>1160</v>
      </c>
      <c r="F233" s="461" t="s">
        <v>1161</v>
      </c>
      <c r="G233" s="462" t="s">
        <v>305</v>
      </c>
      <c r="H233" s="463">
        <v>1</v>
      </c>
      <c r="I233" s="463">
        <v>0</v>
      </c>
      <c r="J233" s="463">
        <f t="shared" si="0"/>
        <v>0</v>
      </c>
      <c r="K233" s="464"/>
      <c r="L233" s="388"/>
      <c r="M233" s="465" t="s">
        <v>911</v>
      </c>
      <c r="N233" s="466">
        <v>1.9</v>
      </c>
      <c r="O233" s="466">
        <f t="shared" si="1"/>
        <v>1.9</v>
      </c>
      <c r="P233" s="466">
        <v>0</v>
      </c>
      <c r="Q233" s="466">
        <f t="shared" si="2"/>
        <v>0</v>
      </c>
      <c r="R233" s="466">
        <v>0</v>
      </c>
      <c r="S233" s="467">
        <f t="shared" si="3"/>
        <v>0</v>
      </c>
      <c r="AQ233" s="468" t="s">
        <v>420</v>
      </c>
      <c r="AS233" s="468" t="s">
        <v>972</v>
      </c>
      <c r="AT233" s="468" t="s">
        <v>409</v>
      </c>
      <c r="AX233" s="379" t="s">
        <v>970</v>
      </c>
      <c r="BD233" s="469" t="e">
        <f>IF(#REF!="základná",J233,0)</f>
        <v>#REF!</v>
      </c>
      <c r="BE233" s="469" t="e">
        <f>IF(#REF!="znížená",J233,0)</f>
        <v>#REF!</v>
      </c>
      <c r="BF233" s="469" t="e">
        <f>IF(#REF!="zákl. prenesená",J233,0)</f>
        <v>#REF!</v>
      </c>
      <c r="BG233" s="469" t="e">
        <f>IF(#REF!="zníž. prenesená",J233,0)</f>
        <v>#REF!</v>
      </c>
      <c r="BH233" s="469" t="e">
        <f>IF(#REF!="nulová",J233,0)</f>
        <v>#REF!</v>
      </c>
      <c r="BI233" s="379" t="s">
        <v>409</v>
      </c>
      <c r="BJ233" s="470">
        <f t="shared" si="4"/>
        <v>0</v>
      </c>
      <c r="BK233" s="379" t="s">
        <v>420</v>
      </c>
      <c r="BL233" s="468" t="s">
        <v>1162</v>
      </c>
    </row>
    <row r="234" spans="2:64" s="387" customFormat="1" ht="24.2" customHeight="1">
      <c r="B234" s="458"/>
      <c r="C234" s="493" t="s">
        <v>1163</v>
      </c>
      <c r="D234" s="493" t="s">
        <v>474</v>
      </c>
      <c r="E234" s="494" t="s">
        <v>1164</v>
      </c>
      <c r="F234" s="584" t="s">
        <v>2516</v>
      </c>
      <c r="G234" s="496" t="s">
        <v>305</v>
      </c>
      <c r="H234" s="497">
        <v>1</v>
      </c>
      <c r="I234" s="497">
        <v>0</v>
      </c>
      <c r="J234" s="497">
        <f t="shared" si="0"/>
        <v>0</v>
      </c>
      <c r="K234" s="498"/>
      <c r="L234" s="499"/>
      <c r="M234" s="500" t="s">
        <v>911</v>
      </c>
      <c r="N234" s="466">
        <v>0</v>
      </c>
      <c r="O234" s="466">
        <f t="shared" si="1"/>
        <v>0</v>
      </c>
      <c r="P234" s="466">
        <v>2.1270000000000001E-2</v>
      </c>
      <c r="Q234" s="466">
        <f t="shared" si="2"/>
        <v>2.1270000000000001E-2</v>
      </c>
      <c r="R234" s="466">
        <v>0</v>
      </c>
      <c r="S234" s="467">
        <f t="shared" si="3"/>
        <v>0</v>
      </c>
      <c r="AQ234" s="468" t="s">
        <v>405</v>
      </c>
      <c r="AS234" s="468" t="s">
        <v>474</v>
      </c>
      <c r="AT234" s="468" t="s">
        <v>409</v>
      </c>
      <c r="AX234" s="379" t="s">
        <v>970</v>
      </c>
      <c r="BD234" s="469" t="e">
        <f>IF(#REF!="základná",J234,0)</f>
        <v>#REF!</v>
      </c>
      <c r="BE234" s="469" t="e">
        <f>IF(#REF!="znížená",J234,0)</f>
        <v>#REF!</v>
      </c>
      <c r="BF234" s="469" t="e">
        <f>IF(#REF!="zákl. prenesená",J234,0)</f>
        <v>#REF!</v>
      </c>
      <c r="BG234" s="469" t="e">
        <f>IF(#REF!="zníž. prenesená",J234,0)</f>
        <v>#REF!</v>
      </c>
      <c r="BH234" s="469" t="e">
        <f>IF(#REF!="nulová",J234,0)</f>
        <v>#REF!</v>
      </c>
      <c r="BI234" s="379" t="s">
        <v>409</v>
      </c>
      <c r="BJ234" s="470">
        <f t="shared" si="4"/>
        <v>0</v>
      </c>
      <c r="BK234" s="379" t="s">
        <v>420</v>
      </c>
      <c r="BL234" s="468" t="s">
        <v>1165</v>
      </c>
    </row>
    <row r="235" spans="2:64" s="387" customFormat="1" ht="24.2" customHeight="1">
      <c r="B235" s="458"/>
      <c r="C235" s="493" t="s">
        <v>1166</v>
      </c>
      <c r="D235" s="493" t="s">
        <v>474</v>
      </c>
      <c r="E235" s="494" t="s">
        <v>1167</v>
      </c>
      <c r="F235" s="584" t="s">
        <v>2515</v>
      </c>
      <c r="G235" s="496" t="s">
        <v>108</v>
      </c>
      <c r="H235" s="497">
        <v>2</v>
      </c>
      <c r="I235" s="497">
        <v>0</v>
      </c>
      <c r="J235" s="497">
        <f t="shared" si="0"/>
        <v>0</v>
      </c>
      <c r="K235" s="498"/>
      <c r="L235" s="499"/>
      <c r="M235" s="500" t="s">
        <v>911</v>
      </c>
      <c r="N235" s="466">
        <v>0</v>
      </c>
      <c r="O235" s="466">
        <f t="shared" si="1"/>
        <v>0</v>
      </c>
      <c r="P235" s="466">
        <v>1.3520000000000001E-2</v>
      </c>
      <c r="Q235" s="466">
        <f t="shared" si="2"/>
        <v>2.7040000000000002E-2</v>
      </c>
      <c r="R235" s="466">
        <v>0</v>
      </c>
      <c r="S235" s="467">
        <f t="shared" si="3"/>
        <v>0</v>
      </c>
      <c r="AQ235" s="468" t="s">
        <v>405</v>
      </c>
      <c r="AS235" s="468" t="s">
        <v>474</v>
      </c>
      <c r="AT235" s="468" t="s">
        <v>409</v>
      </c>
      <c r="AX235" s="379" t="s">
        <v>970</v>
      </c>
      <c r="BD235" s="469" t="e">
        <f>IF(#REF!="základná",J235,0)</f>
        <v>#REF!</v>
      </c>
      <c r="BE235" s="469" t="e">
        <f>IF(#REF!="znížená",J235,0)</f>
        <v>#REF!</v>
      </c>
      <c r="BF235" s="469" t="e">
        <f>IF(#REF!="zákl. prenesená",J235,0)</f>
        <v>#REF!</v>
      </c>
      <c r="BG235" s="469" t="e">
        <f>IF(#REF!="zníž. prenesená",J235,0)</f>
        <v>#REF!</v>
      </c>
      <c r="BH235" s="469" t="e">
        <f>IF(#REF!="nulová",J235,0)</f>
        <v>#REF!</v>
      </c>
      <c r="BI235" s="379" t="s">
        <v>409</v>
      </c>
      <c r="BJ235" s="470">
        <f t="shared" si="4"/>
        <v>0</v>
      </c>
      <c r="BK235" s="379" t="s">
        <v>420</v>
      </c>
      <c r="BL235" s="468" t="s">
        <v>1168</v>
      </c>
    </row>
    <row r="236" spans="2:64" s="387" customFormat="1" ht="24.2" customHeight="1">
      <c r="B236" s="458"/>
      <c r="C236" s="493" t="s">
        <v>1169</v>
      </c>
      <c r="D236" s="493" t="s">
        <v>474</v>
      </c>
      <c r="E236" s="494" t="s">
        <v>1170</v>
      </c>
      <c r="F236" s="584" t="s">
        <v>2513</v>
      </c>
      <c r="G236" s="496" t="s">
        <v>305</v>
      </c>
      <c r="H236" s="497">
        <v>1</v>
      </c>
      <c r="I236" s="497">
        <v>0</v>
      </c>
      <c r="J236" s="497">
        <f t="shared" si="0"/>
        <v>0</v>
      </c>
      <c r="K236" s="498"/>
      <c r="L236" s="499"/>
      <c r="M236" s="500" t="s">
        <v>911</v>
      </c>
      <c r="N236" s="466">
        <v>0</v>
      </c>
      <c r="O236" s="466">
        <f t="shared" si="1"/>
        <v>0</v>
      </c>
      <c r="P236" s="466">
        <v>8.5000000000000006E-3</v>
      </c>
      <c r="Q236" s="466">
        <f t="shared" si="2"/>
        <v>8.5000000000000006E-3</v>
      </c>
      <c r="R236" s="466">
        <v>0</v>
      </c>
      <c r="S236" s="467">
        <f t="shared" si="3"/>
        <v>0</v>
      </c>
      <c r="AQ236" s="468" t="s">
        <v>405</v>
      </c>
      <c r="AS236" s="468" t="s">
        <v>474</v>
      </c>
      <c r="AT236" s="468" t="s">
        <v>409</v>
      </c>
      <c r="AX236" s="379" t="s">
        <v>970</v>
      </c>
      <c r="BD236" s="469" t="e">
        <f>IF(#REF!="základná",J236,0)</f>
        <v>#REF!</v>
      </c>
      <c r="BE236" s="469" t="e">
        <f>IF(#REF!="znížená",J236,0)</f>
        <v>#REF!</v>
      </c>
      <c r="BF236" s="469" t="e">
        <f>IF(#REF!="zákl. prenesená",J236,0)</f>
        <v>#REF!</v>
      </c>
      <c r="BG236" s="469" t="e">
        <f>IF(#REF!="zníž. prenesená",J236,0)</f>
        <v>#REF!</v>
      </c>
      <c r="BH236" s="469" t="e">
        <f>IF(#REF!="nulová",J236,0)</f>
        <v>#REF!</v>
      </c>
      <c r="BI236" s="379" t="s">
        <v>409</v>
      </c>
      <c r="BJ236" s="470">
        <f t="shared" si="4"/>
        <v>0</v>
      </c>
      <c r="BK236" s="379" t="s">
        <v>420</v>
      </c>
      <c r="BL236" s="468" t="s">
        <v>1171</v>
      </c>
    </row>
    <row r="237" spans="2:64" s="387" customFormat="1" ht="24.2" customHeight="1">
      <c r="B237" s="458"/>
      <c r="C237" s="493" t="s">
        <v>1172</v>
      </c>
      <c r="D237" s="493" t="s">
        <v>474</v>
      </c>
      <c r="E237" s="494" t="s">
        <v>1173</v>
      </c>
      <c r="F237" s="584" t="s">
        <v>2514</v>
      </c>
      <c r="G237" s="496" t="s">
        <v>305</v>
      </c>
      <c r="H237" s="497">
        <v>2</v>
      </c>
      <c r="I237" s="497">
        <v>0</v>
      </c>
      <c r="J237" s="497">
        <f t="shared" si="0"/>
        <v>0</v>
      </c>
      <c r="K237" s="498"/>
      <c r="L237" s="499"/>
      <c r="M237" s="500" t="s">
        <v>911</v>
      </c>
      <c r="N237" s="466">
        <v>0</v>
      </c>
      <c r="O237" s="466">
        <f t="shared" si="1"/>
        <v>0</v>
      </c>
      <c r="P237" s="466">
        <v>1.75E-3</v>
      </c>
      <c r="Q237" s="466">
        <f t="shared" si="2"/>
        <v>3.5000000000000001E-3</v>
      </c>
      <c r="R237" s="466">
        <v>0</v>
      </c>
      <c r="S237" s="467">
        <f t="shared" si="3"/>
        <v>0</v>
      </c>
      <c r="AQ237" s="468" t="s">
        <v>405</v>
      </c>
      <c r="AS237" s="468" t="s">
        <v>474</v>
      </c>
      <c r="AT237" s="468" t="s">
        <v>409</v>
      </c>
      <c r="AX237" s="379" t="s">
        <v>970</v>
      </c>
      <c r="BD237" s="469" t="e">
        <f>IF(#REF!="základná",J237,0)</f>
        <v>#REF!</v>
      </c>
      <c r="BE237" s="469" t="e">
        <f>IF(#REF!="znížená",J237,0)</f>
        <v>#REF!</v>
      </c>
      <c r="BF237" s="469" t="e">
        <f>IF(#REF!="zákl. prenesená",J237,0)</f>
        <v>#REF!</v>
      </c>
      <c r="BG237" s="469" t="e">
        <f>IF(#REF!="zníž. prenesená",J237,0)</f>
        <v>#REF!</v>
      </c>
      <c r="BH237" s="469" t="e">
        <f>IF(#REF!="nulová",J237,0)</f>
        <v>#REF!</v>
      </c>
      <c r="BI237" s="379" t="s">
        <v>409</v>
      </c>
      <c r="BJ237" s="470">
        <f t="shared" si="4"/>
        <v>0</v>
      </c>
      <c r="BK237" s="379" t="s">
        <v>420</v>
      </c>
      <c r="BL237" s="468" t="s">
        <v>1174</v>
      </c>
    </row>
    <row r="238" spans="2:64" s="387" customFormat="1" ht="14.45" customHeight="1">
      <c r="B238" s="458"/>
      <c r="C238" s="459" t="s">
        <v>1175</v>
      </c>
      <c r="D238" s="459" t="s">
        <v>972</v>
      </c>
      <c r="E238" s="460" t="s">
        <v>1176</v>
      </c>
      <c r="F238" s="461" t="s">
        <v>1177</v>
      </c>
      <c r="G238" s="462" t="s">
        <v>108</v>
      </c>
      <c r="H238" s="463">
        <v>44</v>
      </c>
      <c r="I238" s="463">
        <v>0</v>
      </c>
      <c r="J238" s="463">
        <f t="shared" si="0"/>
        <v>0</v>
      </c>
      <c r="K238" s="464"/>
      <c r="L238" s="388"/>
      <c r="M238" s="465" t="s">
        <v>911</v>
      </c>
      <c r="N238" s="466">
        <v>0.05</v>
      </c>
      <c r="O238" s="466">
        <f t="shared" si="1"/>
        <v>2.2000000000000002</v>
      </c>
      <c r="P238" s="466">
        <v>8.0000000000000007E-5</v>
      </c>
      <c r="Q238" s="466">
        <f t="shared" si="2"/>
        <v>3.5200000000000001E-3</v>
      </c>
      <c r="R238" s="466">
        <v>0</v>
      </c>
      <c r="S238" s="467">
        <f t="shared" si="3"/>
        <v>0</v>
      </c>
      <c r="AQ238" s="468" t="s">
        <v>420</v>
      </c>
      <c r="AS238" s="468" t="s">
        <v>972</v>
      </c>
      <c r="AT238" s="468" t="s">
        <v>409</v>
      </c>
      <c r="AX238" s="379" t="s">
        <v>970</v>
      </c>
      <c r="BD238" s="469" t="e">
        <f>IF(#REF!="základná",J238,0)</f>
        <v>#REF!</v>
      </c>
      <c r="BE238" s="469" t="e">
        <f>IF(#REF!="znížená",J238,0)</f>
        <v>#REF!</v>
      </c>
      <c r="BF238" s="469" t="e">
        <f>IF(#REF!="zákl. prenesená",J238,0)</f>
        <v>#REF!</v>
      </c>
      <c r="BG238" s="469" t="e">
        <f>IF(#REF!="zníž. prenesená",J238,0)</f>
        <v>#REF!</v>
      </c>
      <c r="BH238" s="469" t="e">
        <f>IF(#REF!="nulová",J238,0)</f>
        <v>#REF!</v>
      </c>
      <c r="BI238" s="379" t="s">
        <v>409</v>
      </c>
      <c r="BJ238" s="470">
        <f t="shared" si="4"/>
        <v>0</v>
      </c>
      <c r="BK238" s="379" t="s">
        <v>420</v>
      </c>
      <c r="BL238" s="468" t="s">
        <v>1178</v>
      </c>
    </row>
    <row r="239" spans="2:64" s="387" customFormat="1" ht="24.2" customHeight="1">
      <c r="B239" s="458"/>
      <c r="C239" s="459" t="s">
        <v>1179</v>
      </c>
      <c r="D239" s="459" t="s">
        <v>972</v>
      </c>
      <c r="E239" s="460" t="s">
        <v>1180</v>
      </c>
      <c r="F239" s="461" t="s">
        <v>1181</v>
      </c>
      <c r="G239" s="462" t="s">
        <v>108</v>
      </c>
      <c r="H239" s="463">
        <v>17.5</v>
      </c>
      <c r="I239" s="463">
        <v>0</v>
      </c>
      <c r="J239" s="463">
        <f t="shared" si="0"/>
        <v>0</v>
      </c>
      <c r="K239" s="464"/>
      <c r="L239" s="388"/>
      <c r="M239" s="465" t="s">
        <v>911</v>
      </c>
      <c r="N239" s="466">
        <v>5.2499999999999998E-2</v>
      </c>
      <c r="O239" s="466">
        <f t="shared" si="1"/>
        <v>0.91874999999999996</v>
      </c>
      <c r="P239" s="466">
        <v>2.0000000000000001E-4</v>
      </c>
      <c r="Q239" s="466">
        <f t="shared" si="2"/>
        <v>3.5000000000000001E-3</v>
      </c>
      <c r="R239" s="466">
        <v>0</v>
      </c>
      <c r="S239" s="467">
        <f t="shared" si="3"/>
        <v>0</v>
      </c>
      <c r="AQ239" s="468" t="s">
        <v>420</v>
      </c>
      <c r="AS239" s="468" t="s">
        <v>972</v>
      </c>
      <c r="AT239" s="468" t="s">
        <v>409</v>
      </c>
      <c r="AX239" s="379" t="s">
        <v>970</v>
      </c>
      <c r="BD239" s="469" t="e">
        <f>IF(#REF!="základná",J239,0)</f>
        <v>#REF!</v>
      </c>
      <c r="BE239" s="469" t="e">
        <f>IF(#REF!="znížená",J239,0)</f>
        <v>#REF!</v>
      </c>
      <c r="BF239" s="469" t="e">
        <f>IF(#REF!="zákl. prenesená",J239,0)</f>
        <v>#REF!</v>
      </c>
      <c r="BG239" s="469" t="e">
        <f>IF(#REF!="zníž. prenesená",J239,0)</f>
        <v>#REF!</v>
      </c>
      <c r="BH239" s="469" t="e">
        <f>IF(#REF!="nulová",J239,0)</f>
        <v>#REF!</v>
      </c>
      <c r="BI239" s="379" t="s">
        <v>409</v>
      </c>
      <c r="BJ239" s="470">
        <f t="shared" si="4"/>
        <v>0</v>
      </c>
      <c r="BK239" s="379" t="s">
        <v>420</v>
      </c>
      <c r="BL239" s="468" t="s">
        <v>1182</v>
      </c>
    </row>
    <row r="240" spans="2:64" s="387" customFormat="1" ht="24.2" customHeight="1">
      <c r="B240" s="458"/>
      <c r="C240" s="493" t="s">
        <v>1183</v>
      </c>
      <c r="D240" s="493" t="s">
        <v>474</v>
      </c>
      <c r="E240" s="494" t="s">
        <v>1184</v>
      </c>
      <c r="F240" s="584" t="s">
        <v>2503</v>
      </c>
      <c r="G240" s="496" t="s">
        <v>108</v>
      </c>
      <c r="H240" s="497">
        <v>17.5</v>
      </c>
      <c r="I240" s="497">
        <v>0</v>
      </c>
      <c r="J240" s="497">
        <f t="shared" si="0"/>
        <v>0</v>
      </c>
      <c r="K240" s="498"/>
      <c r="L240" s="499"/>
      <c r="M240" s="500" t="s">
        <v>911</v>
      </c>
      <c r="N240" s="466">
        <v>0</v>
      </c>
      <c r="O240" s="466">
        <f t="shared" si="1"/>
        <v>0</v>
      </c>
      <c r="P240" s="466">
        <v>1E-4</v>
      </c>
      <c r="Q240" s="466">
        <f t="shared" si="2"/>
        <v>1.75E-3</v>
      </c>
      <c r="R240" s="466">
        <v>0</v>
      </c>
      <c r="S240" s="467">
        <f t="shared" si="3"/>
        <v>0</v>
      </c>
      <c r="AQ240" s="468" t="s">
        <v>405</v>
      </c>
      <c r="AS240" s="468" t="s">
        <v>474</v>
      </c>
      <c r="AT240" s="468" t="s">
        <v>409</v>
      </c>
      <c r="AX240" s="379" t="s">
        <v>970</v>
      </c>
      <c r="BD240" s="469" t="e">
        <f>IF(#REF!="základná",J240,0)</f>
        <v>#REF!</v>
      </c>
      <c r="BE240" s="469" t="e">
        <f>IF(#REF!="znížená",J240,0)</f>
        <v>#REF!</v>
      </c>
      <c r="BF240" s="469" t="e">
        <f>IF(#REF!="zákl. prenesená",J240,0)</f>
        <v>#REF!</v>
      </c>
      <c r="BG240" s="469" t="e">
        <f>IF(#REF!="zníž. prenesená",J240,0)</f>
        <v>#REF!</v>
      </c>
      <c r="BH240" s="469" t="e">
        <f>IF(#REF!="nulová",J240,0)</f>
        <v>#REF!</v>
      </c>
      <c r="BI240" s="379" t="s">
        <v>409</v>
      </c>
      <c r="BJ240" s="470">
        <f t="shared" si="4"/>
        <v>0</v>
      </c>
      <c r="BK240" s="379" t="s">
        <v>420</v>
      </c>
      <c r="BL240" s="468" t="s">
        <v>1185</v>
      </c>
    </row>
    <row r="241" spans="2:64" s="387" customFormat="1" ht="24.2" customHeight="1">
      <c r="B241" s="458"/>
      <c r="C241" s="459" t="s">
        <v>1186</v>
      </c>
      <c r="D241" s="459" t="s">
        <v>972</v>
      </c>
      <c r="E241" s="460" t="s">
        <v>1187</v>
      </c>
      <c r="F241" s="461" t="s">
        <v>1188</v>
      </c>
      <c r="G241" s="462" t="s">
        <v>108</v>
      </c>
      <c r="H241" s="463">
        <v>44</v>
      </c>
      <c r="I241" s="463">
        <v>0</v>
      </c>
      <c r="J241" s="463">
        <f t="shared" si="0"/>
        <v>0</v>
      </c>
      <c r="K241" s="464"/>
      <c r="L241" s="388"/>
      <c r="M241" s="465" t="s">
        <v>911</v>
      </c>
      <c r="N241" s="466">
        <v>5.2499999999999998E-2</v>
      </c>
      <c r="O241" s="466">
        <f t="shared" si="1"/>
        <v>2.31</v>
      </c>
      <c r="P241" s="466">
        <v>2.0000000000000001E-4</v>
      </c>
      <c r="Q241" s="466">
        <f t="shared" si="2"/>
        <v>8.8000000000000005E-3</v>
      </c>
      <c r="R241" s="466">
        <v>0</v>
      </c>
      <c r="S241" s="467">
        <f t="shared" si="3"/>
        <v>0</v>
      </c>
      <c r="AQ241" s="468" t="s">
        <v>420</v>
      </c>
      <c r="AS241" s="468" t="s">
        <v>972</v>
      </c>
      <c r="AT241" s="468" t="s">
        <v>409</v>
      </c>
      <c r="AX241" s="379" t="s">
        <v>970</v>
      </c>
      <c r="BD241" s="469" t="e">
        <f>IF(#REF!="základná",J241,0)</f>
        <v>#REF!</v>
      </c>
      <c r="BE241" s="469" t="e">
        <f>IF(#REF!="znížená",J241,0)</f>
        <v>#REF!</v>
      </c>
      <c r="BF241" s="469" t="e">
        <f>IF(#REF!="zákl. prenesená",J241,0)</f>
        <v>#REF!</v>
      </c>
      <c r="BG241" s="469" t="e">
        <f>IF(#REF!="zníž. prenesená",J241,0)</f>
        <v>#REF!</v>
      </c>
      <c r="BH241" s="469" t="e">
        <f>IF(#REF!="nulová",J241,0)</f>
        <v>#REF!</v>
      </c>
      <c r="BI241" s="379" t="s">
        <v>409</v>
      </c>
      <c r="BJ241" s="470">
        <f t="shared" si="4"/>
        <v>0</v>
      </c>
      <c r="BK241" s="379" t="s">
        <v>420</v>
      </c>
      <c r="BL241" s="468" t="s">
        <v>1189</v>
      </c>
    </row>
    <row r="242" spans="2:64" s="387" customFormat="1" ht="24.2" customHeight="1">
      <c r="B242" s="458"/>
      <c r="C242" s="493" t="s">
        <v>1190</v>
      </c>
      <c r="D242" s="493" t="s">
        <v>474</v>
      </c>
      <c r="E242" s="494" t="s">
        <v>1191</v>
      </c>
      <c r="F242" s="584" t="s">
        <v>2517</v>
      </c>
      <c r="G242" s="496" t="s">
        <v>108</v>
      </c>
      <c r="H242" s="497">
        <v>44</v>
      </c>
      <c r="I242" s="497">
        <v>0</v>
      </c>
      <c r="J242" s="497">
        <f t="shared" si="0"/>
        <v>0</v>
      </c>
      <c r="K242" s="498"/>
      <c r="L242" s="499"/>
      <c r="M242" s="500" t="s">
        <v>911</v>
      </c>
      <c r="N242" s="466">
        <v>0</v>
      </c>
      <c r="O242" s="466">
        <f t="shared" si="1"/>
        <v>0</v>
      </c>
      <c r="P242" s="466">
        <v>1E-4</v>
      </c>
      <c r="Q242" s="466">
        <f t="shared" si="2"/>
        <v>4.4000000000000003E-3</v>
      </c>
      <c r="R242" s="466">
        <v>0</v>
      </c>
      <c r="S242" s="467">
        <f t="shared" si="3"/>
        <v>0</v>
      </c>
      <c r="AQ242" s="468" t="s">
        <v>405</v>
      </c>
      <c r="AS242" s="468" t="s">
        <v>474</v>
      </c>
      <c r="AT242" s="468" t="s">
        <v>409</v>
      </c>
      <c r="AX242" s="379" t="s">
        <v>970</v>
      </c>
      <c r="BD242" s="469" t="e">
        <f>IF(#REF!="základná",J242,0)</f>
        <v>#REF!</v>
      </c>
      <c r="BE242" s="469" t="e">
        <f>IF(#REF!="znížená",J242,0)</f>
        <v>#REF!</v>
      </c>
      <c r="BF242" s="469" t="e">
        <f>IF(#REF!="zákl. prenesená",J242,0)</f>
        <v>#REF!</v>
      </c>
      <c r="BG242" s="469" t="e">
        <f>IF(#REF!="zníž. prenesená",J242,0)</f>
        <v>#REF!</v>
      </c>
      <c r="BH242" s="469" t="e">
        <f>IF(#REF!="nulová",J242,0)</f>
        <v>#REF!</v>
      </c>
      <c r="BI242" s="379" t="s">
        <v>409</v>
      </c>
      <c r="BJ242" s="470">
        <f t="shared" si="4"/>
        <v>0</v>
      </c>
      <c r="BK242" s="379" t="s">
        <v>420</v>
      </c>
      <c r="BL242" s="468" t="s">
        <v>1192</v>
      </c>
    </row>
    <row r="243" spans="2:64" s="446" customFormat="1" ht="22.7" customHeight="1">
      <c r="B243" s="447"/>
      <c r="D243" s="448" t="s">
        <v>441</v>
      </c>
      <c r="E243" s="456" t="s">
        <v>410</v>
      </c>
      <c r="F243" s="456" t="s">
        <v>1193</v>
      </c>
      <c r="J243" s="457">
        <f>SUM(J244:J257)</f>
        <v>0</v>
      </c>
      <c r="L243" s="447"/>
      <c r="M243" s="451"/>
      <c r="O243" s="452">
        <f>SUM(O244:O257)</f>
        <v>6.7247000000000003</v>
      </c>
      <c r="Q243" s="452">
        <f>SUM(Q244:Q257)</f>
        <v>0</v>
      </c>
      <c r="S243" s="453">
        <f>SUM(S244:S257)</f>
        <v>0.16649999999999998</v>
      </c>
      <c r="AQ243" s="448" t="s">
        <v>402</v>
      </c>
      <c r="AS243" s="454" t="s">
        <v>441</v>
      </c>
      <c r="AT243" s="454" t="s">
        <v>402</v>
      </c>
      <c r="AX243" s="448" t="s">
        <v>970</v>
      </c>
      <c r="BJ243" s="455">
        <f>SUM(BJ244:BJ257)</f>
        <v>0</v>
      </c>
    </row>
    <row r="244" spans="2:64" s="471" customFormat="1" hidden="1">
      <c r="B244" s="472"/>
      <c r="D244" s="473" t="s">
        <v>976</v>
      </c>
      <c r="E244" s="474" t="s">
        <v>911</v>
      </c>
      <c r="F244" s="475" t="s">
        <v>1194</v>
      </c>
      <c r="H244" s="476">
        <v>0.27</v>
      </c>
      <c r="L244" s="472"/>
      <c r="M244" s="477"/>
      <c r="S244" s="478"/>
      <c r="AS244" s="474" t="s">
        <v>976</v>
      </c>
      <c r="AT244" s="474" t="s">
        <v>409</v>
      </c>
      <c r="AU244" s="471" t="s">
        <v>409</v>
      </c>
      <c r="AV244" s="471" t="s">
        <v>978</v>
      </c>
      <c r="AW244" s="471" t="s">
        <v>889</v>
      </c>
      <c r="AX244" s="474" t="s">
        <v>970</v>
      </c>
    </row>
    <row r="245" spans="2:64" s="471" customFormat="1" hidden="1">
      <c r="B245" s="472"/>
      <c r="D245" s="473" t="s">
        <v>976</v>
      </c>
      <c r="E245" s="474" t="s">
        <v>911</v>
      </c>
      <c r="F245" s="475" t="s">
        <v>1195</v>
      </c>
      <c r="H245" s="476">
        <v>17.64</v>
      </c>
      <c r="L245" s="472"/>
      <c r="M245" s="477"/>
      <c r="S245" s="478"/>
      <c r="AS245" s="474" t="s">
        <v>976</v>
      </c>
      <c r="AT245" s="474" t="s">
        <v>409</v>
      </c>
      <c r="AU245" s="471" t="s">
        <v>409</v>
      </c>
      <c r="AV245" s="471" t="s">
        <v>978</v>
      </c>
      <c r="AW245" s="471" t="s">
        <v>889</v>
      </c>
      <c r="AX245" s="474" t="s">
        <v>970</v>
      </c>
    </row>
    <row r="246" spans="2:64" s="479" customFormat="1" hidden="1">
      <c r="B246" s="480"/>
      <c r="D246" s="473" t="s">
        <v>976</v>
      </c>
      <c r="E246" s="481" t="s">
        <v>911</v>
      </c>
      <c r="F246" s="482" t="s">
        <v>988</v>
      </c>
      <c r="H246" s="483">
        <v>17.91</v>
      </c>
      <c r="L246" s="480"/>
      <c r="M246" s="484"/>
      <c r="S246" s="485"/>
      <c r="AS246" s="481" t="s">
        <v>976</v>
      </c>
      <c r="AT246" s="481" t="s">
        <v>409</v>
      </c>
      <c r="AU246" s="479" t="s">
        <v>420</v>
      </c>
      <c r="AV246" s="479" t="s">
        <v>978</v>
      </c>
      <c r="AW246" s="479" t="s">
        <v>402</v>
      </c>
      <c r="AX246" s="481" t="s">
        <v>970</v>
      </c>
    </row>
    <row r="247" spans="2:64" s="387" customFormat="1" ht="30.6" customHeight="1">
      <c r="B247" s="458"/>
      <c r="C247" s="459" t="s">
        <v>1196</v>
      </c>
      <c r="D247" s="459" t="s">
        <v>972</v>
      </c>
      <c r="E247" s="460" t="s">
        <v>1197</v>
      </c>
      <c r="F247" s="461" t="s">
        <v>1198</v>
      </c>
      <c r="G247" s="462" t="s">
        <v>108</v>
      </c>
      <c r="H247" s="463">
        <v>2.5</v>
      </c>
      <c r="I247" s="463">
        <v>0</v>
      </c>
      <c r="J247" s="463">
        <f t="shared" ref="J247:J257" si="5">ROUND(I247*H247,3)</f>
        <v>0</v>
      </c>
      <c r="K247" s="464"/>
      <c r="L247" s="388"/>
      <c r="M247" s="465" t="s">
        <v>911</v>
      </c>
      <c r="N247" s="466">
        <v>0.191</v>
      </c>
      <c r="O247" s="466">
        <f t="shared" ref="O247:O257" si="6">N247*H247</f>
        <v>0.47750000000000004</v>
      </c>
      <c r="P247" s="466">
        <v>0</v>
      </c>
      <c r="Q247" s="466">
        <f t="shared" ref="Q247:Q257" si="7">P247*H247</f>
        <v>0</v>
      </c>
      <c r="R247" s="466">
        <v>8.9999999999999993E-3</v>
      </c>
      <c r="S247" s="467">
        <f t="shared" ref="S247:S257" si="8">R247*H247</f>
        <v>2.2499999999999999E-2</v>
      </c>
      <c r="AQ247" s="468" t="s">
        <v>420</v>
      </c>
      <c r="AS247" s="468" t="s">
        <v>972</v>
      </c>
      <c r="AT247" s="468" t="s">
        <v>409</v>
      </c>
      <c r="AX247" s="379" t="s">
        <v>970</v>
      </c>
      <c r="BD247" s="469" t="e">
        <f>IF(#REF!="základná",J247,0)</f>
        <v>#REF!</v>
      </c>
      <c r="BE247" s="469" t="e">
        <f>IF(#REF!="znížená",J247,0)</f>
        <v>#REF!</v>
      </c>
      <c r="BF247" s="469" t="e">
        <f>IF(#REF!="zákl. prenesená",J247,0)</f>
        <v>#REF!</v>
      </c>
      <c r="BG247" s="469" t="e">
        <f>IF(#REF!="zníž. prenesená",J247,0)</f>
        <v>#REF!</v>
      </c>
      <c r="BH247" s="469" t="e">
        <f>IF(#REF!="nulová",J247,0)</f>
        <v>#REF!</v>
      </c>
      <c r="BI247" s="379" t="s">
        <v>409</v>
      </c>
      <c r="BJ247" s="470">
        <f t="shared" ref="BJ247:BJ257" si="9">ROUND(I247*H247,3)</f>
        <v>0</v>
      </c>
      <c r="BK247" s="379" t="s">
        <v>420</v>
      </c>
      <c r="BL247" s="468" t="s">
        <v>1199</v>
      </c>
    </row>
    <row r="248" spans="2:64" s="387" customFormat="1" ht="37.700000000000003" customHeight="1">
      <c r="B248" s="458"/>
      <c r="C248" s="459" t="s">
        <v>1200</v>
      </c>
      <c r="D248" s="459" t="s">
        <v>972</v>
      </c>
      <c r="E248" s="460" t="s">
        <v>1201</v>
      </c>
      <c r="F248" s="461" t="s">
        <v>1202</v>
      </c>
      <c r="G248" s="462" t="s">
        <v>108</v>
      </c>
      <c r="H248" s="463">
        <v>6</v>
      </c>
      <c r="I248" s="463">
        <v>0</v>
      </c>
      <c r="J248" s="463">
        <f t="shared" si="5"/>
        <v>0</v>
      </c>
      <c r="K248" s="464"/>
      <c r="L248" s="388"/>
      <c r="M248" s="465" t="s">
        <v>911</v>
      </c>
      <c r="N248" s="466">
        <v>0.23576</v>
      </c>
      <c r="O248" s="466">
        <f t="shared" si="6"/>
        <v>1.41456</v>
      </c>
      <c r="P248" s="466">
        <v>0</v>
      </c>
      <c r="Q248" s="466">
        <f t="shared" si="7"/>
        <v>0</v>
      </c>
      <c r="R248" s="466">
        <v>8.9999999999999993E-3</v>
      </c>
      <c r="S248" s="467">
        <f t="shared" si="8"/>
        <v>5.3999999999999992E-2</v>
      </c>
      <c r="AQ248" s="468" t="s">
        <v>420</v>
      </c>
      <c r="AS248" s="468" t="s">
        <v>972</v>
      </c>
      <c r="AT248" s="468" t="s">
        <v>409</v>
      </c>
      <c r="AX248" s="379" t="s">
        <v>970</v>
      </c>
      <c r="BD248" s="469" t="e">
        <f>IF(#REF!="základná",J248,0)</f>
        <v>#REF!</v>
      </c>
      <c r="BE248" s="469" t="e">
        <f>IF(#REF!="znížená",J248,0)</f>
        <v>#REF!</v>
      </c>
      <c r="BF248" s="469" t="e">
        <f>IF(#REF!="zákl. prenesená",J248,0)</f>
        <v>#REF!</v>
      </c>
      <c r="BG248" s="469" t="e">
        <f>IF(#REF!="zníž. prenesená",J248,0)</f>
        <v>#REF!</v>
      </c>
      <c r="BH248" s="469" t="e">
        <f>IF(#REF!="nulová",J248,0)</f>
        <v>#REF!</v>
      </c>
      <c r="BI248" s="379" t="s">
        <v>409</v>
      </c>
      <c r="BJ248" s="470">
        <f t="shared" si="9"/>
        <v>0</v>
      </c>
      <c r="BK248" s="379" t="s">
        <v>420</v>
      </c>
      <c r="BL248" s="468" t="s">
        <v>1203</v>
      </c>
    </row>
    <row r="249" spans="2:64" s="387" customFormat="1" ht="37.700000000000003" customHeight="1">
      <c r="B249" s="458"/>
      <c r="C249" s="459" t="s">
        <v>1204</v>
      </c>
      <c r="D249" s="459" t="s">
        <v>972</v>
      </c>
      <c r="E249" s="460" t="s">
        <v>1205</v>
      </c>
      <c r="F249" s="461" t="s">
        <v>1206</v>
      </c>
      <c r="G249" s="462" t="s">
        <v>108</v>
      </c>
      <c r="H249" s="463">
        <v>3</v>
      </c>
      <c r="I249" s="463">
        <v>0</v>
      </c>
      <c r="J249" s="463">
        <f t="shared" si="5"/>
        <v>0</v>
      </c>
      <c r="K249" s="464"/>
      <c r="L249" s="388"/>
      <c r="M249" s="465" t="s">
        <v>911</v>
      </c>
      <c r="N249" s="466">
        <v>0.33522999999999997</v>
      </c>
      <c r="O249" s="466">
        <f t="shared" si="6"/>
        <v>1.00569</v>
      </c>
      <c r="P249" s="466">
        <v>0</v>
      </c>
      <c r="Q249" s="466">
        <f t="shared" si="7"/>
        <v>0</v>
      </c>
      <c r="R249" s="466">
        <v>1.7999999999999999E-2</v>
      </c>
      <c r="S249" s="467">
        <f t="shared" si="8"/>
        <v>5.3999999999999992E-2</v>
      </c>
      <c r="AQ249" s="468" t="s">
        <v>420</v>
      </c>
      <c r="AS249" s="468" t="s">
        <v>972</v>
      </c>
      <c r="AT249" s="468" t="s">
        <v>409</v>
      </c>
      <c r="AX249" s="379" t="s">
        <v>970</v>
      </c>
      <c r="BD249" s="469" t="e">
        <f>IF(#REF!="základná",J249,0)</f>
        <v>#REF!</v>
      </c>
      <c r="BE249" s="469" t="e">
        <f>IF(#REF!="znížená",J249,0)</f>
        <v>#REF!</v>
      </c>
      <c r="BF249" s="469" t="e">
        <f>IF(#REF!="zákl. prenesená",J249,0)</f>
        <v>#REF!</v>
      </c>
      <c r="BG249" s="469" t="e">
        <f>IF(#REF!="zníž. prenesená",J249,0)</f>
        <v>#REF!</v>
      </c>
      <c r="BH249" s="469" t="e">
        <f>IF(#REF!="nulová",J249,0)</f>
        <v>#REF!</v>
      </c>
      <c r="BI249" s="379" t="s">
        <v>409</v>
      </c>
      <c r="BJ249" s="470">
        <f t="shared" si="9"/>
        <v>0</v>
      </c>
      <c r="BK249" s="379" t="s">
        <v>420</v>
      </c>
      <c r="BL249" s="468" t="s">
        <v>1207</v>
      </c>
    </row>
    <row r="250" spans="2:64" s="387" customFormat="1" ht="37.700000000000003" customHeight="1">
      <c r="B250" s="458"/>
      <c r="C250" s="459" t="s">
        <v>1208</v>
      </c>
      <c r="D250" s="459" t="s">
        <v>972</v>
      </c>
      <c r="E250" s="460" t="s">
        <v>1209</v>
      </c>
      <c r="F250" s="461" t="s">
        <v>1210</v>
      </c>
      <c r="G250" s="462" t="s">
        <v>108</v>
      </c>
      <c r="H250" s="463">
        <v>2</v>
      </c>
      <c r="I250" s="463">
        <v>0</v>
      </c>
      <c r="J250" s="463">
        <f t="shared" si="5"/>
        <v>0</v>
      </c>
      <c r="K250" s="464"/>
      <c r="L250" s="388"/>
      <c r="M250" s="465" t="s">
        <v>911</v>
      </c>
      <c r="N250" s="466">
        <v>0.28071000000000002</v>
      </c>
      <c r="O250" s="466">
        <f t="shared" si="6"/>
        <v>0.56142000000000003</v>
      </c>
      <c r="P250" s="466">
        <v>0</v>
      </c>
      <c r="Q250" s="466">
        <f t="shared" si="7"/>
        <v>0</v>
      </c>
      <c r="R250" s="466">
        <v>1.7999999999999999E-2</v>
      </c>
      <c r="S250" s="467">
        <f t="shared" si="8"/>
        <v>3.5999999999999997E-2</v>
      </c>
      <c r="AQ250" s="468" t="s">
        <v>420</v>
      </c>
      <c r="AS250" s="468" t="s">
        <v>972</v>
      </c>
      <c r="AT250" s="468" t="s">
        <v>409</v>
      </c>
      <c r="AX250" s="379" t="s">
        <v>970</v>
      </c>
      <c r="BD250" s="469" t="e">
        <f>IF(#REF!="základná",J250,0)</f>
        <v>#REF!</v>
      </c>
      <c r="BE250" s="469" t="e">
        <f>IF(#REF!="znížená",J250,0)</f>
        <v>#REF!</v>
      </c>
      <c r="BF250" s="469" t="e">
        <f>IF(#REF!="zákl. prenesená",J250,0)</f>
        <v>#REF!</v>
      </c>
      <c r="BG250" s="469" t="e">
        <f>IF(#REF!="zníž. prenesená",J250,0)</f>
        <v>#REF!</v>
      </c>
      <c r="BH250" s="469" t="e">
        <f>IF(#REF!="nulová",J250,0)</f>
        <v>#REF!</v>
      </c>
      <c r="BI250" s="379" t="s">
        <v>409</v>
      </c>
      <c r="BJ250" s="470">
        <f t="shared" si="9"/>
        <v>0</v>
      </c>
      <c r="BK250" s="379" t="s">
        <v>420</v>
      </c>
      <c r="BL250" s="468" t="s">
        <v>1211</v>
      </c>
    </row>
    <row r="251" spans="2:64" s="387" customFormat="1" ht="14.45" customHeight="1">
      <c r="B251" s="458"/>
      <c r="C251" s="736" t="s">
        <v>1212</v>
      </c>
      <c r="D251" s="736" t="s">
        <v>972</v>
      </c>
      <c r="E251" s="737" t="s">
        <v>1213</v>
      </c>
      <c r="F251" s="738" t="s">
        <v>1214</v>
      </c>
      <c r="G251" s="739" t="s">
        <v>103</v>
      </c>
      <c r="H251" s="740">
        <v>0.85</v>
      </c>
      <c r="I251" s="740">
        <v>0</v>
      </c>
      <c r="J251" s="740">
        <f t="shared" si="5"/>
        <v>0</v>
      </c>
      <c r="K251" s="464"/>
      <c r="L251" s="388"/>
      <c r="M251" s="465" t="s">
        <v>911</v>
      </c>
      <c r="N251" s="466">
        <v>1.972</v>
      </c>
      <c r="O251" s="466">
        <f t="shared" si="6"/>
        <v>1.6761999999999999</v>
      </c>
      <c r="P251" s="466">
        <v>0</v>
      </c>
      <c r="Q251" s="466">
        <f t="shared" si="7"/>
        <v>0</v>
      </c>
      <c r="R251" s="466">
        <v>0</v>
      </c>
      <c r="S251" s="467">
        <f t="shared" si="8"/>
        <v>0</v>
      </c>
      <c r="AQ251" s="468" t="s">
        <v>420</v>
      </c>
      <c r="AS251" s="468" t="s">
        <v>972</v>
      </c>
      <c r="AT251" s="468" t="s">
        <v>409</v>
      </c>
      <c r="AX251" s="379" t="s">
        <v>970</v>
      </c>
      <c r="BD251" s="469" t="e">
        <f>IF(#REF!="základná",J251,0)</f>
        <v>#REF!</v>
      </c>
      <c r="BE251" s="469" t="e">
        <f>IF(#REF!="znížená",J251,0)</f>
        <v>#REF!</v>
      </c>
      <c r="BF251" s="469" t="e">
        <f>IF(#REF!="zákl. prenesená",J251,0)</f>
        <v>#REF!</v>
      </c>
      <c r="BG251" s="469" t="e">
        <f>IF(#REF!="zníž. prenesená",J251,0)</f>
        <v>#REF!</v>
      </c>
      <c r="BH251" s="469" t="e">
        <f>IF(#REF!="nulová",J251,0)</f>
        <v>#REF!</v>
      </c>
      <c r="BI251" s="379" t="s">
        <v>409</v>
      </c>
      <c r="BJ251" s="470">
        <f t="shared" si="9"/>
        <v>0</v>
      </c>
      <c r="BK251" s="379" t="s">
        <v>420</v>
      </c>
      <c r="BL251" s="468" t="s">
        <v>1215</v>
      </c>
    </row>
    <row r="252" spans="2:64" s="387" customFormat="1" ht="14.45" customHeight="1">
      <c r="B252" s="458"/>
      <c r="C252" s="736" t="s">
        <v>1216</v>
      </c>
      <c r="D252" s="736" t="s">
        <v>972</v>
      </c>
      <c r="E252" s="737" t="s">
        <v>1217</v>
      </c>
      <c r="F252" s="738" t="s">
        <v>1218</v>
      </c>
      <c r="G252" s="739" t="s">
        <v>103</v>
      </c>
      <c r="H252" s="740">
        <v>0.85</v>
      </c>
      <c r="I252" s="740">
        <v>0</v>
      </c>
      <c r="J252" s="740">
        <f t="shared" si="5"/>
        <v>0</v>
      </c>
      <c r="K252" s="464"/>
      <c r="L252" s="388"/>
      <c r="M252" s="465" t="s">
        <v>911</v>
      </c>
      <c r="N252" s="466">
        <v>0</v>
      </c>
      <c r="O252" s="466">
        <f t="shared" si="6"/>
        <v>0</v>
      </c>
      <c r="P252" s="466">
        <v>0</v>
      </c>
      <c r="Q252" s="466">
        <f t="shared" si="7"/>
        <v>0</v>
      </c>
      <c r="R252" s="466">
        <v>0</v>
      </c>
      <c r="S252" s="467">
        <f t="shared" si="8"/>
        <v>0</v>
      </c>
      <c r="AQ252" s="468" t="s">
        <v>420</v>
      </c>
      <c r="AS252" s="468" t="s">
        <v>972</v>
      </c>
      <c r="AT252" s="468" t="s">
        <v>409</v>
      </c>
      <c r="AX252" s="379" t="s">
        <v>970</v>
      </c>
      <c r="BD252" s="469" t="e">
        <f>IF(#REF!="základná",J252,0)</f>
        <v>#REF!</v>
      </c>
      <c r="BE252" s="469" t="e">
        <f>IF(#REF!="znížená",J252,0)</f>
        <v>#REF!</v>
      </c>
      <c r="BF252" s="469" t="e">
        <f>IF(#REF!="zákl. prenesená",J252,0)</f>
        <v>#REF!</v>
      </c>
      <c r="BG252" s="469" t="e">
        <f>IF(#REF!="zníž. prenesená",J252,0)</f>
        <v>#REF!</v>
      </c>
      <c r="BH252" s="469" t="e">
        <f>IF(#REF!="nulová",J252,0)</f>
        <v>#REF!</v>
      </c>
      <c r="BI252" s="379" t="s">
        <v>409</v>
      </c>
      <c r="BJ252" s="470">
        <f t="shared" si="9"/>
        <v>0</v>
      </c>
      <c r="BK252" s="379" t="s">
        <v>420</v>
      </c>
      <c r="BL252" s="468" t="s">
        <v>1219</v>
      </c>
    </row>
    <row r="253" spans="2:64" s="387" customFormat="1" ht="24.2" customHeight="1">
      <c r="B253" s="458"/>
      <c r="C253" s="736" t="s">
        <v>1220</v>
      </c>
      <c r="D253" s="736" t="s">
        <v>972</v>
      </c>
      <c r="E253" s="737" t="s">
        <v>1221</v>
      </c>
      <c r="F253" s="738" t="s">
        <v>1222</v>
      </c>
      <c r="G253" s="739" t="s">
        <v>103</v>
      </c>
      <c r="H253" s="740">
        <v>0.85</v>
      </c>
      <c r="I253" s="740">
        <v>0</v>
      </c>
      <c r="J253" s="740">
        <f t="shared" si="5"/>
        <v>0</v>
      </c>
      <c r="K253" s="464"/>
      <c r="L253" s="388"/>
      <c r="M253" s="465" t="s">
        <v>911</v>
      </c>
      <c r="N253" s="466">
        <v>0</v>
      </c>
      <c r="O253" s="466">
        <f t="shared" si="6"/>
        <v>0</v>
      </c>
      <c r="P253" s="466">
        <v>0</v>
      </c>
      <c r="Q253" s="466">
        <f t="shared" si="7"/>
        <v>0</v>
      </c>
      <c r="R253" s="466">
        <v>0</v>
      </c>
      <c r="S253" s="467">
        <f t="shared" si="8"/>
        <v>0</v>
      </c>
      <c r="AQ253" s="468" t="s">
        <v>420</v>
      </c>
      <c r="AS253" s="468" t="s">
        <v>972</v>
      </c>
      <c r="AT253" s="468" t="s">
        <v>409</v>
      </c>
      <c r="AX253" s="379" t="s">
        <v>970</v>
      </c>
      <c r="BD253" s="469" t="e">
        <f>IF(#REF!="základná",J253,0)</f>
        <v>#REF!</v>
      </c>
      <c r="BE253" s="469" t="e">
        <f>IF(#REF!="znížená",J253,0)</f>
        <v>#REF!</v>
      </c>
      <c r="BF253" s="469" t="e">
        <f>IF(#REF!="zákl. prenesená",J253,0)</f>
        <v>#REF!</v>
      </c>
      <c r="BG253" s="469" t="e">
        <f>IF(#REF!="zníž. prenesená",J253,0)</f>
        <v>#REF!</v>
      </c>
      <c r="BH253" s="469" t="e">
        <f>IF(#REF!="nulová",J253,0)</f>
        <v>#REF!</v>
      </c>
      <c r="BI253" s="379" t="s">
        <v>409</v>
      </c>
      <c r="BJ253" s="470">
        <f t="shared" si="9"/>
        <v>0</v>
      </c>
      <c r="BK253" s="379" t="s">
        <v>420</v>
      </c>
      <c r="BL253" s="468" t="s">
        <v>1223</v>
      </c>
    </row>
    <row r="254" spans="2:64" s="387" customFormat="1" ht="24.2" customHeight="1">
      <c r="B254" s="458"/>
      <c r="C254" s="736" t="s">
        <v>1224</v>
      </c>
      <c r="D254" s="736" t="s">
        <v>972</v>
      </c>
      <c r="E254" s="737" t="s">
        <v>1225</v>
      </c>
      <c r="F254" s="738" t="s">
        <v>1226</v>
      </c>
      <c r="G254" s="739" t="s">
        <v>103</v>
      </c>
      <c r="H254" s="740">
        <f>H253</f>
        <v>0.85</v>
      </c>
      <c r="I254" s="740">
        <v>0</v>
      </c>
      <c r="J254" s="740">
        <f t="shared" si="5"/>
        <v>0</v>
      </c>
      <c r="K254" s="464"/>
      <c r="L254" s="388"/>
      <c r="M254" s="465" t="s">
        <v>911</v>
      </c>
      <c r="N254" s="466">
        <v>0.89</v>
      </c>
      <c r="O254" s="466">
        <f t="shared" si="6"/>
        <v>0.75649999999999995</v>
      </c>
      <c r="P254" s="466">
        <v>0</v>
      </c>
      <c r="Q254" s="466">
        <f t="shared" si="7"/>
        <v>0</v>
      </c>
      <c r="R254" s="466">
        <v>0</v>
      </c>
      <c r="S254" s="467">
        <f t="shared" si="8"/>
        <v>0</v>
      </c>
      <c r="AQ254" s="468" t="s">
        <v>420</v>
      </c>
      <c r="AS254" s="468" t="s">
        <v>972</v>
      </c>
      <c r="AT254" s="468" t="s">
        <v>409</v>
      </c>
      <c r="AX254" s="379" t="s">
        <v>970</v>
      </c>
      <c r="BD254" s="469" t="e">
        <f>IF(#REF!="základná",J254,0)</f>
        <v>#REF!</v>
      </c>
      <c r="BE254" s="469" t="e">
        <f>IF(#REF!="znížená",J254,0)</f>
        <v>#REF!</v>
      </c>
      <c r="BF254" s="469" t="e">
        <f>IF(#REF!="zákl. prenesená",J254,0)</f>
        <v>#REF!</v>
      </c>
      <c r="BG254" s="469" t="e">
        <f>IF(#REF!="zníž. prenesená",J254,0)</f>
        <v>#REF!</v>
      </c>
      <c r="BH254" s="469" t="e">
        <f>IF(#REF!="nulová",J254,0)</f>
        <v>#REF!</v>
      </c>
      <c r="BI254" s="379" t="s">
        <v>409</v>
      </c>
      <c r="BJ254" s="470">
        <f t="shared" si="9"/>
        <v>0</v>
      </c>
      <c r="BK254" s="379" t="s">
        <v>420</v>
      </c>
      <c r="BL254" s="468" t="s">
        <v>1227</v>
      </c>
    </row>
    <row r="255" spans="2:64" s="387" customFormat="1" ht="24.2" customHeight="1">
      <c r="B255" s="458"/>
      <c r="C255" s="736" t="s">
        <v>1228</v>
      </c>
      <c r="D255" s="736" t="s">
        <v>972</v>
      </c>
      <c r="E255" s="737" t="s">
        <v>1229</v>
      </c>
      <c r="F255" s="738" t="s">
        <v>1230</v>
      </c>
      <c r="G255" s="739" t="s">
        <v>103</v>
      </c>
      <c r="H255" s="740">
        <f>H254</f>
        <v>0.85</v>
      </c>
      <c r="I255" s="740">
        <v>0</v>
      </c>
      <c r="J255" s="740">
        <f t="shared" si="5"/>
        <v>0</v>
      </c>
      <c r="K255" s="464"/>
      <c r="L255" s="388"/>
      <c r="M255" s="465" t="s">
        <v>911</v>
      </c>
      <c r="N255" s="466">
        <v>0.9798</v>
      </c>
      <c r="O255" s="466">
        <f t="shared" si="6"/>
        <v>0.83282999999999996</v>
      </c>
      <c r="P255" s="466">
        <v>0</v>
      </c>
      <c r="Q255" s="466">
        <f t="shared" si="7"/>
        <v>0</v>
      </c>
      <c r="R255" s="466">
        <v>0</v>
      </c>
      <c r="S255" s="467">
        <f t="shared" si="8"/>
        <v>0</v>
      </c>
      <c r="AQ255" s="468" t="s">
        <v>420</v>
      </c>
      <c r="AS255" s="468" t="s">
        <v>972</v>
      </c>
      <c r="AT255" s="468" t="s">
        <v>409</v>
      </c>
      <c r="AX255" s="379" t="s">
        <v>970</v>
      </c>
      <c r="BD255" s="469" t="e">
        <f>IF(#REF!="základná",J255,0)</f>
        <v>#REF!</v>
      </c>
      <c r="BE255" s="469" t="e">
        <f>IF(#REF!="znížená",J255,0)</f>
        <v>#REF!</v>
      </c>
      <c r="BF255" s="469" t="e">
        <f>IF(#REF!="zákl. prenesená",J255,0)</f>
        <v>#REF!</v>
      </c>
      <c r="BG255" s="469" t="e">
        <f>IF(#REF!="zníž. prenesená",J255,0)</f>
        <v>#REF!</v>
      </c>
      <c r="BH255" s="469" t="e">
        <f>IF(#REF!="nulová",J255,0)</f>
        <v>#REF!</v>
      </c>
      <c r="BI255" s="379" t="s">
        <v>409</v>
      </c>
      <c r="BJ255" s="470">
        <f t="shared" si="9"/>
        <v>0</v>
      </c>
      <c r="BK255" s="379" t="s">
        <v>420</v>
      </c>
      <c r="BL255" s="468" t="s">
        <v>1231</v>
      </c>
    </row>
    <row r="256" spans="2:64" s="387" customFormat="1" ht="24.2" customHeight="1">
      <c r="B256" s="458"/>
      <c r="C256" s="736" t="s">
        <v>1232</v>
      </c>
      <c r="D256" s="736" t="s">
        <v>972</v>
      </c>
      <c r="E256" s="737" t="s">
        <v>1233</v>
      </c>
      <c r="F256" s="738" t="s">
        <v>1234</v>
      </c>
      <c r="G256" s="739" t="s">
        <v>103</v>
      </c>
      <c r="H256" s="740">
        <f>H255</f>
        <v>0.85</v>
      </c>
      <c r="I256" s="740">
        <v>0</v>
      </c>
      <c r="J256" s="740">
        <f t="shared" si="5"/>
        <v>0</v>
      </c>
      <c r="K256" s="464"/>
      <c r="L256" s="388"/>
      <c r="M256" s="465" t="s">
        <v>911</v>
      </c>
      <c r="N256" s="466">
        <v>0</v>
      </c>
      <c r="O256" s="466">
        <f t="shared" si="6"/>
        <v>0</v>
      </c>
      <c r="P256" s="466">
        <v>0</v>
      </c>
      <c r="Q256" s="466">
        <f t="shared" si="7"/>
        <v>0</v>
      </c>
      <c r="R256" s="466">
        <v>0</v>
      </c>
      <c r="S256" s="467">
        <f t="shared" si="8"/>
        <v>0</v>
      </c>
      <c r="AQ256" s="468" t="s">
        <v>420</v>
      </c>
      <c r="AS256" s="468" t="s">
        <v>972</v>
      </c>
      <c r="AT256" s="468" t="s">
        <v>409</v>
      </c>
      <c r="AX256" s="379" t="s">
        <v>970</v>
      </c>
      <c r="BD256" s="469" t="e">
        <f>IF(#REF!="základná",J256,0)</f>
        <v>#REF!</v>
      </c>
      <c r="BE256" s="469" t="e">
        <f>IF(#REF!="znížená",J256,0)</f>
        <v>#REF!</v>
      </c>
      <c r="BF256" s="469" t="e">
        <f>IF(#REF!="zákl. prenesená",J256,0)</f>
        <v>#REF!</v>
      </c>
      <c r="BG256" s="469" t="e">
        <f>IF(#REF!="zníž. prenesená",J256,0)</f>
        <v>#REF!</v>
      </c>
      <c r="BH256" s="469" t="e">
        <f>IF(#REF!="nulová",J256,0)</f>
        <v>#REF!</v>
      </c>
      <c r="BI256" s="379" t="s">
        <v>409</v>
      </c>
      <c r="BJ256" s="470">
        <f t="shared" si="9"/>
        <v>0</v>
      </c>
      <c r="BK256" s="379" t="s">
        <v>420</v>
      </c>
      <c r="BL256" s="468" t="s">
        <v>1235</v>
      </c>
    </row>
    <row r="257" spans="2:64" s="387" customFormat="1" ht="14.45" customHeight="1">
      <c r="B257" s="458"/>
      <c r="C257" s="736" t="s">
        <v>1236</v>
      </c>
      <c r="D257" s="736" t="s">
        <v>972</v>
      </c>
      <c r="E257" s="737" t="s">
        <v>1237</v>
      </c>
      <c r="F257" s="738" t="s">
        <v>1238</v>
      </c>
      <c r="G257" s="739" t="s">
        <v>305</v>
      </c>
      <c r="H257" s="740">
        <v>1</v>
      </c>
      <c r="I257" s="740">
        <v>0</v>
      </c>
      <c r="J257" s="740">
        <f t="shared" si="5"/>
        <v>0</v>
      </c>
      <c r="K257" s="464"/>
      <c r="L257" s="388"/>
      <c r="M257" s="465" t="s">
        <v>911</v>
      </c>
      <c r="N257" s="466">
        <v>0</v>
      </c>
      <c r="O257" s="466">
        <f t="shared" si="6"/>
        <v>0</v>
      </c>
      <c r="P257" s="466">
        <v>0</v>
      </c>
      <c r="Q257" s="466">
        <f t="shared" si="7"/>
        <v>0</v>
      </c>
      <c r="R257" s="466">
        <v>0</v>
      </c>
      <c r="S257" s="467">
        <f t="shared" si="8"/>
        <v>0</v>
      </c>
      <c r="AQ257" s="468" t="s">
        <v>420</v>
      </c>
      <c r="AS257" s="468" t="s">
        <v>972</v>
      </c>
      <c r="AT257" s="468" t="s">
        <v>409</v>
      </c>
      <c r="AX257" s="379" t="s">
        <v>970</v>
      </c>
      <c r="BD257" s="469" t="e">
        <f>IF(#REF!="základná",J257,0)</f>
        <v>#REF!</v>
      </c>
      <c r="BE257" s="469" t="e">
        <f>IF(#REF!="znížená",J257,0)</f>
        <v>#REF!</v>
      </c>
      <c r="BF257" s="469" t="e">
        <f>IF(#REF!="zákl. prenesená",J257,0)</f>
        <v>#REF!</v>
      </c>
      <c r="BG257" s="469" t="e">
        <f>IF(#REF!="zníž. prenesená",J257,0)</f>
        <v>#REF!</v>
      </c>
      <c r="BH257" s="469" t="e">
        <f>IF(#REF!="nulová",J257,0)</f>
        <v>#REF!</v>
      </c>
      <c r="BI257" s="379" t="s">
        <v>409</v>
      </c>
      <c r="BJ257" s="470">
        <f t="shared" si="9"/>
        <v>0</v>
      </c>
      <c r="BK257" s="379" t="s">
        <v>420</v>
      </c>
      <c r="BL257" s="468" t="s">
        <v>1239</v>
      </c>
    </row>
    <row r="258" spans="2:64" s="446" customFormat="1" ht="22.7" customHeight="1">
      <c r="B258" s="447"/>
      <c r="D258" s="448" t="s">
        <v>441</v>
      </c>
      <c r="E258" s="456" t="s">
        <v>1240</v>
      </c>
      <c r="F258" s="456" t="s">
        <v>1241</v>
      </c>
      <c r="J258" s="457">
        <f>BJ258</f>
        <v>0</v>
      </c>
      <c r="L258" s="447"/>
      <c r="M258" s="451"/>
      <c r="O258" s="452">
        <f>O259</f>
        <v>0</v>
      </c>
      <c r="Q258" s="452">
        <f>Q259</f>
        <v>0</v>
      </c>
      <c r="S258" s="453">
        <f>S259</f>
        <v>0</v>
      </c>
      <c r="AQ258" s="448" t="s">
        <v>402</v>
      </c>
      <c r="AS258" s="454" t="s">
        <v>441</v>
      </c>
      <c r="AT258" s="454" t="s">
        <v>402</v>
      </c>
      <c r="AX258" s="448" t="s">
        <v>970</v>
      </c>
      <c r="BJ258" s="455">
        <f>BJ259</f>
        <v>0</v>
      </c>
    </row>
    <row r="259" spans="2:64" s="387" customFormat="1" ht="24.2" customHeight="1">
      <c r="B259" s="458"/>
      <c r="C259" s="459" t="s">
        <v>1242</v>
      </c>
      <c r="D259" s="459" t="s">
        <v>972</v>
      </c>
      <c r="E259" s="460" t="s">
        <v>1243</v>
      </c>
      <c r="F259" s="461" t="s">
        <v>1244</v>
      </c>
      <c r="G259" s="462" t="s">
        <v>103</v>
      </c>
      <c r="H259" s="463">
        <v>116.31100000000001</v>
      </c>
      <c r="I259" s="463">
        <v>0</v>
      </c>
      <c r="J259" s="463">
        <f>ROUND(I259*H259,3)</f>
        <v>0</v>
      </c>
      <c r="K259" s="464"/>
      <c r="L259" s="388"/>
      <c r="M259" s="465" t="s">
        <v>911</v>
      </c>
      <c r="N259" s="466">
        <v>0</v>
      </c>
      <c r="O259" s="466">
        <f>N259*H259</f>
        <v>0</v>
      </c>
      <c r="P259" s="466">
        <v>0</v>
      </c>
      <c r="Q259" s="466">
        <f>P259*H259</f>
        <v>0</v>
      </c>
      <c r="R259" s="466">
        <v>0</v>
      </c>
      <c r="S259" s="467">
        <f>R259*H259</f>
        <v>0</v>
      </c>
      <c r="AQ259" s="468" t="s">
        <v>420</v>
      </c>
      <c r="AS259" s="468" t="s">
        <v>972</v>
      </c>
      <c r="AT259" s="468" t="s">
        <v>409</v>
      </c>
      <c r="AX259" s="379" t="s">
        <v>970</v>
      </c>
      <c r="BD259" s="469" t="e">
        <f>IF(#REF!="základná",J259,0)</f>
        <v>#REF!</v>
      </c>
      <c r="BE259" s="469" t="e">
        <f>IF(#REF!="znížená",J259,0)</f>
        <v>#REF!</v>
      </c>
      <c r="BF259" s="469" t="e">
        <f>IF(#REF!="zákl. prenesená",J259,0)</f>
        <v>#REF!</v>
      </c>
      <c r="BG259" s="469" t="e">
        <f>IF(#REF!="zníž. prenesená",J259,0)</f>
        <v>#REF!</v>
      </c>
      <c r="BH259" s="469" t="e">
        <f>IF(#REF!="nulová",J259,0)</f>
        <v>#REF!</v>
      </c>
      <c r="BI259" s="379" t="s">
        <v>409</v>
      </c>
      <c r="BJ259" s="470">
        <f>ROUND(I259*H259,3)</f>
        <v>0</v>
      </c>
      <c r="BK259" s="379" t="s">
        <v>420</v>
      </c>
      <c r="BL259" s="468" t="s">
        <v>1245</v>
      </c>
    </row>
    <row r="260" spans="2:64" s="446" customFormat="1" ht="25.9" customHeight="1">
      <c r="B260" s="447"/>
      <c r="D260" s="448" t="s">
        <v>441</v>
      </c>
      <c r="E260" s="449" t="s">
        <v>415</v>
      </c>
      <c r="F260" s="449" t="s">
        <v>1246</v>
      </c>
      <c r="J260" s="450">
        <f>BJ260</f>
        <v>0</v>
      </c>
      <c r="L260" s="447"/>
      <c r="M260" s="451"/>
      <c r="O260" s="452">
        <f>O261+O296+O308+O342+O384+O388+O426</f>
        <v>124.69513599999999</v>
      </c>
      <c r="Q260" s="452">
        <f>Q261+Q296+Q308+Q342+Q384+Q388+Q426</f>
        <v>0.46347340000000009</v>
      </c>
      <c r="S260" s="453">
        <f>S261+S296+S308+S342+S384+S388+S426</f>
        <v>0</v>
      </c>
      <c r="AQ260" s="448" t="s">
        <v>409</v>
      </c>
      <c r="AS260" s="454" t="s">
        <v>441</v>
      </c>
      <c r="AT260" s="454" t="s">
        <v>889</v>
      </c>
      <c r="AX260" s="448" t="s">
        <v>970</v>
      </c>
      <c r="BJ260" s="455">
        <f>BJ261+BJ296+BJ308+BJ342+BJ384+BJ388+BJ426</f>
        <v>0</v>
      </c>
    </row>
    <row r="261" spans="2:64" s="446" customFormat="1" ht="22.7" customHeight="1">
      <c r="B261" s="447"/>
      <c r="D261" s="448" t="s">
        <v>441</v>
      </c>
      <c r="E261" s="456" t="s">
        <v>1247</v>
      </c>
      <c r="F261" s="456" t="s">
        <v>1248</v>
      </c>
      <c r="J261" s="457">
        <f>BJ261</f>
        <v>0</v>
      </c>
      <c r="L261" s="447"/>
      <c r="M261" s="451"/>
      <c r="O261" s="452">
        <f>SUM(O262:O295)</f>
        <v>22.610386000000002</v>
      </c>
      <c r="Q261" s="452">
        <f>SUM(Q262:Q295)</f>
        <v>2.0282399999999996E-2</v>
      </c>
      <c r="S261" s="453">
        <f>SUM(S262:S295)</f>
        <v>0</v>
      </c>
      <c r="AQ261" s="448" t="s">
        <v>402</v>
      </c>
      <c r="AS261" s="454" t="s">
        <v>441</v>
      </c>
      <c r="AT261" s="454" t="s">
        <v>402</v>
      </c>
      <c r="AX261" s="448" t="s">
        <v>970</v>
      </c>
      <c r="BJ261" s="455">
        <f>SUM(BJ262:BJ295)</f>
        <v>0</v>
      </c>
    </row>
    <row r="262" spans="2:64" s="387" customFormat="1" ht="24.2" customHeight="1">
      <c r="B262" s="458"/>
      <c r="C262" s="459" t="s">
        <v>1249</v>
      </c>
      <c r="D262" s="459" t="s">
        <v>972</v>
      </c>
      <c r="E262" s="460" t="s">
        <v>1250</v>
      </c>
      <c r="F262" s="461" t="s">
        <v>1251</v>
      </c>
      <c r="G262" s="462" t="s">
        <v>108</v>
      </c>
      <c r="H262" s="463">
        <v>149.4</v>
      </c>
      <c r="I262" s="463">
        <v>0</v>
      </c>
      <c r="J262" s="463">
        <f>ROUND(I262*H262,3)</f>
        <v>0</v>
      </c>
      <c r="K262" s="464"/>
      <c r="L262" s="388"/>
      <c r="M262" s="465" t="s">
        <v>911</v>
      </c>
      <c r="N262" s="466">
        <v>0.15109</v>
      </c>
      <c r="O262" s="466">
        <f>N262*H262</f>
        <v>22.572846000000002</v>
      </c>
      <c r="P262" s="466">
        <v>2.0000000000000002E-5</v>
      </c>
      <c r="Q262" s="466">
        <f>P262*H262</f>
        <v>2.9880000000000002E-3</v>
      </c>
      <c r="R262" s="466">
        <v>0</v>
      </c>
      <c r="S262" s="467">
        <f>R262*H262</f>
        <v>0</v>
      </c>
      <c r="AQ262" s="468" t="s">
        <v>422</v>
      </c>
      <c r="AS262" s="468" t="s">
        <v>972</v>
      </c>
      <c r="AT262" s="468" t="s">
        <v>409</v>
      </c>
      <c r="AX262" s="379" t="s">
        <v>970</v>
      </c>
      <c r="BD262" s="469" t="e">
        <f>IF(#REF!="základná",J262,0)</f>
        <v>#REF!</v>
      </c>
      <c r="BE262" s="469" t="e">
        <f>IF(#REF!="znížená",J262,0)</f>
        <v>#REF!</v>
      </c>
      <c r="BF262" s="469" t="e">
        <f>IF(#REF!="zákl. prenesená",J262,0)</f>
        <v>#REF!</v>
      </c>
      <c r="BG262" s="469" t="e">
        <f>IF(#REF!="zníž. prenesená",J262,0)</f>
        <v>#REF!</v>
      </c>
      <c r="BH262" s="469" t="e">
        <f>IF(#REF!="nulová",J262,0)</f>
        <v>#REF!</v>
      </c>
      <c r="BI262" s="379" t="s">
        <v>409</v>
      </c>
      <c r="BJ262" s="470">
        <f>ROUND(I262*H262,3)</f>
        <v>0</v>
      </c>
      <c r="BK262" s="379" t="s">
        <v>422</v>
      </c>
      <c r="BL262" s="468" t="s">
        <v>1252</v>
      </c>
    </row>
    <row r="263" spans="2:64" s="387" customFormat="1" ht="14.45" customHeight="1">
      <c r="B263" s="458"/>
      <c r="C263" s="493" t="s">
        <v>1253</v>
      </c>
      <c r="D263" s="493" t="s">
        <v>474</v>
      </c>
      <c r="E263" s="494" t="s">
        <v>1254</v>
      </c>
      <c r="F263" s="584" t="s">
        <v>2518</v>
      </c>
      <c r="G263" s="496" t="s">
        <v>108</v>
      </c>
      <c r="H263" s="497">
        <v>29.64</v>
      </c>
      <c r="I263" s="497">
        <v>0</v>
      </c>
      <c r="J263" s="497">
        <f>ROUND(I263*H263,3)</f>
        <v>0</v>
      </c>
      <c r="K263" s="498"/>
      <c r="L263" s="499"/>
      <c r="M263" s="500" t="s">
        <v>911</v>
      </c>
      <c r="N263" s="466">
        <v>0</v>
      </c>
      <c r="O263" s="466">
        <f>N263*H263</f>
        <v>0</v>
      </c>
      <c r="P263" s="466">
        <v>6.9999999999999994E-5</v>
      </c>
      <c r="Q263" s="466">
        <f>P263*H263</f>
        <v>2.0747999999999999E-3</v>
      </c>
      <c r="R263" s="466">
        <v>0</v>
      </c>
      <c r="S263" s="467">
        <f>R263*H263</f>
        <v>0</v>
      </c>
      <c r="AQ263" s="468" t="s">
        <v>1255</v>
      </c>
      <c r="AS263" s="468" t="s">
        <v>474</v>
      </c>
      <c r="AT263" s="468" t="s">
        <v>409</v>
      </c>
      <c r="AX263" s="379" t="s">
        <v>970</v>
      </c>
      <c r="BD263" s="469" t="e">
        <f>IF(#REF!="základná",J263,0)</f>
        <v>#REF!</v>
      </c>
      <c r="BE263" s="469" t="e">
        <f>IF(#REF!="znížená",J263,0)</f>
        <v>#REF!</v>
      </c>
      <c r="BF263" s="469" t="e">
        <f>IF(#REF!="zákl. prenesená",J263,0)</f>
        <v>#REF!</v>
      </c>
      <c r="BG263" s="469" t="e">
        <f>IF(#REF!="zníž. prenesená",J263,0)</f>
        <v>#REF!</v>
      </c>
      <c r="BH263" s="469" t="e">
        <f>IF(#REF!="nulová",J263,0)</f>
        <v>#REF!</v>
      </c>
      <c r="BI263" s="379" t="s">
        <v>409</v>
      </c>
      <c r="BJ263" s="470">
        <f>ROUND(I263*H263,3)</f>
        <v>0</v>
      </c>
      <c r="BK263" s="379" t="s">
        <v>422</v>
      </c>
      <c r="BL263" s="468" t="s">
        <v>1256</v>
      </c>
    </row>
    <row r="264" spans="2:64" s="471" customFormat="1" hidden="1">
      <c r="B264" s="472"/>
      <c r="D264" s="473" t="s">
        <v>976</v>
      </c>
      <c r="E264" s="474" t="s">
        <v>911</v>
      </c>
      <c r="F264" s="475" t="s">
        <v>1257</v>
      </c>
      <c r="H264" s="476">
        <v>24.7</v>
      </c>
      <c r="L264" s="472"/>
      <c r="M264" s="477"/>
      <c r="S264" s="478"/>
      <c r="AS264" s="474" t="s">
        <v>976</v>
      </c>
      <c r="AT264" s="474" t="s">
        <v>409</v>
      </c>
      <c r="AU264" s="471" t="s">
        <v>409</v>
      </c>
      <c r="AV264" s="471" t="s">
        <v>978</v>
      </c>
      <c r="AW264" s="471" t="s">
        <v>889</v>
      </c>
      <c r="AX264" s="474" t="s">
        <v>970</v>
      </c>
    </row>
    <row r="265" spans="2:64" s="486" customFormat="1" hidden="1">
      <c r="B265" s="487"/>
      <c r="D265" s="473" t="s">
        <v>976</v>
      </c>
      <c r="E265" s="488" t="s">
        <v>911</v>
      </c>
      <c r="F265" s="489" t="s">
        <v>1038</v>
      </c>
      <c r="H265" s="490">
        <v>24.7</v>
      </c>
      <c r="L265" s="487"/>
      <c r="M265" s="491"/>
      <c r="S265" s="492"/>
      <c r="AS265" s="488" t="s">
        <v>976</v>
      </c>
      <c r="AT265" s="488" t="s">
        <v>409</v>
      </c>
      <c r="AU265" s="486" t="s">
        <v>414</v>
      </c>
      <c r="AV265" s="486" t="s">
        <v>978</v>
      </c>
      <c r="AW265" s="486" t="s">
        <v>889</v>
      </c>
      <c r="AX265" s="488" t="s">
        <v>970</v>
      </c>
    </row>
    <row r="266" spans="2:64" s="471" customFormat="1" hidden="1">
      <c r="B266" s="472"/>
      <c r="D266" s="473" t="s">
        <v>976</v>
      </c>
      <c r="E266" s="474" t="s">
        <v>911</v>
      </c>
      <c r="F266" s="475" t="s">
        <v>1258</v>
      </c>
      <c r="H266" s="476">
        <v>4.9400000000000004</v>
      </c>
      <c r="L266" s="472"/>
      <c r="M266" s="477"/>
      <c r="S266" s="478"/>
      <c r="AS266" s="474" t="s">
        <v>976</v>
      </c>
      <c r="AT266" s="474" t="s">
        <v>409</v>
      </c>
      <c r="AU266" s="471" t="s">
        <v>409</v>
      </c>
      <c r="AV266" s="471" t="s">
        <v>978</v>
      </c>
      <c r="AW266" s="471" t="s">
        <v>889</v>
      </c>
      <c r="AX266" s="474" t="s">
        <v>970</v>
      </c>
    </row>
    <row r="267" spans="2:64" s="479" customFormat="1" hidden="1">
      <c r="B267" s="480"/>
      <c r="D267" s="473" t="s">
        <v>976</v>
      </c>
      <c r="E267" s="481" t="s">
        <v>911</v>
      </c>
      <c r="F267" s="482" t="s">
        <v>988</v>
      </c>
      <c r="H267" s="483">
        <v>29.64</v>
      </c>
      <c r="L267" s="480"/>
      <c r="M267" s="484"/>
      <c r="S267" s="485"/>
      <c r="AS267" s="481" t="s">
        <v>976</v>
      </c>
      <c r="AT267" s="481" t="s">
        <v>409</v>
      </c>
      <c r="AU267" s="479" t="s">
        <v>420</v>
      </c>
      <c r="AV267" s="479" t="s">
        <v>978</v>
      </c>
      <c r="AW267" s="479" t="s">
        <v>402</v>
      </c>
      <c r="AX267" s="481" t="s">
        <v>970</v>
      </c>
    </row>
    <row r="268" spans="2:64" s="387" customFormat="1" ht="14.45" customHeight="1">
      <c r="B268" s="458"/>
      <c r="C268" s="493" t="s">
        <v>1259</v>
      </c>
      <c r="D268" s="493" t="s">
        <v>474</v>
      </c>
      <c r="E268" s="494" t="s">
        <v>1260</v>
      </c>
      <c r="F268" s="584" t="s">
        <v>2519</v>
      </c>
      <c r="G268" s="496" t="s">
        <v>108</v>
      </c>
      <c r="H268" s="497">
        <v>18</v>
      </c>
      <c r="I268" s="497">
        <v>0</v>
      </c>
      <c r="J268" s="497">
        <f>ROUND(I268*H268,3)</f>
        <v>0</v>
      </c>
      <c r="K268" s="498"/>
      <c r="L268" s="499"/>
      <c r="M268" s="500" t="s">
        <v>911</v>
      </c>
      <c r="N268" s="466">
        <v>0</v>
      </c>
      <c r="O268" s="466">
        <f>N268*H268</f>
        <v>0</v>
      </c>
      <c r="P268" s="466">
        <v>8.0000000000000007E-5</v>
      </c>
      <c r="Q268" s="466">
        <f>P268*H268</f>
        <v>1.4400000000000001E-3</v>
      </c>
      <c r="R268" s="466">
        <v>0</v>
      </c>
      <c r="S268" s="467">
        <f>R268*H268</f>
        <v>0</v>
      </c>
      <c r="AQ268" s="468" t="s">
        <v>1255</v>
      </c>
      <c r="AS268" s="468" t="s">
        <v>474</v>
      </c>
      <c r="AT268" s="468" t="s">
        <v>409</v>
      </c>
      <c r="AX268" s="379" t="s">
        <v>970</v>
      </c>
      <c r="BD268" s="469" t="e">
        <f>IF(#REF!="základná",J268,0)</f>
        <v>#REF!</v>
      </c>
      <c r="BE268" s="469" t="e">
        <f>IF(#REF!="znížená",J268,0)</f>
        <v>#REF!</v>
      </c>
      <c r="BF268" s="469" t="e">
        <f>IF(#REF!="zákl. prenesená",J268,0)</f>
        <v>#REF!</v>
      </c>
      <c r="BG268" s="469" t="e">
        <f>IF(#REF!="zníž. prenesená",J268,0)</f>
        <v>#REF!</v>
      </c>
      <c r="BH268" s="469" t="e">
        <f>IF(#REF!="nulová",J268,0)</f>
        <v>#REF!</v>
      </c>
      <c r="BI268" s="379" t="s">
        <v>409</v>
      </c>
      <c r="BJ268" s="470">
        <f>ROUND(I268*H268,3)</f>
        <v>0</v>
      </c>
      <c r="BK268" s="379" t="s">
        <v>422</v>
      </c>
      <c r="BL268" s="468" t="s">
        <v>1261</v>
      </c>
    </row>
    <row r="269" spans="2:64" s="471" customFormat="1" hidden="1">
      <c r="B269" s="472"/>
      <c r="D269" s="473" t="s">
        <v>976</v>
      </c>
      <c r="E269" s="474" t="s">
        <v>911</v>
      </c>
      <c r="F269" s="475" t="s">
        <v>1262</v>
      </c>
      <c r="H269" s="476">
        <v>15</v>
      </c>
      <c r="L269" s="472"/>
      <c r="M269" s="477"/>
      <c r="S269" s="478"/>
      <c r="AS269" s="474" t="s">
        <v>976</v>
      </c>
      <c r="AT269" s="474" t="s">
        <v>409</v>
      </c>
      <c r="AU269" s="471" t="s">
        <v>409</v>
      </c>
      <c r="AV269" s="471" t="s">
        <v>978</v>
      </c>
      <c r="AW269" s="471" t="s">
        <v>889</v>
      </c>
      <c r="AX269" s="474" t="s">
        <v>970</v>
      </c>
    </row>
    <row r="270" spans="2:64" s="486" customFormat="1" hidden="1">
      <c r="B270" s="487"/>
      <c r="D270" s="473" t="s">
        <v>976</v>
      </c>
      <c r="E270" s="488" t="s">
        <v>911</v>
      </c>
      <c r="F270" s="489" t="s">
        <v>1038</v>
      </c>
      <c r="H270" s="490">
        <v>15</v>
      </c>
      <c r="L270" s="487"/>
      <c r="M270" s="491"/>
      <c r="S270" s="492"/>
      <c r="AS270" s="488" t="s">
        <v>976</v>
      </c>
      <c r="AT270" s="488" t="s">
        <v>409</v>
      </c>
      <c r="AU270" s="486" t="s">
        <v>414</v>
      </c>
      <c r="AV270" s="486" t="s">
        <v>978</v>
      </c>
      <c r="AW270" s="486" t="s">
        <v>889</v>
      </c>
      <c r="AX270" s="488" t="s">
        <v>970</v>
      </c>
    </row>
    <row r="271" spans="2:64" s="471" customFormat="1" hidden="1">
      <c r="B271" s="472"/>
      <c r="D271" s="473" t="s">
        <v>976</v>
      </c>
      <c r="E271" s="474" t="s">
        <v>911</v>
      </c>
      <c r="F271" s="475" t="s">
        <v>1263</v>
      </c>
      <c r="H271" s="476">
        <v>3</v>
      </c>
      <c r="L271" s="472"/>
      <c r="M271" s="477"/>
      <c r="S271" s="478"/>
      <c r="AS271" s="474" t="s">
        <v>976</v>
      </c>
      <c r="AT271" s="474" t="s">
        <v>409</v>
      </c>
      <c r="AU271" s="471" t="s">
        <v>409</v>
      </c>
      <c r="AV271" s="471" t="s">
        <v>978</v>
      </c>
      <c r="AW271" s="471" t="s">
        <v>889</v>
      </c>
      <c r="AX271" s="474" t="s">
        <v>970</v>
      </c>
    </row>
    <row r="272" spans="2:64" s="479" customFormat="1" hidden="1">
      <c r="B272" s="480"/>
      <c r="D272" s="473" t="s">
        <v>976</v>
      </c>
      <c r="E272" s="481" t="s">
        <v>911</v>
      </c>
      <c r="F272" s="482" t="s">
        <v>988</v>
      </c>
      <c r="H272" s="483">
        <v>18</v>
      </c>
      <c r="L272" s="480"/>
      <c r="M272" s="484"/>
      <c r="S272" s="485"/>
      <c r="AS272" s="481" t="s">
        <v>976</v>
      </c>
      <c r="AT272" s="481" t="s">
        <v>409</v>
      </c>
      <c r="AU272" s="479" t="s">
        <v>420</v>
      </c>
      <c r="AV272" s="479" t="s">
        <v>978</v>
      </c>
      <c r="AW272" s="479" t="s">
        <v>402</v>
      </c>
      <c r="AX272" s="481" t="s">
        <v>970</v>
      </c>
    </row>
    <row r="273" spans="2:64" s="387" customFormat="1" ht="14.45" customHeight="1">
      <c r="B273" s="458"/>
      <c r="C273" s="493" t="s">
        <v>1264</v>
      </c>
      <c r="D273" s="493" t="s">
        <v>474</v>
      </c>
      <c r="E273" s="494" t="s">
        <v>1265</v>
      </c>
      <c r="F273" s="584" t="s">
        <v>2520</v>
      </c>
      <c r="G273" s="496" t="s">
        <v>108</v>
      </c>
      <c r="H273" s="497">
        <v>23.4</v>
      </c>
      <c r="I273" s="497">
        <v>0</v>
      </c>
      <c r="J273" s="497">
        <f>ROUND(I273*H273,3)</f>
        <v>0</v>
      </c>
      <c r="K273" s="498"/>
      <c r="L273" s="499"/>
      <c r="M273" s="500" t="s">
        <v>911</v>
      </c>
      <c r="N273" s="466">
        <v>0</v>
      </c>
      <c r="O273" s="466">
        <f>N273*H273</f>
        <v>0</v>
      </c>
      <c r="P273" s="466">
        <v>1.4999999999999999E-4</v>
      </c>
      <c r="Q273" s="466">
        <f>P273*H273</f>
        <v>3.5099999999999997E-3</v>
      </c>
      <c r="R273" s="466">
        <v>0</v>
      </c>
      <c r="S273" s="467">
        <f>R273*H273</f>
        <v>0</v>
      </c>
      <c r="AQ273" s="468" t="s">
        <v>1255</v>
      </c>
      <c r="AS273" s="468" t="s">
        <v>474</v>
      </c>
      <c r="AT273" s="468" t="s">
        <v>409</v>
      </c>
      <c r="AX273" s="379" t="s">
        <v>970</v>
      </c>
      <c r="BD273" s="469" t="e">
        <f>IF(#REF!="základná",J273,0)</f>
        <v>#REF!</v>
      </c>
      <c r="BE273" s="469" t="e">
        <f>IF(#REF!="znížená",J273,0)</f>
        <v>#REF!</v>
      </c>
      <c r="BF273" s="469" t="e">
        <f>IF(#REF!="zákl. prenesená",J273,0)</f>
        <v>#REF!</v>
      </c>
      <c r="BG273" s="469" t="e">
        <f>IF(#REF!="zníž. prenesená",J273,0)</f>
        <v>#REF!</v>
      </c>
      <c r="BH273" s="469" t="e">
        <f>IF(#REF!="nulová",J273,0)</f>
        <v>#REF!</v>
      </c>
      <c r="BI273" s="379" t="s">
        <v>409</v>
      </c>
      <c r="BJ273" s="470">
        <f>ROUND(I273*H273,3)</f>
        <v>0</v>
      </c>
      <c r="BK273" s="379" t="s">
        <v>422</v>
      </c>
      <c r="BL273" s="468" t="s">
        <v>1266</v>
      </c>
    </row>
    <row r="274" spans="2:64" s="471" customFormat="1" hidden="1">
      <c r="B274" s="472"/>
      <c r="D274" s="473" t="s">
        <v>976</v>
      </c>
      <c r="E274" s="474" t="s">
        <v>911</v>
      </c>
      <c r="F274" s="475" t="s">
        <v>1267</v>
      </c>
      <c r="H274" s="476">
        <v>19.5</v>
      </c>
      <c r="L274" s="472"/>
      <c r="M274" s="477"/>
      <c r="S274" s="478"/>
      <c r="AS274" s="474" t="s">
        <v>976</v>
      </c>
      <c r="AT274" s="474" t="s">
        <v>409</v>
      </c>
      <c r="AU274" s="471" t="s">
        <v>409</v>
      </c>
      <c r="AV274" s="471" t="s">
        <v>978</v>
      </c>
      <c r="AW274" s="471" t="s">
        <v>889</v>
      </c>
      <c r="AX274" s="474" t="s">
        <v>970</v>
      </c>
    </row>
    <row r="275" spans="2:64" s="486" customFormat="1" hidden="1">
      <c r="B275" s="487"/>
      <c r="D275" s="473" t="s">
        <v>976</v>
      </c>
      <c r="E275" s="488" t="s">
        <v>911</v>
      </c>
      <c r="F275" s="489" t="s">
        <v>1038</v>
      </c>
      <c r="H275" s="490">
        <v>19.5</v>
      </c>
      <c r="L275" s="487"/>
      <c r="M275" s="491"/>
      <c r="S275" s="492"/>
      <c r="AS275" s="488" t="s">
        <v>976</v>
      </c>
      <c r="AT275" s="488" t="s">
        <v>409</v>
      </c>
      <c r="AU275" s="486" t="s">
        <v>414</v>
      </c>
      <c r="AV275" s="486" t="s">
        <v>978</v>
      </c>
      <c r="AW275" s="486" t="s">
        <v>889</v>
      </c>
      <c r="AX275" s="488" t="s">
        <v>970</v>
      </c>
    </row>
    <row r="276" spans="2:64" s="471" customFormat="1" hidden="1">
      <c r="B276" s="472"/>
      <c r="D276" s="473" t="s">
        <v>976</v>
      </c>
      <c r="E276" s="474" t="s">
        <v>911</v>
      </c>
      <c r="F276" s="475" t="s">
        <v>1268</v>
      </c>
      <c r="H276" s="476">
        <v>3.9</v>
      </c>
      <c r="L276" s="472"/>
      <c r="M276" s="477"/>
      <c r="S276" s="478"/>
      <c r="AS276" s="474" t="s">
        <v>976</v>
      </c>
      <c r="AT276" s="474" t="s">
        <v>409</v>
      </c>
      <c r="AU276" s="471" t="s">
        <v>409</v>
      </c>
      <c r="AV276" s="471" t="s">
        <v>978</v>
      </c>
      <c r="AW276" s="471" t="s">
        <v>889</v>
      </c>
      <c r="AX276" s="474" t="s">
        <v>970</v>
      </c>
    </row>
    <row r="277" spans="2:64" s="479" customFormat="1" hidden="1">
      <c r="B277" s="480"/>
      <c r="D277" s="473" t="s">
        <v>976</v>
      </c>
      <c r="E277" s="481" t="s">
        <v>911</v>
      </c>
      <c r="F277" s="482" t="s">
        <v>988</v>
      </c>
      <c r="H277" s="483">
        <v>23.4</v>
      </c>
      <c r="L277" s="480"/>
      <c r="M277" s="484"/>
      <c r="S277" s="485"/>
      <c r="AS277" s="481" t="s">
        <v>976</v>
      </c>
      <c r="AT277" s="481" t="s">
        <v>409</v>
      </c>
      <c r="AU277" s="479" t="s">
        <v>420</v>
      </c>
      <c r="AV277" s="479" t="s">
        <v>978</v>
      </c>
      <c r="AW277" s="479" t="s">
        <v>402</v>
      </c>
      <c r="AX277" s="481" t="s">
        <v>970</v>
      </c>
    </row>
    <row r="278" spans="2:64" s="387" customFormat="1" ht="14.45" customHeight="1">
      <c r="B278" s="458"/>
      <c r="C278" s="493" t="s">
        <v>1269</v>
      </c>
      <c r="D278" s="493" t="s">
        <v>474</v>
      </c>
      <c r="E278" s="494" t="s">
        <v>1270</v>
      </c>
      <c r="F278" s="584" t="s">
        <v>2521</v>
      </c>
      <c r="G278" s="496" t="s">
        <v>108</v>
      </c>
      <c r="H278" s="497">
        <v>3</v>
      </c>
      <c r="I278" s="497">
        <v>0</v>
      </c>
      <c r="J278" s="497">
        <f>ROUND(I278*H278,3)</f>
        <v>0</v>
      </c>
      <c r="K278" s="498"/>
      <c r="L278" s="499"/>
      <c r="M278" s="500" t="s">
        <v>911</v>
      </c>
      <c r="N278" s="466">
        <v>0</v>
      </c>
      <c r="O278" s="466">
        <f>N278*H278</f>
        <v>0</v>
      </c>
      <c r="P278" s="466">
        <v>1E-4</v>
      </c>
      <c r="Q278" s="466">
        <f>P278*H278</f>
        <v>3.0000000000000003E-4</v>
      </c>
      <c r="R278" s="466">
        <v>0</v>
      </c>
      <c r="S278" s="467">
        <f>R278*H278</f>
        <v>0</v>
      </c>
      <c r="AQ278" s="468" t="s">
        <v>1255</v>
      </c>
      <c r="AS278" s="468" t="s">
        <v>474</v>
      </c>
      <c r="AT278" s="468" t="s">
        <v>409</v>
      </c>
      <c r="AX278" s="379" t="s">
        <v>970</v>
      </c>
      <c r="BD278" s="469" t="e">
        <f>IF(#REF!="základná",J278,0)</f>
        <v>#REF!</v>
      </c>
      <c r="BE278" s="469" t="e">
        <f>IF(#REF!="znížená",J278,0)</f>
        <v>#REF!</v>
      </c>
      <c r="BF278" s="469" t="e">
        <f>IF(#REF!="zákl. prenesená",J278,0)</f>
        <v>#REF!</v>
      </c>
      <c r="BG278" s="469" t="e">
        <f>IF(#REF!="zníž. prenesená",J278,0)</f>
        <v>#REF!</v>
      </c>
      <c r="BH278" s="469" t="e">
        <f>IF(#REF!="nulová",J278,0)</f>
        <v>#REF!</v>
      </c>
      <c r="BI278" s="379" t="s">
        <v>409</v>
      </c>
      <c r="BJ278" s="470">
        <f>ROUND(I278*H278,3)</f>
        <v>0</v>
      </c>
      <c r="BK278" s="379" t="s">
        <v>422</v>
      </c>
      <c r="BL278" s="468" t="s">
        <v>1271</v>
      </c>
    </row>
    <row r="279" spans="2:64" s="387" customFormat="1" ht="14.45" customHeight="1">
      <c r="B279" s="458"/>
      <c r="C279" s="493" t="s">
        <v>1272</v>
      </c>
      <c r="D279" s="493" t="s">
        <v>474</v>
      </c>
      <c r="E279" s="494" t="s">
        <v>1273</v>
      </c>
      <c r="F279" s="584" t="s">
        <v>2522</v>
      </c>
      <c r="G279" s="496" t="s">
        <v>108</v>
      </c>
      <c r="H279" s="497">
        <v>66.84</v>
      </c>
      <c r="I279" s="497">
        <v>0</v>
      </c>
      <c r="J279" s="497">
        <f>ROUND(I279*H279,3)</f>
        <v>0</v>
      </c>
      <c r="K279" s="498"/>
      <c r="L279" s="499"/>
      <c r="M279" s="500" t="s">
        <v>911</v>
      </c>
      <c r="N279" s="466">
        <v>0</v>
      </c>
      <c r="O279" s="466">
        <f>N279*H279</f>
        <v>0</v>
      </c>
      <c r="P279" s="466">
        <v>1.3999999999999999E-4</v>
      </c>
      <c r="Q279" s="466">
        <f>P279*H279</f>
        <v>9.3575999999999989E-3</v>
      </c>
      <c r="R279" s="466">
        <v>0</v>
      </c>
      <c r="S279" s="467">
        <f>R279*H279</f>
        <v>0</v>
      </c>
      <c r="AQ279" s="468" t="s">
        <v>1255</v>
      </c>
      <c r="AS279" s="468" t="s">
        <v>474</v>
      </c>
      <c r="AT279" s="468" t="s">
        <v>409</v>
      </c>
      <c r="AX279" s="379" t="s">
        <v>970</v>
      </c>
      <c r="BD279" s="469" t="e">
        <f>IF(#REF!="základná",J279,0)</f>
        <v>#REF!</v>
      </c>
      <c r="BE279" s="469" t="e">
        <f>IF(#REF!="znížená",J279,0)</f>
        <v>#REF!</v>
      </c>
      <c r="BF279" s="469" t="e">
        <f>IF(#REF!="zákl. prenesená",J279,0)</f>
        <v>#REF!</v>
      </c>
      <c r="BG279" s="469" t="e">
        <f>IF(#REF!="zníž. prenesená",J279,0)</f>
        <v>#REF!</v>
      </c>
      <c r="BH279" s="469" t="e">
        <f>IF(#REF!="nulová",J279,0)</f>
        <v>#REF!</v>
      </c>
      <c r="BI279" s="379" t="s">
        <v>409</v>
      </c>
      <c r="BJ279" s="470">
        <f>ROUND(I279*H279,3)</f>
        <v>0</v>
      </c>
      <c r="BK279" s="379" t="s">
        <v>422</v>
      </c>
      <c r="BL279" s="468" t="s">
        <v>1274</v>
      </c>
    </row>
    <row r="280" spans="2:64" s="471" customFormat="1" hidden="1">
      <c r="B280" s="472"/>
      <c r="D280" s="473" t="s">
        <v>976</v>
      </c>
      <c r="E280" s="474" t="s">
        <v>911</v>
      </c>
      <c r="F280" s="475" t="s">
        <v>1275</v>
      </c>
      <c r="H280" s="476">
        <v>35</v>
      </c>
      <c r="L280" s="472"/>
      <c r="M280" s="477"/>
      <c r="S280" s="478"/>
      <c r="AS280" s="474" t="s">
        <v>976</v>
      </c>
      <c r="AT280" s="474" t="s">
        <v>409</v>
      </c>
      <c r="AU280" s="471" t="s">
        <v>409</v>
      </c>
      <c r="AV280" s="471" t="s">
        <v>978</v>
      </c>
      <c r="AW280" s="471" t="s">
        <v>889</v>
      </c>
      <c r="AX280" s="474" t="s">
        <v>970</v>
      </c>
    </row>
    <row r="281" spans="2:64" s="471" customFormat="1" hidden="1">
      <c r="B281" s="472"/>
      <c r="D281" s="473" t="s">
        <v>976</v>
      </c>
      <c r="E281" s="474" t="s">
        <v>911</v>
      </c>
      <c r="F281" s="475" t="s">
        <v>1276</v>
      </c>
      <c r="H281" s="476">
        <v>20.7</v>
      </c>
      <c r="L281" s="472"/>
      <c r="M281" s="477"/>
      <c r="S281" s="478"/>
      <c r="AS281" s="474" t="s">
        <v>976</v>
      </c>
      <c r="AT281" s="474" t="s">
        <v>409</v>
      </c>
      <c r="AU281" s="471" t="s">
        <v>409</v>
      </c>
      <c r="AV281" s="471" t="s">
        <v>978</v>
      </c>
      <c r="AW281" s="471" t="s">
        <v>889</v>
      </c>
      <c r="AX281" s="474" t="s">
        <v>970</v>
      </c>
    </row>
    <row r="282" spans="2:64" s="486" customFormat="1" hidden="1">
      <c r="B282" s="487"/>
      <c r="D282" s="473" t="s">
        <v>976</v>
      </c>
      <c r="E282" s="488" t="s">
        <v>911</v>
      </c>
      <c r="F282" s="489" t="s">
        <v>1038</v>
      </c>
      <c r="H282" s="490">
        <v>55.7</v>
      </c>
      <c r="L282" s="487"/>
      <c r="M282" s="491"/>
      <c r="S282" s="492"/>
      <c r="AS282" s="488" t="s">
        <v>976</v>
      </c>
      <c r="AT282" s="488" t="s">
        <v>409</v>
      </c>
      <c r="AU282" s="486" t="s">
        <v>414</v>
      </c>
      <c r="AV282" s="486" t="s">
        <v>978</v>
      </c>
      <c r="AW282" s="486" t="s">
        <v>889</v>
      </c>
      <c r="AX282" s="488" t="s">
        <v>970</v>
      </c>
    </row>
    <row r="283" spans="2:64" s="471" customFormat="1" hidden="1">
      <c r="B283" s="472"/>
      <c r="D283" s="473" t="s">
        <v>976</v>
      </c>
      <c r="E283" s="474" t="s">
        <v>911</v>
      </c>
      <c r="F283" s="475" t="s">
        <v>1277</v>
      </c>
      <c r="H283" s="476">
        <v>11.14</v>
      </c>
      <c r="L283" s="472"/>
      <c r="M283" s="477"/>
      <c r="S283" s="478"/>
      <c r="AS283" s="474" t="s">
        <v>976</v>
      </c>
      <c r="AT283" s="474" t="s">
        <v>409</v>
      </c>
      <c r="AU283" s="471" t="s">
        <v>409</v>
      </c>
      <c r="AV283" s="471" t="s">
        <v>978</v>
      </c>
      <c r="AW283" s="471" t="s">
        <v>889</v>
      </c>
      <c r="AX283" s="474" t="s">
        <v>970</v>
      </c>
    </row>
    <row r="284" spans="2:64" s="479" customFormat="1" hidden="1">
      <c r="B284" s="480"/>
      <c r="D284" s="473" t="s">
        <v>976</v>
      </c>
      <c r="E284" s="481" t="s">
        <v>911</v>
      </c>
      <c r="F284" s="482" t="s">
        <v>988</v>
      </c>
      <c r="H284" s="483">
        <v>66.84</v>
      </c>
      <c r="L284" s="480"/>
      <c r="M284" s="484"/>
      <c r="S284" s="485"/>
      <c r="AS284" s="481" t="s">
        <v>976</v>
      </c>
      <c r="AT284" s="481" t="s">
        <v>409</v>
      </c>
      <c r="AU284" s="479" t="s">
        <v>420</v>
      </c>
      <c r="AV284" s="479" t="s">
        <v>978</v>
      </c>
      <c r="AW284" s="479" t="s">
        <v>402</v>
      </c>
      <c r="AX284" s="481" t="s">
        <v>970</v>
      </c>
    </row>
    <row r="285" spans="2:64" s="387" customFormat="1" ht="14.45" customHeight="1">
      <c r="B285" s="458"/>
      <c r="C285" s="493" t="s">
        <v>1278</v>
      </c>
      <c r="D285" s="493" t="s">
        <v>474</v>
      </c>
      <c r="E285" s="494" t="s">
        <v>1279</v>
      </c>
      <c r="F285" s="584" t="s">
        <v>2523</v>
      </c>
      <c r="G285" s="496" t="s">
        <v>108</v>
      </c>
      <c r="H285" s="497">
        <v>14.4</v>
      </c>
      <c r="I285" s="497">
        <v>0</v>
      </c>
      <c r="J285" s="497">
        <f>ROUND(I285*H285,3)</f>
        <v>0</v>
      </c>
      <c r="K285" s="498"/>
      <c r="L285" s="499"/>
      <c r="M285" s="500" t="s">
        <v>911</v>
      </c>
      <c r="N285" s="466">
        <v>0</v>
      </c>
      <c r="O285" s="466">
        <f>N285*H285</f>
        <v>0</v>
      </c>
      <c r="P285" s="466">
        <v>1.0000000000000001E-5</v>
      </c>
      <c r="Q285" s="466">
        <f>P285*H285</f>
        <v>1.44E-4</v>
      </c>
      <c r="R285" s="466">
        <v>0</v>
      </c>
      <c r="S285" s="467">
        <f>R285*H285</f>
        <v>0</v>
      </c>
      <c r="AQ285" s="468" t="s">
        <v>1255</v>
      </c>
      <c r="AS285" s="468" t="s">
        <v>474</v>
      </c>
      <c r="AT285" s="468" t="s">
        <v>409</v>
      </c>
      <c r="AX285" s="379" t="s">
        <v>970</v>
      </c>
      <c r="BD285" s="469" t="e">
        <f>IF(#REF!="základná",J285,0)</f>
        <v>#REF!</v>
      </c>
      <c r="BE285" s="469" t="e">
        <f>IF(#REF!="znížená",J285,0)</f>
        <v>#REF!</v>
      </c>
      <c r="BF285" s="469" t="e">
        <f>IF(#REF!="zákl. prenesená",J285,0)</f>
        <v>#REF!</v>
      </c>
      <c r="BG285" s="469" t="e">
        <f>IF(#REF!="zníž. prenesená",J285,0)</f>
        <v>#REF!</v>
      </c>
      <c r="BH285" s="469" t="e">
        <f>IF(#REF!="nulová",J285,0)</f>
        <v>#REF!</v>
      </c>
      <c r="BI285" s="379" t="s">
        <v>409</v>
      </c>
      <c r="BJ285" s="470">
        <f>ROUND(I285*H285,3)</f>
        <v>0</v>
      </c>
      <c r="BK285" s="379" t="s">
        <v>422</v>
      </c>
      <c r="BL285" s="468" t="s">
        <v>1280</v>
      </c>
    </row>
    <row r="286" spans="2:64" s="471" customFormat="1" hidden="1">
      <c r="B286" s="472"/>
      <c r="D286" s="473" t="s">
        <v>976</v>
      </c>
      <c r="E286" s="474" t="s">
        <v>911</v>
      </c>
      <c r="F286" s="475" t="s">
        <v>1281</v>
      </c>
      <c r="H286" s="476">
        <v>12</v>
      </c>
      <c r="L286" s="472"/>
      <c r="M286" s="477"/>
      <c r="S286" s="478"/>
      <c r="AS286" s="474" t="s">
        <v>976</v>
      </c>
      <c r="AT286" s="474" t="s">
        <v>409</v>
      </c>
      <c r="AU286" s="471" t="s">
        <v>409</v>
      </c>
      <c r="AV286" s="471" t="s">
        <v>978</v>
      </c>
      <c r="AW286" s="471" t="s">
        <v>889</v>
      </c>
      <c r="AX286" s="474" t="s">
        <v>970</v>
      </c>
    </row>
    <row r="287" spans="2:64" s="486" customFormat="1" hidden="1">
      <c r="B287" s="487"/>
      <c r="D287" s="473" t="s">
        <v>976</v>
      </c>
      <c r="E287" s="488" t="s">
        <v>911</v>
      </c>
      <c r="F287" s="489" t="s">
        <v>1038</v>
      </c>
      <c r="H287" s="490">
        <v>12</v>
      </c>
      <c r="L287" s="487"/>
      <c r="M287" s="491"/>
      <c r="S287" s="492"/>
      <c r="AS287" s="488" t="s">
        <v>976</v>
      </c>
      <c r="AT287" s="488" t="s">
        <v>409</v>
      </c>
      <c r="AU287" s="486" t="s">
        <v>414</v>
      </c>
      <c r="AV287" s="486" t="s">
        <v>978</v>
      </c>
      <c r="AW287" s="486" t="s">
        <v>889</v>
      </c>
      <c r="AX287" s="488" t="s">
        <v>970</v>
      </c>
    </row>
    <row r="288" spans="2:64" s="471" customFormat="1" hidden="1">
      <c r="B288" s="472"/>
      <c r="D288" s="473" t="s">
        <v>976</v>
      </c>
      <c r="E288" s="474" t="s">
        <v>911</v>
      </c>
      <c r="F288" s="475" t="s">
        <v>1282</v>
      </c>
      <c r="H288" s="476">
        <v>2.4</v>
      </c>
      <c r="L288" s="472"/>
      <c r="M288" s="477"/>
      <c r="S288" s="478"/>
      <c r="AS288" s="474" t="s">
        <v>976</v>
      </c>
      <c r="AT288" s="474" t="s">
        <v>409</v>
      </c>
      <c r="AU288" s="471" t="s">
        <v>409</v>
      </c>
      <c r="AV288" s="471" t="s">
        <v>978</v>
      </c>
      <c r="AW288" s="471" t="s">
        <v>889</v>
      </c>
      <c r="AX288" s="474" t="s">
        <v>970</v>
      </c>
    </row>
    <row r="289" spans="2:64" s="479" customFormat="1" hidden="1">
      <c r="B289" s="480"/>
      <c r="D289" s="473" t="s">
        <v>976</v>
      </c>
      <c r="E289" s="481" t="s">
        <v>911</v>
      </c>
      <c r="F289" s="482" t="s">
        <v>988</v>
      </c>
      <c r="H289" s="483">
        <v>14.4</v>
      </c>
      <c r="L289" s="480"/>
      <c r="M289" s="484"/>
      <c r="S289" s="485"/>
      <c r="AS289" s="481" t="s">
        <v>976</v>
      </c>
      <c r="AT289" s="481" t="s">
        <v>409</v>
      </c>
      <c r="AU289" s="479" t="s">
        <v>420</v>
      </c>
      <c r="AV289" s="479" t="s">
        <v>978</v>
      </c>
      <c r="AW289" s="479" t="s">
        <v>402</v>
      </c>
      <c r="AX289" s="481" t="s">
        <v>970</v>
      </c>
    </row>
    <row r="290" spans="2:64" s="387" customFormat="1" ht="14.45" customHeight="1">
      <c r="B290" s="458"/>
      <c r="C290" s="493" t="s">
        <v>1283</v>
      </c>
      <c r="D290" s="493" t="s">
        <v>474</v>
      </c>
      <c r="E290" s="494" t="s">
        <v>1284</v>
      </c>
      <c r="F290" s="584" t="s">
        <v>2524</v>
      </c>
      <c r="G290" s="496" t="s">
        <v>108</v>
      </c>
      <c r="H290" s="497">
        <v>23.4</v>
      </c>
      <c r="I290" s="497">
        <v>0</v>
      </c>
      <c r="J290" s="497">
        <f>ROUND(I290*H290,3)</f>
        <v>0</v>
      </c>
      <c r="K290" s="498"/>
      <c r="L290" s="499"/>
      <c r="M290" s="500" t="s">
        <v>911</v>
      </c>
      <c r="N290" s="466">
        <v>0</v>
      </c>
      <c r="O290" s="466">
        <f>N290*H290</f>
        <v>0</v>
      </c>
      <c r="P290" s="466">
        <v>2.0000000000000002E-5</v>
      </c>
      <c r="Q290" s="466">
        <f>P290*H290</f>
        <v>4.6799999999999999E-4</v>
      </c>
      <c r="R290" s="466">
        <v>0</v>
      </c>
      <c r="S290" s="467">
        <f>R290*H290</f>
        <v>0</v>
      </c>
      <c r="AQ290" s="468" t="s">
        <v>1255</v>
      </c>
      <c r="AS290" s="468" t="s">
        <v>474</v>
      </c>
      <c r="AT290" s="468" t="s">
        <v>409</v>
      </c>
      <c r="AX290" s="379" t="s">
        <v>970</v>
      </c>
      <c r="BD290" s="469" t="e">
        <f>IF(#REF!="základná",J290,0)</f>
        <v>#REF!</v>
      </c>
      <c r="BE290" s="469" t="e">
        <f>IF(#REF!="znížená",J290,0)</f>
        <v>#REF!</v>
      </c>
      <c r="BF290" s="469" t="e">
        <f>IF(#REF!="zákl. prenesená",J290,0)</f>
        <v>#REF!</v>
      </c>
      <c r="BG290" s="469" t="e">
        <f>IF(#REF!="zníž. prenesená",J290,0)</f>
        <v>#REF!</v>
      </c>
      <c r="BH290" s="469" t="e">
        <f>IF(#REF!="nulová",J290,0)</f>
        <v>#REF!</v>
      </c>
      <c r="BI290" s="379" t="s">
        <v>409</v>
      </c>
      <c r="BJ290" s="470">
        <f>ROUND(I290*H290,3)</f>
        <v>0</v>
      </c>
      <c r="BK290" s="379" t="s">
        <v>422</v>
      </c>
      <c r="BL290" s="468" t="s">
        <v>1285</v>
      </c>
    </row>
    <row r="291" spans="2:64" s="471" customFormat="1" hidden="1">
      <c r="B291" s="472"/>
      <c r="D291" s="473" t="s">
        <v>976</v>
      </c>
      <c r="E291" s="474" t="s">
        <v>911</v>
      </c>
      <c r="F291" s="475" t="s">
        <v>1286</v>
      </c>
      <c r="H291" s="476">
        <v>19.5</v>
      </c>
      <c r="L291" s="472"/>
      <c r="M291" s="477"/>
      <c r="S291" s="478"/>
      <c r="AS291" s="474" t="s">
        <v>976</v>
      </c>
      <c r="AT291" s="474" t="s">
        <v>409</v>
      </c>
      <c r="AU291" s="471" t="s">
        <v>409</v>
      </c>
      <c r="AV291" s="471" t="s">
        <v>978</v>
      </c>
      <c r="AW291" s="471" t="s">
        <v>889</v>
      </c>
      <c r="AX291" s="474" t="s">
        <v>970</v>
      </c>
    </row>
    <row r="292" spans="2:64" s="486" customFormat="1" hidden="1">
      <c r="B292" s="487"/>
      <c r="D292" s="473" t="s">
        <v>976</v>
      </c>
      <c r="E292" s="488" t="s">
        <v>911</v>
      </c>
      <c r="F292" s="489" t="s">
        <v>1038</v>
      </c>
      <c r="H292" s="490">
        <v>19.5</v>
      </c>
      <c r="L292" s="487"/>
      <c r="M292" s="491"/>
      <c r="S292" s="492"/>
      <c r="AS292" s="488" t="s">
        <v>976</v>
      </c>
      <c r="AT292" s="488" t="s">
        <v>409</v>
      </c>
      <c r="AU292" s="486" t="s">
        <v>414</v>
      </c>
      <c r="AV292" s="486" t="s">
        <v>978</v>
      </c>
      <c r="AW292" s="486" t="s">
        <v>889</v>
      </c>
      <c r="AX292" s="488" t="s">
        <v>970</v>
      </c>
    </row>
    <row r="293" spans="2:64" s="471" customFormat="1" hidden="1">
      <c r="B293" s="472"/>
      <c r="D293" s="473" t="s">
        <v>976</v>
      </c>
      <c r="E293" s="474" t="s">
        <v>911</v>
      </c>
      <c r="F293" s="475" t="s">
        <v>1268</v>
      </c>
      <c r="H293" s="476">
        <v>3.9</v>
      </c>
      <c r="L293" s="472"/>
      <c r="M293" s="477"/>
      <c r="S293" s="478"/>
      <c r="AS293" s="474" t="s">
        <v>976</v>
      </c>
      <c r="AT293" s="474" t="s">
        <v>409</v>
      </c>
      <c r="AU293" s="471" t="s">
        <v>409</v>
      </c>
      <c r="AV293" s="471" t="s">
        <v>978</v>
      </c>
      <c r="AW293" s="471" t="s">
        <v>889</v>
      </c>
      <c r="AX293" s="474" t="s">
        <v>970</v>
      </c>
    </row>
    <row r="294" spans="2:64" s="479" customFormat="1" hidden="1">
      <c r="B294" s="480"/>
      <c r="D294" s="473" t="s">
        <v>976</v>
      </c>
      <c r="E294" s="481" t="s">
        <v>911</v>
      </c>
      <c r="F294" s="482" t="s">
        <v>988</v>
      </c>
      <c r="H294" s="483">
        <v>23.4</v>
      </c>
      <c r="L294" s="480"/>
      <c r="M294" s="484"/>
      <c r="S294" s="485"/>
      <c r="AS294" s="481" t="s">
        <v>976</v>
      </c>
      <c r="AT294" s="481" t="s">
        <v>409</v>
      </c>
      <c r="AU294" s="479" t="s">
        <v>420</v>
      </c>
      <c r="AV294" s="479" t="s">
        <v>978</v>
      </c>
      <c r="AW294" s="479" t="s">
        <v>402</v>
      </c>
      <c r="AX294" s="481" t="s">
        <v>970</v>
      </c>
    </row>
    <row r="295" spans="2:64" s="387" customFormat="1" ht="24.2" customHeight="1">
      <c r="B295" s="458"/>
      <c r="C295" s="459" t="s">
        <v>1287</v>
      </c>
      <c r="D295" s="459" t="s">
        <v>972</v>
      </c>
      <c r="E295" s="460" t="s">
        <v>1288</v>
      </c>
      <c r="F295" s="461" t="s">
        <v>1289</v>
      </c>
      <c r="G295" s="462" t="s">
        <v>103</v>
      </c>
      <c r="H295" s="463">
        <v>0.02</v>
      </c>
      <c r="I295" s="463">
        <v>0</v>
      </c>
      <c r="J295" s="463">
        <f>ROUND(I295*H295,3)</f>
        <v>0</v>
      </c>
      <c r="K295" s="464"/>
      <c r="L295" s="388"/>
      <c r="M295" s="465" t="s">
        <v>911</v>
      </c>
      <c r="N295" s="466">
        <v>1.877</v>
      </c>
      <c r="O295" s="466">
        <f>N295*H295</f>
        <v>3.7540000000000004E-2</v>
      </c>
      <c r="P295" s="466">
        <v>0</v>
      </c>
      <c r="Q295" s="466">
        <f>P295*H295</f>
        <v>0</v>
      </c>
      <c r="R295" s="466">
        <v>0</v>
      </c>
      <c r="S295" s="467">
        <f>R295*H295</f>
        <v>0</v>
      </c>
      <c r="AQ295" s="468" t="s">
        <v>422</v>
      </c>
      <c r="AS295" s="468" t="s">
        <v>972</v>
      </c>
      <c r="AT295" s="468" t="s">
        <v>409</v>
      </c>
      <c r="AX295" s="379" t="s">
        <v>970</v>
      </c>
      <c r="BD295" s="469" t="e">
        <f>IF(#REF!="základná",J295,0)</f>
        <v>#REF!</v>
      </c>
      <c r="BE295" s="469" t="e">
        <f>IF(#REF!="znížená",J295,0)</f>
        <v>#REF!</v>
      </c>
      <c r="BF295" s="469" t="e">
        <f>IF(#REF!="zákl. prenesená",J295,0)</f>
        <v>#REF!</v>
      </c>
      <c r="BG295" s="469" t="e">
        <f>IF(#REF!="zníž. prenesená",J295,0)</f>
        <v>#REF!</v>
      </c>
      <c r="BH295" s="469" t="e">
        <f>IF(#REF!="nulová",J295,0)</f>
        <v>#REF!</v>
      </c>
      <c r="BI295" s="379" t="s">
        <v>409</v>
      </c>
      <c r="BJ295" s="470">
        <f>ROUND(I295*H295,3)</f>
        <v>0</v>
      </c>
      <c r="BK295" s="379" t="s">
        <v>422</v>
      </c>
      <c r="BL295" s="468" t="s">
        <v>1290</v>
      </c>
    </row>
    <row r="296" spans="2:64" s="446" customFormat="1" ht="22.7" customHeight="1">
      <c r="B296" s="447"/>
      <c r="D296" s="448" t="s">
        <v>441</v>
      </c>
      <c r="E296" s="456" t="s">
        <v>1291</v>
      </c>
      <c r="F296" s="456" t="s">
        <v>1292</v>
      </c>
      <c r="J296" s="457">
        <f>BJ296</f>
        <v>0</v>
      </c>
      <c r="L296" s="447"/>
      <c r="M296" s="451"/>
      <c r="O296" s="452">
        <f>SUM(O297:O307)</f>
        <v>11.340866</v>
      </c>
      <c r="Q296" s="452">
        <f>SUM(Q297:Q307)</f>
        <v>7.3003999999999999E-2</v>
      </c>
      <c r="S296" s="453">
        <f>SUM(S297:S307)</f>
        <v>0</v>
      </c>
      <c r="AQ296" s="448" t="s">
        <v>409</v>
      </c>
      <c r="AS296" s="454" t="s">
        <v>441</v>
      </c>
      <c r="AT296" s="454" t="s">
        <v>402</v>
      </c>
      <c r="AX296" s="448" t="s">
        <v>970</v>
      </c>
      <c r="BJ296" s="455">
        <f>SUM(BJ297:BJ307)</f>
        <v>0</v>
      </c>
    </row>
    <row r="297" spans="2:64" s="387" customFormat="1" ht="24.2" customHeight="1">
      <c r="B297" s="458"/>
      <c r="C297" s="459" t="s">
        <v>1293</v>
      </c>
      <c r="D297" s="459" t="s">
        <v>972</v>
      </c>
      <c r="E297" s="460" t="s">
        <v>1294</v>
      </c>
      <c r="F297" s="585" t="s">
        <v>2525</v>
      </c>
      <c r="G297" s="462" t="s">
        <v>97</v>
      </c>
      <c r="H297" s="463">
        <v>6</v>
      </c>
      <c r="I297" s="463">
        <v>0</v>
      </c>
      <c r="J297" s="463">
        <f>ROUND(I297*H297,3)</f>
        <v>0</v>
      </c>
      <c r="K297" s="464"/>
      <c r="L297" s="388"/>
      <c r="M297" s="465" t="s">
        <v>911</v>
      </c>
      <c r="N297" s="466">
        <v>0.17977000000000001</v>
      </c>
      <c r="O297" s="466">
        <f>N297*H297</f>
        <v>1.0786200000000001</v>
      </c>
      <c r="P297" s="466">
        <v>1E-3</v>
      </c>
      <c r="Q297" s="466">
        <f>P297*H297</f>
        <v>6.0000000000000001E-3</v>
      </c>
      <c r="R297" s="466">
        <v>0</v>
      </c>
      <c r="S297" s="467">
        <f>R297*H297</f>
        <v>0</v>
      </c>
      <c r="AQ297" s="468" t="s">
        <v>422</v>
      </c>
      <c r="AS297" s="468" t="s">
        <v>972</v>
      </c>
      <c r="AT297" s="468" t="s">
        <v>409</v>
      </c>
      <c r="AX297" s="379" t="s">
        <v>970</v>
      </c>
      <c r="BD297" s="469" t="e">
        <f>IF(#REF!="základná",J297,0)</f>
        <v>#REF!</v>
      </c>
      <c r="BE297" s="469" t="e">
        <f>IF(#REF!="znížená",J297,0)</f>
        <v>#REF!</v>
      </c>
      <c r="BF297" s="469" t="e">
        <f>IF(#REF!="zákl. prenesená",J297,0)</f>
        <v>#REF!</v>
      </c>
      <c r="BG297" s="469" t="e">
        <f>IF(#REF!="zníž. prenesená",J297,0)</f>
        <v>#REF!</v>
      </c>
      <c r="BH297" s="469" t="e">
        <f>IF(#REF!="nulová",J297,0)</f>
        <v>#REF!</v>
      </c>
      <c r="BI297" s="379" t="s">
        <v>409</v>
      </c>
      <c r="BJ297" s="470">
        <f>ROUND(I297*H297,3)</f>
        <v>0</v>
      </c>
      <c r="BK297" s="379" t="s">
        <v>422</v>
      </c>
      <c r="BL297" s="468" t="s">
        <v>1295</v>
      </c>
    </row>
    <row r="298" spans="2:64" s="387" customFormat="1" ht="37.700000000000003" customHeight="1">
      <c r="B298" s="458"/>
      <c r="C298" s="493" t="s">
        <v>1296</v>
      </c>
      <c r="D298" s="493" t="s">
        <v>474</v>
      </c>
      <c r="E298" s="494" t="s">
        <v>1297</v>
      </c>
      <c r="F298" s="584" t="s">
        <v>2526</v>
      </c>
      <c r="G298" s="496" t="s">
        <v>247</v>
      </c>
      <c r="H298" s="497">
        <v>6</v>
      </c>
      <c r="I298" s="497">
        <v>0</v>
      </c>
      <c r="J298" s="497">
        <f>ROUND(I298*H298,3)</f>
        <v>0</v>
      </c>
      <c r="K298" s="498"/>
      <c r="L298" s="499"/>
      <c r="M298" s="500" t="s">
        <v>911</v>
      </c>
      <c r="N298" s="466">
        <v>0</v>
      </c>
      <c r="O298" s="466">
        <f>N298*H298</f>
        <v>0</v>
      </c>
      <c r="P298" s="466">
        <v>1E-3</v>
      </c>
      <c r="Q298" s="466">
        <f>P298*H298</f>
        <v>6.0000000000000001E-3</v>
      </c>
      <c r="R298" s="466">
        <v>0</v>
      </c>
      <c r="S298" s="467">
        <f>R298*H298</f>
        <v>0</v>
      </c>
      <c r="AQ298" s="468" t="s">
        <v>1255</v>
      </c>
      <c r="AS298" s="468" t="s">
        <v>474</v>
      </c>
      <c r="AT298" s="468" t="s">
        <v>409</v>
      </c>
      <c r="AX298" s="379" t="s">
        <v>970</v>
      </c>
      <c r="BD298" s="469" t="e">
        <f>IF(#REF!="základná",J298,0)</f>
        <v>#REF!</v>
      </c>
      <c r="BE298" s="469" t="e">
        <f>IF(#REF!="znížená",J298,0)</f>
        <v>#REF!</v>
      </c>
      <c r="BF298" s="469" t="e">
        <f>IF(#REF!="zákl. prenesená",J298,0)</f>
        <v>#REF!</v>
      </c>
      <c r="BG298" s="469" t="e">
        <f>IF(#REF!="zníž. prenesená",J298,0)</f>
        <v>#REF!</v>
      </c>
      <c r="BH298" s="469" t="e">
        <f>IF(#REF!="nulová",J298,0)</f>
        <v>#REF!</v>
      </c>
      <c r="BI298" s="379" t="s">
        <v>409</v>
      </c>
      <c r="BJ298" s="470">
        <f>ROUND(I298*H298,3)</f>
        <v>0</v>
      </c>
      <c r="BK298" s="379" t="s">
        <v>422</v>
      </c>
      <c r="BL298" s="468" t="s">
        <v>1298</v>
      </c>
    </row>
    <row r="299" spans="2:64" s="387" customFormat="1" ht="24.2" customHeight="1">
      <c r="B299" s="458"/>
      <c r="C299" s="459" t="s">
        <v>1299</v>
      </c>
      <c r="D299" s="459" t="s">
        <v>972</v>
      </c>
      <c r="E299" s="460" t="s">
        <v>1300</v>
      </c>
      <c r="F299" s="585" t="s">
        <v>2505</v>
      </c>
      <c r="G299" s="462" t="s">
        <v>97</v>
      </c>
      <c r="H299" s="463">
        <v>6</v>
      </c>
      <c r="I299" s="463">
        <v>0</v>
      </c>
      <c r="J299" s="463">
        <f>ROUND(I299*H299,3)</f>
        <v>0</v>
      </c>
      <c r="K299" s="464"/>
      <c r="L299" s="388"/>
      <c r="M299" s="465" t="s">
        <v>911</v>
      </c>
      <c r="N299" s="466">
        <v>0.1686</v>
      </c>
      <c r="O299" s="466">
        <f>N299*H299</f>
        <v>1.0116000000000001</v>
      </c>
      <c r="P299" s="466">
        <v>5.4000000000000001E-4</v>
      </c>
      <c r="Q299" s="466">
        <f>P299*H299</f>
        <v>3.2399999999999998E-3</v>
      </c>
      <c r="R299" s="466">
        <v>0</v>
      </c>
      <c r="S299" s="467">
        <f>R299*H299</f>
        <v>0</v>
      </c>
      <c r="AQ299" s="468" t="s">
        <v>422</v>
      </c>
      <c r="AS299" s="468" t="s">
        <v>972</v>
      </c>
      <c r="AT299" s="468" t="s">
        <v>409</v>
      </c>
      <c r="AX299" s="379" t="s">
        <v>970</v>
      </c>
      <c r="BD299" s="469" t="e">
        <f>IF(#REF!="základná",J299,0)</f>
        <v>#REF!</v>
      </c>
      <c r="BE299" s="469" t="e">
        <f>IF(#REF!="znížená",J299,0)</f>
        <v>#REF!</v>
      </c>
      <c r="BF299" s="469" t="e">
        <f>IF(#REF!="zákl. prenesená",J299,0)</f>
        <v>#REF!</v>
      </c>
      <c r="BG299" s="469" t="e">
        <f>IF(#REF!="zníž. prenesená",J299,0)</f>
        <v>#REF!</v>
      </c>
      <c r="BH299" s="469" t="e">
        <f>IF(#REF!="nulová",J299,0)</f>
        <v>#REF!</v>
      </c>
      <c r="BI299" s="379" t="s">
        <v>409</v>
      </c>
      <c r="BJ299" s="470">
        <f>ROUND(I299*H299,3)</f>
        <v>0</v>
      </c>
      <c r="BK299" s="379" t="s">
        <v>422</v>
      </c>
      <c r="BL299" s="468" t="s">
        <v>1301</v>
      </c>
    </row>
    <row r="300" spans="2:64" s="387" customFormat="1" ht="24.2" customHeight="1">
      <c r="B300" s="458"/>
      <c r="C300" s="493" t="s">
        <v>1302</v>
      </c>
      <c r="D300" s="493" t="s">
        <v>474</v>
      </c>
      <c r="E300" s="494" t="s">
        <v>1303</v>
      </c>
      <c r="F300" s="584" t="s">
        <v>2527</v>
      </c>
      <c r="G300" s="496" t="s">
        <v>97</v>
      </c>
      <c r="H300" s="497">
        <v>7.2</v>
      </c>
      <c r="I300" s="497">
        <v>0</v>
      </c>
      <c r="J300" s="497">
        <f>ROUND(I300*H300,3)</f>
        <v>0</v>
      </c>
      <c r="K300" s="498"/>
      <c r="L300" s="499"/>
      <c r="M300" s="500" t="s">
        <v>911</v>
      </c>
      <c r="N300" s="466">
        <v>0</v>
      </c>
      <c r="O300" s="466">
        <f>N300*H300</f>
        <v>0</v>
      </c>
      <c r="P300" s="466">
        <v>4.15E-3</v>
      </c>
      <c r="Q300" s="466">
        <f>P300*H300</f>
        <v>2.988E-2</v>
      </c>
      <c r="R300" s="466">
        <v>0</v>
      </c>
      <c r="S300" s="467">
        <f>R300*H300</f>
        <v>0</v>
      </c>
      <c r="AQ300" s="468" t="s">
        <v>1255</v>
      </c>
      <c r="AS300" s="468" t="s">
        <v>474</v>
      </c>
      <c r="AT300" s="468" t="s">
        <v>409</v>
      </c>
      <c r="AX300" s="379" t="s">
        <v>970</v>
      </c>
      <c r="BD300" s="469" t="e">
        <f>IF(#REF!="základná",J300,0)</f>
        <v>#REF!</v>
      </c>
      <c r="BE300" s="469" t="e">
        <f>IF(#REF!="znížená",J300,0)</f>
        <v>#REF!</v>
      </c>
      <c r="BF300" s="469" t="e">
        <f>IF(#REF!="zákl. prenesená",J300,0)</f>
        <v>#REF!</v>
      </c>
      <c r="BG300" s="469" t="e">
        <f>IF(#REF!="zníž. prenesená",J300,0)</f>
        <v>#REF!</v>
      </c>
      <c r="BH300" s="469" t="e">
        <f>IF(#REF!="nulová",J300,0)</f>
        <v>#REF!</v>
      </c>
      <c r="BI300" s="379" t="s">
        <v>409</v>
      </c>
      <c r="BJ300" s="470">
        <f>ROUND(I300*H300,3)</f>
        <v>0</v>
      </c>
      <c r="BK300" s="379" t="s">
        <v>422</v>
      </c>
      <c r="BL300" s="468" t="s">
        <v>1304</v>
      </c>
    </row>
    <row r="301" spans="2:64" s="471" customFormat="1" hidden="1">
      <c r="B301" s="472"/>
      <c r="D301" s="473" t="s">
        <v>976</v>
      </c>
      <c r="F301" s="475" t="s">
        <v>1305</v>
      </c>
      <c r="H301" s="476">
        <v>7.2</v>
      </c>
      <c r="L301" s="472"/>
      <c r="M301" s="477"/>
      <c r="S301" s="478"/>
      <c r="AS301" s="474" t="s">
        <v>976</v>
      </c>
      <c r="AT301" s="474" t="s">
        <v>409</v>
      </c>
      <c r="AU301" s="471" t="s">
        <v>409</v>
      </c>
      <c r="AV301" s="471" t="s">
        <v>894</v>
      </c>
      <c r="AW301" s="471" t="s">
        <v>402</v>
      </c>
      <c r="AX301" s="474" t="s">
        <v>970</v>
      </c>
    </row>
    <row r="302" spans="2:64" s="387" customFormat="1" ht="37.700000000000003" customHeight="1">
      <c r="B302" s="458"/>
      <c r="C302" s="493" t="s">
        <v>1306</v>
      </c>
      <c r="D302" s="493" t="s">
        <v>474</v>
      </c>
      <c r="E302" s="494" t="s">
        <v>1307</v>
      </c>
      <c r="F302" s="584" t="s">
        <v>2528</v>
      </c>
      <c r="G302" s="496" t="s">
        <v>97</v>
      </c>
      <c r="H302" s="497">
        <v>7.2</v>
      </c>
      <c r="I302" s="497">
        <v>0</v>
      </c>
      <c r="J302" s="497">
        <f>ROUND(I302*H302,3)</f>
        <v>0</v>
      </c>
      <c r="K302" s="498"/>
      <c r="L302" s="499"/>
      <c r="M302" s="500" t="s">
        <v>911</v>
      </c>
      <c r="N302" s="466">
        <v>0</v>
      </c>
      <c r="O302" s="466">
        <f>N302*H302</f>
        <v>0</v>
      </c>
      <c r="P302" s="466">
        <v>2.6199999999999999E-3</v>
      </c>
      <c r="Q302" s="466">
        <f>P302*H302</f>
        <v>1.8863999999999999E-2</v>
      </c>
      <c r="R302" s="466">
        <v>0</v>
      </c>
      <c r="S302" s="467">
        <f>R302*H302</f>
        <v>0</v>
      </c>
      <c r="AQ302" s="468" t="s">
        <v>1255</v>
      </c>
      <c r="AS302" s="468" t="s">
        <v>474</v>
      </c>
      <c r="AT302" s="468" t="s">
        <v>409</v>
      </c>
      <c r="AX302" s="379" t="s">
        <v>970</v>
      </c>
      <c r="BD302" s="469" t="e">
        <f>IF(#REF!="základná",J302,0)</f>
        <v>#REF!</v>
      </c>
      <c r="BE302" s="469" t="e">
        <f>IF(#REF!="znížená",J302,0)</f>
        <v>#REF!</v>
      </c>
      <c r="BF302" s="469" t="e">
        <f>IF(#REF!="zákl. prenesená",J302,0)</f>
        <v>#REF!</v>
      </c>
      <c r="BG302" s="469" t="e">
        <f>IF(#REF!="zníž. prenesená",J302,0)</f>
        <v>#REF!</v>
      </c>
      <c r="BH302" s="469" t="e">
        <f>IF(#REF!="nulová",J302,0)</f>
        <v>#REF!</v>
      </c>
      <c r="BI302" s="379" t="s">
        <v>409</v>
      </c>
      <c r="BJ302" s="470">
        <f>ROUND(I302*H302,3)</f>
        <v>0</v>
      </c>
      <c r="BK302" s="379" t="s">
        <v>422</v>
      </c>
      <c r="BL302" s="468" t="s">
        <v>1308</v>
      </c>
    </row>
    <row r="303" spans="2:64" s="471" customFormat="1" hidden="1">
      <c r="B303" s="472"/>
      <c r="D303" s="473" t="s">
        <v>976</v>
      </c>
      <c r="F303" s="475" t="s">
        <v>1305</v>
      </c>
      <c r="H303" s="476">
        <v>7.2</v>
      </c>
      <c r="L303" s="472"/>
      <c r="M303" s="477"/>
      <c r="S303" s="478"/>
      <c r="AS303" s="474" t="s">
        <v>976</v>
      </c>
      <c r="AT303" s="474" t="s">
        <v>409</v>
      </c>
      <c r="AU303" s="471" t="s">
        <v>409</v>
      </c>
      <c r="AV303" s="471" t="s">
        <v>894</v>
      </c>
      <c r="AW303" s="471" t="s">
        <v>402</v>
      </c>
      <c r="AX303" s="474" t="s">
        <v>970</v>
      </c>
    </row>
    <row r="304" spans="2:64" s="387" customFormat="1" ht="24.2" customHeight="1">
      <c r="B304" s="458"/>
      <c r="C304" s="459" t="s">
        <v>1309</v>
      </c>
      <c r="D304" s="459" t="s">
        <v>972</v>
      </c>
      <c r="E304" s="460" t="s">
        <v>1310</v>
      </c>
      <c r="F304" s="461" t="s">
        <v>1311</v>
      </c>
      <c r="G304" s="462" t="s">
        <v>305</v>
      </c>
      <c r="H304" s="463">
        <v>11</v>
      </c>
      <c r="I304" s="463">
        <v>0</v>
      </c>
      <c r="J304" s="463">
        <f>ROUND(I304*H304,3)</f>
        <v>0</v>
      </c>
      <c r="K304" s="464"/>
      <c r="L304" s="388"/>
      <c r="M304" s="465" t="s">
        <v>911</v>
      </c>
      <c r="N304" s="466">
        <v>0.83026999999999995</v>
      </c>
      <c r="O304" s="466">
        <f>N304*H304</f>
        <v>9.1329700000000003</v>
      </c>
      <c r="P304" s="466">
        <v>2.2000000000000001E-4</v>
      </c>
      <c r="Q304" s="466">
        <f>P304*H304</f>
        <v>2.4200000000000003E-3</v>
      </c>
      <c r="R304" s="466">
        <v>0</v>
      </c>
      <c r="S304" s="467">
        <f>R304*H304</f>
        <v>0</v>
      </c>
      <c r="AQ304" s="468" t="s">
        <v>422</v>
      </c>
      <c r="AS304" s="468" t="s">
        <v>972</v>
      </c>
      <c r="AT304" s="468" t="s">
        <v>409</v>
      </c>
      <c r="AX304" s="379" t="s">
        <v>970</v>
      </c>
      <c r="BD304" s="469" t="e">
        <f>IF(#REF!="základná",J304,0)</f>
        <v>#REF!</v>
      </c>
      <c r="BE304" s="469" t="e">
        <f>IF(#REF!="znížená",J304,0)</f>
        <v>#REF!</v>
      </c>
      <c r="BF304" s="469" t="e">
        <f>IF(#REF!="zákl. prenesená",J304,0)</f>
        <v>#REF!</v>
      </c>
      <c r="BG304" s="469" t="e">
        <f>IF(#REF!="zníž. prenesená",J304,0)</f>
        <v>#REF!</v>
      </c>
      <c r="BH304" s="469" t="e">
        <f>IF(#REF!="nulová",J304,0)</f>
        <v>#REF!</v>
      </c>
      <c r="BI304" s="379" t="s">
        <v>409</v>
      </c>
      <c r="BJ304" s="470">
        <f>ROUND(I304*H304,3)</f>
        <v>0</v>
      </c>
      <c r="BK304" s="379" t="s">
        <v>422</v>
      </c>
      <c r="BL304" s="468" t="s">
        <v>1312</v>
      </c>
    </row>
    <row r="305" spans="2:64" s="387" customFormat="1" ht="14.45" customHeight="1">
      <c r="B305" s="458"/>
      <c r="C305" s="493" t="s">
        <v>1313</v>
      </c>
      <c r="D305" s="493" t="s">
        <v>474</v>
      </c>
      <c r="E305" s="494" t="s">
        <v>1314</v>
      </c>
      <c r="F305" s="584" t="s">
        <v>2511</v>
      </c>
      <c r="G305" s="496" t="s">
        <v>247</v>
      </c>
      <c r="H305" s="497">
        <v>6.6</v>
      </c>
      <c r="I305" s="497">
        <v>0</v>
      </c>
      <c r="J305" s="497">
        <f>ROUND(I305*H305,3)</f>
        <v>0</v>
      </c>
      <c r="K305" s="498"/>
      <c r="L305" s="499"/>
      <c r="M305" s="500" t="s">
        <v>911</v>
      </c>
      <c r="N305" s="466">
        <v>0</v>
      </c>
      <c r="O305" s="466">
        <f>N305*H305</f>
        <v>0</v>
      </c>
      <c r="P305" s="466">
        <v>1E-3</v>
      </c>
      <c r="Q305" s="466">
        <f>P305*H305</f>
        <v>6.6E-3</v>
      </c>
      <c r="R305" s="466">
        <v>0</v>
      </c>
      <c r="S305" s="467">
        <f>R305*H305</f>
        <v>0</v>
      </c>
      <c r="AQ305" s="468" t="s">
        <v>1255</v>
      </c>
      <c r="AS305" s="468" t="s">
        <v>474</v>
      </c>
      <c r="AT305" s="468" t="s">
        <v>409</v>
      </c>
      <c r="AX305" s="379" t="s">
        <v>970</v>
      </c>
      <c r="BD305" s="469" t="e">
        <f>IF(#REF!="základná",J305,0)</f>
        <v>#REF!</v>
      </c>
      <c r="BE305" s="469" t="e">
        <f>IF(#REF!="znížená",J305,0)</f>
        <v>#REF!</v>
      </c>
      <c r="BF305" s="469" t="e">
        <f>IF(#REF!="zákl. prenesená",J305,0)</f>
        <v>#REF!</v>
      </c>
      <c r="BG305" s="469" t="e">
        <f>IF(#REF!="zníž. prenesená",J305,0)</f>
        <v>#REF!</v>
      </c>
      <c r="BH305" s="469" t="e">
        <f>IF(#REF!="nulová",J305,0)</f>
        <v>#REF!</v>
      </c>
      <c r="BI305" s="379" t="s">
        <v>409</v>
      </c>
      <c r="BJ305" s="470">
        <f>ROUND(I305*H305,3)</f>
        <v>0</v>
      </c>
      <c r="BK305" s="379" t="s">
        <v>422</v>
      </c>
      <c r="BL305" s="468" t="s">
        <v>1315</v>
      </c>
    </row>
    <row r="306" spans="2:64" s="471" customFormat="1" hidden="1">
      <c r="B306" s="472"/>
      <c r="D306" s="473" t="s">
        <v>976</v>
      </c>
      <c r="F306" s="475" t="s">
        <v>1316</v>
      </c>
      <c r="H306" s="476">
        <v>6.6</v>
      </c>
      <c r="L306" s="472"/>
      <c r="M306" s="477"/>
      <c r="S306" s="478"/>
      <c r="AS306" s="474" t="s">
        <v>976</v>
      </c>
      <c r="AT306" s="474" t="s">
        <v>409</v>
      </c>
      <c r="AU306" s="471" t="s">
        <v>409</v>
      </c>
      <c r="AV306" s="471" t="s">
        <v>894</v>
      </c>
      <c r="AW306" s="471" t="s">
        <v>402</v>
      </c>
      <c r="AX306" s="474" t="s">
        <v>970</v>
      </c>
    </row>
    <row r="307" spans="2:64" s="387" customFormat="1" ht="24.2" customHeight="1">
      <c r="B307" s="458"/>
      <c r="C307" s="459" t="s">
        <v>1317</v>
      </c>
      <c r="D307" s="459" t="s">
        <v>972</v>
      </c>
      <c r="E307" s="460" t="s">
        <v>1318</v>
      </c>
      <c r="F307" s="461" t="s">
        <v>1319</v>
      </c>
      <c r="G307" s="462" t="s">
        <v>103</v>
      </c>
      <c r="H307" s="463">
        <v>7.2999999999999995E-2</v>
      </c>
      <c r="I307" s="463">
        <v>0</v>
      </c>
      <c r="J307" s="463">
        <f>ROUND(I307*H307,3)</f>
        <v>0</v>
      </c>
      <c r="K307" s="464"/>
      <c r="L307" s="388"/>
      <c r="M307" s="465" t="s">
        <v>911</v>
      </c>
      <c r="N307" s="466">
        <v>1.6120000000000001</v>
      </c>
      <c r="O307" s="466">
        <f>N307*H307</f>
        <v>0.117676</v>
      </c>
      <c r="P307" s="466">
        <v>0</v>
      </c>
      <c r="Q307" s="466">
        <f>P307*H307</f>
        <v>0</v>
      </c>
      <c r="R307" s="466">
        <v>0</v>
      </c>
      <c r="S307" s="467">
        <f>R307*H307</f>
        <v>0</v>
      </c>
      <c r="AQ307" s="468" t="s">
        <v>422</v>
      </c>
      <c r="AS307" s="468" t="s">
        <v>972</v>
      </c>
      <c r="AT307" s="468" t="s">
        <v>409</v>
      </c>
      <c r="AX307" s="379" t="s">
        <v>970</v>
      </c>
      <c r="BD307" s="469" t="e">
        <f>IF(#REF!="základná",J307,0)</f>
        <v>#REF!</v>
      </c>
      <c r="BE307" s="469" t="e">
        <f>IF(#REF!="znížená",J307,0)</f>
        <v>#REF!</v>
      </c>
      <c r="BF307" s="469" t="e">
        <f>IF(#REF!="zákl. prenesená",J307,0)</f>
        <v>#REF!</v>
      </c>
      <c r="BG307" s="469" t="e">
        <f>IF(#REF!="zníž. prenesená",J307,0)</f>
        <v>#REF!</v>
      </c>
      <c r="BH307" s="469" t="e">
        <f>IF(#REF!="nulová",J307,0)</f>
        <v>#REF!</v>
      </c>
      <c r="BI307" s="379" t="s">
        <v>409</v>
      </c>
      <c r="BJ307" s="470">
        <f>ROUND(I307*H307,3)</f>
        <v>0</v>
      </c>
      <c r="BK307" s="379" t="s">
        <v>422</v>
      </c>
      <c r="BL307" s="468" t="s">
        <v>1320</v>
      </c>
    </row>
    <row r="308" spans="2:64" s="446" customFormat="1" ht="22.7" customHeight="1">
      <c r="B308" s="447"/>
      <c r="D308" s="448" t="s">
        <v>441</v>
      </c>
      <c r="E308" s="456" t="s">
        <v>1321</v>
      </c>
      <c r="F308" s="456" t="s">
        <v>1322</v>
      </c>
      <c r="J308" s="457">
        <f>BJ308</f>
        <v>0</v>
      </c>
      <c r="L308" s="447"/>
      <c r="M308" s="451"/>
      <c r="O308" s="452">
        <f>SUM(O309:O341)</f>
        <v>31.971751999999995</v>
      </c>
      <c r="Q308" s="452">
        <f>SUM(Q309:Q341)</f>
        <v>5.8270200000000001E-2</v>
      </c>
      <c r="S308" s="453">
        <f>SUM(S309:S341)</f>
        <v>0</v>
      </c>
      <c r="AQ308" s="448" t="s">
        <v>409</v>
      </c>
      <c r="AS308" s="454" t="s">
        <v>441</v>
      </c>
      <c r="AT308" s="454" t="s">
        <v>402</v>
      </c>
      <c r="AX308" s="448" t="s">
        <v>970</v>
      </c>
      <c r="BJ308" s="455">
        <f>SUM(BJ309:BJ341)</f>
        <v>0</v>
      </c>
    </row>
    <row r="309" spans="2:64" s="387" customFormat="1" ht="14.45" customHeight="1">
      <c r="B309" s="458"/>
      <c r="C309" s="459" t="s">
        <v>1323</v>
      </c>
      <c r="D309" s="459" t="s">
        <v>972</v>
      </c>
      <c r="E309" s="460" t="s">
        <v>1324</v>
      </c>
      <c r="F309" s="461" t="s">
        <v>1325</v>
      </c>
      <c r="G309" s="462" t="s">
        <v>108</v>
      </c>
      <c r="H309" s="463">
        <v>6.2</v>
      </c>
      <c r="I309" s="463">
        <v>0</v>
      </c>
      <c r="J309" s="463">
        <f>ROUND(I309*H309,3)</f>
        <v>0</v>
      </c>
      <c r="K309" s="464"/>
      <c r="L309" s="388"/>
      <c r="M309" s="465" t="s">
        <v>911</v>
      </c>
      <c r="N309" s="466">
        <v>0.46717999999999998</v>
      </c>
      <c r="O309" s="466">
        <f>N309*H309</f>
        <v>2.8965160000000001</v>
      </c>
      <c r="P309" s="466">
        <v>2.0000000000000001E-4</v>
      </c>
      <c r="Q309" s="466">
        <f>P309*H309</f>
        <v>1.24E-3</v>
      </c>
      <c r="R309" s="466">
        <v>0</v>
      </c>
      <c r="S309" s="467">
        <f>R309*H309</f>
        <v>0</v>
      </c>
      <c r="AQ309" s="468" t="s">
        <v>422</v>
      </c>
      <c r="AS309" s="468" t="s">
        <v>972</v>
      </c>
      <c r="AT309" s="468" t="s">
        <v>409</v>
      </c>
      <c r="AX309" s="379" t="s">
        <v>970</v>
      </c>
      <c r="BD309" s="469" t="e">
        <f>IF(#REF!="základná",J309,0)</f>
        <v>#REF!</v>
      </c>
      <c r="BE309" s="469" t="e">
        <f>IF(#REF!="znížená",J309,0)</f>
        <v>#REF!</v>
      </c>
      <c r="BF309" s="469" t="e">
        <f>IF(#REF!="zákl. prenesená",J309,0)</f>
        <v>#REF!</v>
      </c>
      <c r="BG309" s="469" t="e">
        <f>IF(#REF!="zníž. prenesená",J309,0)</f>
        <v>#REF!</v>
      </c>
      <c r="BH309" s="469" t="e">
        <f>IF(#REF!="nulová",J309,0)</f>
        <v>#REF!</v>
      </c>
      <c r="BI309" s="379" t="s">
        <v>409</v>
      </c>
      <c r="BJ309" s="470">
        <f>ROUND(I309*H309,3)</f>
        <v>0</v>
      </c>
      <c r="BK309" s="379" t="s">
        <v>422</v>
      </c>
      <c r="BL309" s="468" t="s">
        <v>1326</v>
      </c>
    </row>
    <row r="310" spans="2:64" s="387" customFormat="1" ht="24.2" customHeight="1">
      <c r="B310" s="458"/>
      <c r="C310" s="493" t="s">
        <v>1327</v>
      </c>
      <c r="D310" s="493" t="s">
        <v>474</v>
      </c>
      <c r="E310" s="494" t="s">
        <v>1328</v>
      </c>
      <c r="F310" s="495" t="s">
        <v>1329</v>
      </c>
      <c r="G310" s="496" t="s">
        <v>305</v>
      </c>
      <c r="H310" s="497">
        <v>7.44</v>
      </c>
      <c r="I310" s="497">
        <v>0</v>
      </c>
      <c r="J310" s="497">
        <f>ROUND(I310*H310,3)</f>
        <v>0</v>
      </c>
      <c r="K310" s="498"/>
      <c r="L310" s="499"/>
      <c r="M310" s="500" t="s">
        <v>911</v>
      </c>
      <c r="N310" s="466">
        <v>0</v>
      </c>
      <c r="O310" s="466">
        <f>N310*H310</f>
        <v>0</v>
      </c>
      <c r="P310" s="466">
        <v>2.4000000000000001E-4</v>
      </c>
      <c r="Q310" s="466">
        <f>P310*H310</f>
        <v>1.7856E-3</v>
      </c>
      <c r="R310" s="466">
        <v>0</v>
      </c>
      <c r="S310" s="467">
        <f>R310*H310</f>
        <v>0</v>
      </c>
      <c r="AQ310" s="468" t="s">
        <v>1255</v>
      </c>
      <c r="AS310" s="468" t="s">
        <v>474</v>
      </c>
      <c r="AT310" s="468" t="s">
        <v>409</v>
      </c>
      <c r="AX310" s="379" t="s">
        <v>970</v>
      </c>
      <c r="BD310" s="469" t="e">
        <f>IF(#REF!="základná",J310,0)</f>
        <v>#REF!</v>
      </c>
      <c r="BE310" s="469" t="e">
        <f>IF(#REF!="znížená",J310,0)</f>
        <v>#REF!</v>
      </c>
      <c r="BF310" s="469" t="e">
        <f>IF(#REF!="zákl. prenesená",J310,0)</f>
        <v>#REF!</v>
      </c>
      <c r="BG310" s="469" t="e">
        <f>IF(#REF!="zníž. prenesená",J310,0)</f>
        <v>#REF!</v>
      </c>
      <c r="BH310" s="469" t="e">
        <f>IF(#REF!="nulová",J310,0)</f>
        <v>#REF!</v>
      </c>
      <c r="BI310" s="379" t="s">
        <v>409</v>
      </c>
      <c r="BJ310" s="470">
        <f>ROUND(I310*H310,3)</f>
        <v>0</v>
      </c>
      <c r="BK310" s="379" t="s">
        <v>422</v>
      </c>
      <c r="BL310" s="468" t="s">
        <v>1330</v>
      </c>
    </row>
    <row r="311" spans="2:64" s="471" customFormat="1" hidden="1">
      <c r="B311" s="472"/>
      <c r="D311" s="473" t="s">
        <v>976</v>
      </c>
      <c r="E311" s="474" t="s">
        <v>911</v>
      </c>
      <c r="F311" s="475" t="s">
        <v>1331</v>
      </c>
      <c r="H311" s="476">
        <v>6.2</v>
      </c>
      <c r="L311" s="472"/>
      <c r="M311" s="477"/>
      <c r="S311" s="478"/>
      <c r="AS311" s="474" t="s">
        <v>976</v>
      </c>
      <c r="AT311" s="474" t="s">
        <v>409</v>
      </c>
      <c r="AU311" s="471" t="s">
        <v>409</v>
      </c>
      <c r="AV311" s="471" t="s">
        <v>978</v>
      </c>
      <c r="AW311" s="471" t="s">
        <v>889</v>
      </c>
      <c r="AX311" s="474" t="s">
        <v>970</v>
      </c>
    </row>
    <row r="312" spans="2:64" s="471" customFormat="1" hidden="1">
      <c r="B312" s="472"/>
      <c r="D312" s="473" t="s">
        <v>976</v>
      </c>
      <c r="E312" s="474" t="s">
        <v>911</v>
      </c>
      <c r="F312" s="475" t="s">
        <v>1332</v>
      </c>
      <c r="H312" s="476">
        <v>1.24</v>
      </c>
      <c r="L312" s="472"/>
      <c r="M312" s="477"/>
      <c r="S312" s="478"/>
      <c r="AS312" s="474" t="s">
        <v>976</v>
      </c>
      <c r="AT312" s="474" t="s">
        <v>409</v>
      </c>
      <c r="AU312" s="471" t="s">
        <v>409</v>
      </c>
      <c r="AV312" s="471" t="s">
        <v>978</v>
      </c>
      <c r="AW312" s="471" t="s">
        <v>889</v>
      </c>
      <c r="AX312" s="474" t="s">
        <v>970</v>
      </c>
    </row>
    <row r="313" spans="2:64" s="486" customFormat="1" hidden="1">
      <c r="B313" s="487"/>
      <c r="D313" s="473" t="s">
        <v>976</v>
      </c>
      <c r="E313" s="488" t="s">
        <v>911</v>
      </c>
      <c r="F313" s="489" t="s">
        <v>1038</v>
      </c>
      <c r="H313" s="490">
        <v>7.44</v>
      </c>
      <c r="L313" s="487"/>
      <c r="M313" s="491"/>
      <c r="S313" s="492"/>
      <c r="AS313" s="488" t="s">
        <v>976</v>
      </c>
      <c r="AT313" s="488" t="s">
        <v>409</v>
      </c>
      <c r="AU313" s="486" t="s">
        <v>414</v>
      </c>
      <c r="AV313" s="486" t="s">
        <v>978</v>
      </c>
      <c r="AW313" s="486" t="s">
        <v>402</v>
      </c>
      <c r="AX313" s="488" t="s">
        <v>970</v>
      </c>
    </row>
    <row r="314" spans="2:64" s="387" customFormat="1" ht="14.45" customHeight="1">
      <c r="B314" s="458"/>
      <c r="C314" s="459" t="s">
        <v>1333</v>
      </c>
      <c r="D314" s="459" t="s">
        <v>972</v>
      </c>
      <c r="E314" s="460" t="s">
        <v>1334</v>
      </c>
      <c r="F314" s="461" t="s">
        <v>1335</v>
      </c>
      <c r="G314" s="462" t="s">
        <v>108</v>
      </c>
      <c r="H314" s="463">
        <v>12.3</v>
      </c>
      <c r="I314" s="463">
        <v>0</v>
      </c>
      <c r="J314" s="463">
        <f>ROUND(I314*H314,3)</f>
        <v>0</v>
      </c>
      <c r="K314" s="464"/>
      <c r="L314" s="388"/>
      <c r="M314" s="465" t="s">
        <v>911</v>
      </c>
      <c r="N314" s="466">
        <v>0.48224</v>
      </c>
      <c r="O314" s="466">
        <f>N314*H314</f>
        <v>5.9315519999999999</v>
      </c>
      <c r="P314" s="466">
        <v>2.0000000000000001E-4</v>
      </c>
      <c r="Q314" s="466">
        <f>P314*H314</f>
        <v>2.4600000000000004E-3</v>
      </c>
      <c r="R314" s="466">
        <v>0</v>
      </c>
      <c r="S314" s="467">
        <f>R314*H314</f>
        <v>0</v>
      </c>
      <c r="AQ314" s="468" t="s">
        <v>422</v>
      </c>
      <c r="AS314" s="468" t="s">
        <v>972</v>
      </c>
      <c r="AT314" s="468" t="s">
        <v>409</v>
      </c>
      <c r="AX314" s="379" t="s">
        <v>970</v>
      </c>
      <c r="BD314" s="469" t="e">
        <f>IF(#REF!="základná",J314,0)</f>
        <v>#REF!</v>
      </c>
      <c r="BE314" s="469" t="e">
        <f>IF(#REF!="znížená",J314,0)</f>
        <v>#REF!</v>
      </c>
      <c r="BF314" s="469" t="e">
        <f>IF(#REF!="zákl. prenesená",J314,0)</f>
        <v>#REF!</v>
      </c>
      <c r="BG314" s="469" t="e">
        <f>IF(#REF!="zníž. prenesená",J314,0)</f>
        <v>#REF!</v>
      </c>
      <c r="BH314" s="469" t="e">
        <f>IF(#REF!="nulová",J314,0)</f>
        <v>#REF!</v>
      </c>
      <c r="BI314" s="379" t="s">
        <v>409</v>
      </c>
      <c r="BJ314" s="470">
        <f>ROUND(I314*H314,3)</f>
        <v>0</v>
      </c>
      <c r="BK314" s="379" t="s">
        <v>422</v>
      </c>
      <c r="BL314" s="468" t="s">
        <v>1336</v>
      </c>
    </row>
    <row r="315" spans="2:64" s="387" customFormat="1" ht="24.2" customHeight="1">
      <c r="B315" s="458"/>
      <c r="C315" s="493" t="s">
        <v>1337</v>
      </c>
      <c r="D315" s="493" t="s">
        <v>474</v>
      </c>
      <c r="E315" s="494" t="s">
        <v>1338</v>
      </c>
      <c r="F315" s="495" t="s">
        <v>1339</v>
      </c>
      <c r="G315" s="496" t="s">
        <v>305</v>
      </c>
      <c r="H315" s="497">
        <v>14.76</v>
      </c>
      <c r="I315" s="497">
        <v>0</v>
      </c>
      <c r="J315" s="497">
        <f>ROUND(I315*H315,3)</f>
        <v>0</v>
      </c>
      <c r="K315" s="498"/>
      <c r="L315" s="499"/>
      <c r="M315" s="500" t="s">
        <v>911</v>
      </c>
      <c r="N315" s="466">
        <v>0</v>
      </c>
      <c r="O315" s="466">
        <f>N315*H315</f>
        <v>0</v>
      </c>
      <c r="P315" s="466">
        <v>3.1E-4</v>
      </c>
      <c r="Q315" s="466">
        <f>P315*H315</f>
        <v>4.5756E-3</v>
      </c>
      <c r="R315" s="466">
        <v>0</v>
      </c>
      <c r="S315" s="467">
        <f>R315*H315</f>
        <v>0</v>
      </c>
      <c r="AQ315" s="468" t="s">
        <v>1255</v>
      </c>
      <c r="AS315" s="468" t="s">
        <v>474</v>
      </c>
      <c r="AT315" s="468" t="s">
        <v>409</v>
      </c>
      <c r="AX315" s="379" t="s">
        <v>970</v>
      </c>
      <c r="BD315" s="469" t="e">
        <f>IF(#REF!="základná",J315,0)</f>
        <v>#REF!</v>
      </c>
      <c r="BE315" s="469" t="e">
        <f>IF(#REF!="znížená",J315,0)</f>
        <v>#REF!</v>
      </c>
      <c r="BF315" s="469" t="e">
        <f>IF(#REF!="zákl. prenesená",J315,0)</f>
        <v>#REF!</v>
      </c>
      <c r="BG315" s="469" t="e">
        <f>IF(#REF!="zníž. prenesená",J315,0)</f>
        <v>#REF!</v>
      </c>
      <c r="BH315" s="469" t="e">
        <f>IF(#REF!="nulová",J315,0)</f>
        <v>#REF!</v>
      </c>
      <c r="BI315" s="379" t="s">
        <v>409</v>
      </c>
      <c r="BJ315" s="470">
        <f>ROUND(I315*H315,3)</f>
        <v>0</v>
      </c>
      <c r="BK315" s="379" t="s">
        <v>422</v>
      </c>
      <c r="BL315" s="468" t="s">
        <v>1340</v>
      </c>
    </row>
    <row r="316" spans="2:64" s="471" customFormat="1" ht="22.5" hidden="1">
      <c r="B316" s="472"/>
      <c r="D316" s="473" t="s">
        <v>976</v>
      </c>
      <c r="E316" s="474" t="s">
        <v>911</v>
      </c>
      <c r="F316" s="475" t="s">
        <v>1341</v>
      </c>
      <c r="H316" s="476">
        <v>12.3</v>
      </c>
      <c r="L316" s="472"/>
      <c r="M316" s="477"/>
      <c r="S316" s="478"/>
      <c r="AS316" s="474" t="s">
        <v>976</v>
      </c>
      <c r="AT316" s="474" t="s">
        <v>409</v>
      </c>
      <c r="AU316" s="471" t="s">
        <v>409</v>
      </c>
      <c r="AV316" s="471" t="s">
        <v>978</v>
      </c>
      <c r="AW316" s="471" t="s">
        <v>889</v>
      </c>
      <c r="AX316" s="474" t="s">
        <v>970</v>
      </c>
    </row>
    <row r="317" spans="2:64" s="471" customFormat="1" hidden="1">
      <c r="B317" s="472"/>
      <c r="D317" s="473" t="s">
        <v>976</v>
      </c>
      <c r="E317" s="474" t="s">
        <v>911</v>
      </c>
      <c r="F317" s="475" t="s">
        <v>1342</v>
      </c>
      <c r="H317" s="476">
        <v>2.46</v>
      </c>
      <c r="L317" s="472"/>
      <c r="M317" s="477"/>
      <c r="S317" s="478"/>
      <c r="AS317" s="474" t="s">
        <v>976</v>
      </c>
      <c r="AT317" s="474" t="s">
        <v>409</v>
      </c>
      <c r="AU317" s="471" t="s">
        <v>409</v>
      </c>
      <c r="AV317" s="471" t="s">
        <v>978</v>
      </c>
      <c r="AW317" s="471" t="s">
        <v>889</v>
      </c>
      <c r="AX317" s="474" t="s">
        <v>970</v>
      </c>
    </row>
    <row r="318" spans="2:64" s="486" customFormat="1" hidden="1">
      <c r="B318" s="487"/>
      <c r="D318" s="473" t="s">
        <v>976</v>
      </c>
      <c r="E318" s="488" t="s">
        <v>911</v>
      </c>
      <c r="F318" s="489" t="s">
        <v>1038</v>
      </c>
      <c r="H318" s="490">
        <v>14.76</v>
      </c>
      <c r="L318" s="487"/>
      <c r="M318" s="491"/>
      <c r="S318" s="492"/>
      <c r="AS318" s="488" t="s">
        <v>976</v>
      </c>
      <c r="AT318" s="488" t="s">
        <v>409</v>
      </c>
      <c r="AU318" s="486" t="s">
        <v>414</v>
      </c>
      <c r="AV318" s="486" t="s">
        <v>978</v>
      </c>
      <c r="AW318" s="486" t="s">
        <v>402</v>
      </c>
      <c r="AX318" s="488" t="s">
        <v>970</v>
      </c>
    </row>
    <row r="319" spans="2:64" s="387" customFormat="1" ht="14.45" customHeight="1">
      <c r="B319" s="458"/>
      <c r="C319" s="459" t="s">
        <v>1343</v>
      </c>
      <c r="D319" s="459" t="s">
        <v>972</v>
      </c>
      <c r="E319" s="460" t="s">
        <v>1344</v>
      </c>
      <c r="F319" s="461" t="s">
        <v>1345</v>
      </c>
      <c r="G319" s="462" t="s">
        <v>108</v>
      </c>
      <c r="H319" s="463">
        <v>3.5</v>
      </c>
      <c r="I319" s="463">
        <v>0</v>
      </c>
      <c r="J319" s="463">
        <f>ROUND(I319*H319,3)</f>
        <v>0</v>
      </c>
      <c r="K319" s="464"/>
      <c r="L319" s="388"/>
      <c r="M319" s="465" t="s">
        <v>911</v>
      </c>
      <c r="N319" s="466">
        <v>0.55556000000000005</v>
      </c>
      <c r="O319" s="466">
        <f>N319*H319</f>
        <v>1.9444600000000003</v>
      </c>
      <c r="P319" s="466">
        <v>1.9000000000000001E-4</v>
      </c>
      <c r="Q319" s="466">
        <f>P319*H319</f>
        <v>6.6500000000000001E-4</v>
      </c>
      <c r="R319" s="466">
        <v>0</v>
      </c>
      <c r="S319" s="467">
        <f>R319*H319</f>
        <v>0</v>
      </c>
      <c r="AQ319" s="468" t="s">
        <v>422</v>
      </c>
      <c r="AS319" s="468" t="s">
        <v>972</v>
      </c>
      <c r="AT319" s="468" t="s">
        <v>409</v>
      </c>
      <c r="AX319" s="379" t="s">
        <v>970</v>
      </c>
      <c r="BD319" s="469" t="e">
        <f>IF(#REF!="základná",J319,0)</f>
        <v>#REF!</v>
      </c>
      <c r="BE319" s="469" t="e">
        <f>IF(#REF!="znížená",J319,0)</f>
        <v>#REF!</v>
      </c>
      <c r="BF319" s="469" t="e">
        <f>IF(#REF!="zákl. prenesená",J319,0)</f>
        <v>#REF!</v>
      </c>
      <c r="BG319" s="469" t="e">
        <f>IF(#REF!="zníž. prenesená",J319,0)</f>
        <v>#REF!</v>
      </c>
      <c r="BH319" s="469" t="e">
        <f>IF(#REF!="nulová",J319,0)</f>
        <v>#REF!</v>
      </c>
      <c r="BI319" s="379" t="s">
        <v>409</v>
      </c>
      <c r="BJ319" s="470">
        <f>ROUND(I319*H319,3)</f>
        <v>0</v>
      </c>
      <c r="BK319" s="379" t="s">
        <v>422</v>
      </c>
      <c r="BL319" s="468" t="s">
        <v>1346</v>
      </c>
    </row>
    <row r="320" spans="2:64" s="387" customFormat="1" ht="14.45" customHeight="1">
      <c r="B320" s="458"/>
      <c r="C320" s="459" t="s">
        <v>1240</v>
      </c>
      <c r="D320" s="459" t="s">
        <v>972</v>
      </c>
      <c r="E320" s="460" t="s">
        <v>1347</v>
      </c>
      <c r="F320" s="461" t="s">
        <v>1348</v>
      </c>
      <c r="G320" s="462" t="s">
        <v>108</v>
      </c>
      <c r="H320" s="463">
        <v>5</v>
      </c>
      <c r="I320" s="463">
        <v>0</v>
      </c>
      <c r="J320" s="463">
        <f>ROUND(I320*H320,3)</f>
        <v>0</v>
      </c>
      <c r="K320" s="464"/>
      <c r="L320" s="388"/>
      <c r="M320" s="465" t="s">
        <v>911</v>
      </c>
      <c r="N320" s="466">
        <v>0.51863999999999999</v>
      </c>
      <c r="O320" s="466">
        <f>N320*H320</f>
        <v>2.5931999999999999</v>
      </c>
      <c r="P320" s="466">
        <v>6.9999999999999994E-5</v>
      </c>
      <c r="Q320" s="466">
        <f>P320*H320</f>
        <v>3.4999999999999994E-4</v>
      </c>
      <c r="R320" s="466">
        <v>0</v>
      </c>
      <c r="S320" s="467">
        <f>R320*H320</f>
        <v>0</v>
      </c>
      <c r="AQ320" s="468" t="s">
        <v>422</v>
      </c>
      <c r="AS320" s="468" t="s">
        <v>972</v>
      </c>
      <c r="AT320" s="468" t="s">
        <v>409</v>
      </c>
      <c r="AX320" s="379" t="s">
        <v>970</v>
      </c>
      <c r="BD320" s="469" t="e">
        <f>IF(#REF!="základná",J320,0)</f>
        <v>#REF!</v>
      </c>
      <c r="BE320" s="469" t="e">
        <f>IF(#REF!="znížená",J320,0)</f>
        <v>#REF!</v>
      </c>
      <c r="BF320" s="469" t="e">
        <f>IF(#REF!="zákl. prenesená",J320,0)</f>
        <v>#REF!</v>
      </c>
      <c r="BG320" s="469" t="e">
        <f>IF(#REF!="zníž. prenesená",J320,0)</f>
        <v>#REF!</v>
      </c>
      <c r="BH320" s="469" t="e">
        <f>IF(#REF!="nulová",J320,0)</f>
        <v>#REF!</v>
      </c>
      <c r="BI320" s="379" t="s">
        <v>409</v>
      </c>
      <c r="BJ320" s="470">
        <f>ROUND(I320*H320,3)</f>
        <v>0</v>
      </c>
      <c r="BK320" s="379" t="s">
        <v>422</v>
      </c>
      <c r="BL320" s="468" t="s">
        <v>1349</v>
      </c>
    </row>
    <row r="321" spans="2:64" s="387" customFormat="1" ht="24.2" customHeight="1">
      <c r="B321" s="458"/>
      <c r="C321" s="493" t="s">
        <v>1350</v>
      </c>
      <c r="D321" s="493" t="s">
        <v>474</v>
      </c>
      <c r="E321" s="494" t="s">
        <v>1351</v>
      </c>
      <c r="F321" s="495" t="s">
        <v>1352</v>
      </c>
      <c r="G321" s="496" t="s">
        <v>305</v>
      </c>
      <c r="H321" s="497">
        <v>6</v>
      </c>
      <c r="I321" s="497">
        <v>0</v>
      </c>
      <c r="J321" s="497">
        <f>ROUND(I321*H321,3)</f>
        <v>0</v>
      </c>
      <c r="K321" s="498"/>
      <c r="L321" s="499"/>
      <c r="M321" s="500" t="s">
        <v>911</v>
      </c>
      <c r="N321" s="466">
        <v>0</v>
      </c>
      <c r="O321" s="466">
        <f>N321*H321</f>
        <v>0</v>
      </c>
      <c r="P321" s="466">
        <v>4.8999999999999998E-4</v>
      </c>
      <c r="Q321" s="466">
        <f>P321*H321</f>
        <v>2.9399999999999999E-3</v>
      </c>
      <c r="R321" s="466">
        <v>0</v>
      </c>
      <c r="S321" s="467">
        <f>R321*H321</f>
        <v>0</v>
      </c>
      <c r="AQ321" s="468" t="s">
        <v>1255</v>
      </c>
      <c r="AS321" s="468" t="s">
        <v>474</v>
      </c>
      <c r="AT321" s="468" t="s">
        <v>409</v>
      </c>
      <c r="AX321" s="379" t="s">
        <v>970</v>
      </c>
      <c r="BD321" s="469" t="e">
        <f>IF(#REF!="základná",J321,0)</f>
        <v>#REF!</v>
      </c>
      <c r="BE321" s="469" t="e">
        <f>IF(#REF!="znížená",J321,0)</f>
        <v>#REF!</v>
      </c>
      <c r="BF321" s="469" t="e">
        <f>IF(#REF!="zákl. prenesená",J321,0)</f>
        <v>#REF!</v>
      </c>
      <c r="BG321" s="469" t="e">
        <f>IF(#REF!="zníž. prenesená",J321,0)</f>
        <v>#REF!</v>
      </c>
      <c r="BH321" s="469" t="e">
        <f>IF(#REF!="nulová",J321,0)</f>
        <v>#REF!</v>
      </c>
      <c r="BI321" s="379" t="s">
        <v>409</v>
      </c>
      <c r="BJ321" s="470">
        <f>ROUND(I321*H321,3)</f>
        <v>0</v>
      </c>
      <c r="BK321" s="379" t="s">
        <v>422</v>
      </c>
      <c r="BL321" s="468" t="s">
        <v>1353</v>
      </c>
    </row>
    <row r="322" spans="2:64" s="471" customFormat="1" hidden="1">
      <c r="B322" s="472"/>
      <c r="D322" s="473" t="s">
        <v>976</v>
      </c>
      <c r="E322" s="474" t="s">
        <v>911</v>
      </c>
      <c r="F322" s="475" t="s">
        <v>1354</v>
      </c>
      <c r="H322" s="476">
        <v>5</v>
      </c>
      <c r="L322" s="472"/>
      <c r="M322" s="477"/>
      <c r="S322" s="478"/>
      <c r="AS322" s="474" t="s">
        <v>976</v>
      </c>
      <c r="AT322" s="474" t="s">
        <v>409</v>
      </c>
      <c r="AU322" s="471" t="s">
        <v>409</v>
      </c>
      <c r="AV322" s="471" t="s">
        <v>978</v>
      </c>
      <c r="AW322" s="471" t="s">
        <v>889</v>
      </c>
      <c r="AX322" s="474" t="s">
        <v>970</v>
      </c>
    </row>
    <row r="323" spans="2:64" s="471" customFormat="1" hidden="1">
      <c r="B323" s="472"/>
      <c r="D323" s="473" t="s">
        <v>976</v>
      </c>
      <c r="E323" s="474" t="s">
        <v>911</v>
      </c>
      <c r="F323" s="475" t="s">
        <v>1355</v>
      </c>
      <c r="H323" s="476">
        <v>1</v>
      </c>
      <c r="L323" s="472"/>
      <c r="M323" s="477"/>
      <c r="S323" s="478"/>
      <c r="AS323" s="474" t="s">
        <v>976</v>
      </c>
      <c r="AT323" s="474" t="s">
        <v>409</v>
      </c>
      <c r="AU323" s="471" t="s">
        <v>409</v>
      </c>
      <c r="AV323" s="471" t="s">
        <v>978</v>
      </c>
      <c r="AW323" s="471" t="s">
        <v>889</v>
      </c>
      <c r="AX323" s="474" t="s">
        <v>970</v>
      </c>
    </row>
    <row r="324" spans="2:64" s="486" customFormat="1" hidden="1">
      <c r="B324" s="487"/>
      <c r="D324" s="473" t="s">
        <v>976</v>
      </c>
      <c r="E324" s="488" t="s">
        <v>911</v>
      </c>
      <c r="F324" s="489" t="s">
        <v>1038</v>
      </c>
      <c r="H324" s="490">
        <v>6</v>
      </c>
      <c r="L324" s="487"/>
      <c r="M324" s="491"/>
      <c r="S324" s="492"/>
      <c r="AS324" s="488" t="s">
        <v>976</v>
      </c>
      <c r="AT324" s="488" t="s">
        <v>409</v>
      </c>
      <c r="AU324" s="486" t="s">
        <v>414</v>
      </c>
      <c r="AV324" s="486" t="s">
        <v>978</v>
      </c>
      <c r="AW324" s="486" t="s">
        <v>402</v>
      </c>
      <c r="AX324" s="488" t="s">
        <v>970</v>
      </c>
    </row>
    <row r="325" spans="2:64" s="387" customFormat="1" ht="14.45" customHeight="1">
      <c r="B325" s="458"/>
      <c r="C325" s="459" t="s">
        <v>1356</v>
      </c>
      <c r="D325" s="459" t="s">
        <v>972</v>
      </c>
      <c r="E325" s="460" t="s">
        <v>1357</v>
      </c>
      <c r="F325" s="461" t="s">
        <v>1358</v>
      </c>
      <c r="G325" s="462" t="s">
        <v>108</v>
      </c>
      <c r="H325" s="463">
        <v>28</v>
      </c>
      <c r="I325" s="463">
        <v>0</v>
      </c>
      <c r="J325" s="463">
        <f>ROUND(I325*H325,3)</f>
        <v>0</v>
      </c>
      <c r="K325" s="464"/>
      <c r="L325" s="388"/>
      <c r="M325" s="465" t="s">
        <v>911</v>
      </c>
      <c r="N325" s="466">
        <v>0.57706999999999997</v>
      </c>
      <c r="O325" s="466">
        <f>N325*H325</f>
        <v>16.157959999999999</v>
      </c>
      <c r="P325" s="466">
        <v>1E-4</v>
      </c>
      <c r="Q325" s="466">
        <f>P325*H325</f>
        <v>2.8E-3</v>
      </c>
      <c r="R325" s="466">
        <v>0</v>
      </c>
      <c r="S325" s="467">
        <f>R325*H325</f>
        <v>0</v>
      </c>
      <c r="AQ325" s="468" t="s">
        <v>422</v>
      </c>
      <c r="AS325" s="468" t="s">
        <v>972</v>
      </c>
      <c r="AT325" s="468" t="s">
        <v>409</v>
      </c>
      <c r="AX325" s="379" t="s">
        <v>970</v>
      </c>
      <c r="BD325" s="469" t="e">
        <f>IF(#REF!="základná",J325,0)</f>
        <v>#REF!</v>
      </c>
      <c r="BE325" s="469" t="e">
        <f>IF(#REF!="znížená",J325,0)</f>
        <v>#REF!</v>
      </c>
      <c r="BF325" s="469" t="e">
        <f>IF(#REF!="zákl. prenesená",J325,0)</f>
        <v>#REF!</v>
      </c>
      <c r="BG325" s="469" t="e">
        <f>IF(#REF!="zníž. prenesená",J325,0)</f>
        <v>#REF!</v>
      </c>
      <c r="BH325" s="469" t="e">
        <f>IF(#REF!="nulová",J325,0)</f>
        <v>#REF!</v>
      </c>
      <c r="BI325" s="379" t="s">
        <v>409</v>
      </c>
      <c r="BJ325" s="470">
        <f>ROUND(I325*H325,3)</f>
        <v>0</v>
      </c>
      <c r="BK325" s="379" t="s">
        <v>422</v>
      </c>
      <c r="BL325" s="468" t="s">
        <v>1359</v>
      </c>
    </row>
    <row r="326" spans="2:64" s="387" customFormat="1" ht="24.2" customHeight="1">
      <c r="B326" s="458"/>
      <c r="C326" s="493" t="s">
        <v>1360</v>
      </c>
      <c r="D326" s="493" t="s">
        <v>474</v>
      </c>
      <c r="E326" s="494" t="s">
        <v>1361</v>
      </c>
      <c r="F326" s="495" t="s">
        <v>1362</v>
      </c>
      <c r="G326" s="496" t="s">
        <v>305</v>
      </c>
      <c r="H326" s="497">
        <v>37.799999999999997</v>
      </c>
      <c r="I326" s="497">
        <v>0</v>
      </c>
      <c r="J326" s="497">
        <f>ROUND(I326*H326,3)</f>
        <v>0</v>
      </c>
      <c r="K326" s="498"/>
      <c r="L326" s="499"/>
      <c r="M326" s="500" t="s">
        <v>911</v>
      </c>
      <c r="N326" s="466">
        <v>0</v>
      </c>
      <c r="O326" s="466">
        <f>N326*H326</f>
        <v>0</v>
      </c>
      <c r="P326" s="466">
        <v>1.0300000000000001E-3</v>
      </c>
      <c r="Q326" s="466">
        <f>P326*H326</f>
        <v>3.8934000000000003E-2</v>
      </c>
      <c r="R326" s="466">
        <v>0</v>
      </c>
      <c r="S326" s="467">
        <f>R326*H326</f>
        <v>0</v>
      </c>
      <c r="AQ326" s="468" t="s">
        <v>1255</v>
      </c>
      <c r="AS326" s="468" t="s">
        <v>474</v>
      </c>
      <c r="AT326" s="468" t="s">
        <v>409</v>
      </c>
      <c r="AX326" s="379" t="s">
        <v>970</v>
      </c>
      <c r="BD326" s="469" t="e">
        <f>IF(#REF!="základná",J326,0)</f>
        <v>#REF!</v>
      </c>
      <c r="BE326" s="469" t="e">
        <f>IF(#REF!="znížená",J326,0)</f>
        <v>#REF!</v>
      </c>
      <c r="BF326" s="469" t="e">
        <f>IF(#REF!="zákl. prenesená",J326,0)</f>
        <v>#REF!</v>
      </c>
      <c r="BG326" s="469" t="e">
        <f>IF(#REF!="zníž. prenesená",J326,0)</f>
        <v>#REF!</v>
      </c>
      <c r="BH326" s="469" t="e">
        <f>IF(#REF!="nulová",J326,0)</f>
        <v>#REF!</v>
      </c>
      <c r="BI326" s="379" t="s">
        <v>409</v>
      </c>
      <c r="BJ326" s="470">
        <f>ROUND(I326*H326,3)</f>
        <v>0</v>
      </c>
      <c r="BK326" s="379" t="s">
        <v>422</v>
      </c>
      <c r="BL326" s="468" t="s">
        <v>1363</v>
      </c>
    </row>
    <row r="327" spans="2:64" s="471" customFormat="1" hidden="1">
      <c r="B327" s="472"/>
      <c r="D327" s="473" t="s">
        <v>976</v>
      </c>
      <c r="E327" s="474" t="s">
        <v>911</v>
      </c>
      <c r="F327" s="475" t="s">
        <v>1364</v>
      </c>
      <c r="H327" s="476">
        <v>3.5</v>
      </c>
      <c r="L327" s="472"/>
      <c r="M327" s="477"/>
      <c r="S327" s="478"/>
      <c r="AS327" s="474" t="s">
        <v>976</v>
      </c>
      <c r="AT327" s="474" t="s">
        <v>409</v>
      </c>
      <c r="AU327" s="471" t="s">
        <v>409</v>
      </c>
      <c r="AV327" s="471" t="s">
        <v>978</v>
      </c>
      <c r="AW327" s="471" t="s">
        <v>889</v>
      </c>
      <c r="AX327" s="474" t="s">
        <v>970</v>
      </c>
    </row>
    <row r="328" spans="2:64" s="471" customFormat="1" hidden="1">
      <c r="B328" s="472"/>
      <c r="D328" s="473" t="s">
        <v>976</v>
      </c>
      <c r="E328" s="474" t="s">
        <v>911</v>
      </c>
      <c r="F328" s="475" t="s">
        <v>1365</v>
      </c>
      <c r="H328" s="476">
        <v>28</v>
      </c>
      <c r="L328" s="472"/>
      <c r="M328" s="477"/>
      <c r="S328" s="478"/>
      <c r="AS328" s="474" t="s">
        <v>976</v>
      </c>
      <c r="AT328" s="474" t="s">
        <v>409</v>
      </c>
      <c r="AU328" s="471" t="s">
        <v>409</v>
      </c>
      <c r="AV328" s="471" t="s">
        <v>978</v>
      </c>
      <c r="AW328" s="471" t="s">
        <v>889</v>
      </c>
      <c r="AX328" s="474" t="s">
        <v>970</v>
      </c>
    </row>
    <row r="329" spans="2:64" s="486" customFormat="1" hidden="1">
      <c r="B329" s="487"/>
      <c r="D329" s="473" t="s">
        <v>976</v>
      </c>
      <c r="E329" s="488" t="s">
        <v>911</v>
      </c>
      <c r="F329" s="489" t="s">
        <v>1038</v>
      </c>
      <c r="H329" s="490">
        <v>31.5</v>
      </c>
      <c r="L329" s="487"/>
      <c r="M329" s="491"/>
      <c r="S329" s="492"/>
      <c r="AS329" s="488" t="s">
        <v>976</v>
      </c>
      <c r="AT329" s="488" t="s">
        <v>409</v>
      </c>
      <c r="AU329" s="486" t="s">
        <v>414</v>
      </c>
      <c r="AV329" s="486" t="s">
        <v>978</v>
      </c>
      <c r="AW329" s="486" t="s">
        <v>889</v>
      </c>
      <c r="AX329" s="488" t="s">
        <v>970</v>
      </c>
    </row>
    <row r="330" spans="2:64" s="471" customFormat="1" hidden="1">
      <c r="B330" s="472"/>
      <c r="D330" s="473" t="s">
        <v>976</v>
      </c>
      <c r="E330" s="474" t="s">
        <v>911</v>
      </c>
      <c r="F330" s="475" t="s">
        <v>1366</v>
      </c>
      <c r="H330" s="476">
        <v>6.3</v>
      </c>
      <c r="L330" s="472"/>
      <c r="M330" s="477"/>
      <c r="S330" s="478"/>
      <c r="AS330" s="474" t="s">
        <v>976</v>
      </c>
      <c r="AT330" s="474" t="s">
        <v>409</v>
      </c>
      <c r="AU330" s="471" t="s">
        <v>409</v>
      </c>
      <c r="AV330" s="471" t="s">
        <v>978</v>
      </c>
      <c r="AW330" s="471" t="s">
        <v>889</v>
      </c>
      <c r="AX330" s="474" t="s">
        <v>970</v>
      </c>
    </row>
    <row r="331" spans="2:64" s="479" customFormat="1" hidden="1">
      <c r="B331" s="480"/>
      <c r="D331" s="473" t="s">
        <v>976</v>
      </c>
      <c r="E331" s="481" t="s">
        <v>911</v>
      </c>
      <c r="F331" s="482" t="s">
        <v>988</v>
      </c>
      <c r="H331" s="483">
        <v>37.799999999999997</v>
      </c>
      <c r="L331" s="480"/>
      <c r="M331" s="484"/>
      <c r="S331" s="485"/>
      <c r="AS331" s="481" t="s">
        <v>976</v>
      </c>
      <c r="AT331" s="481" t="s">
        <v>409</v>
      </c>
      <c r="AU331" s="479" t="s">
        <v>420</v>
      </c>
      <c r="AV331" s="479" t="s">
        <v>978</v>
      </c>
      <c r="AW331" s="479" t="s">
        <v>402</v>
      </c>
      <c r="AX331" s="481" t="s">
        <v>970</v>
      </c>
    </row>
    <row r="332" spans="2:64" s="387" customFormat="1" ht="14.45" customHeight="1">
      <c r="B332" s="458"/>
      <c r="C332" s="459" t="s">
        <v>1367</v>
      </c>
      <c r="D332" s="459" t="s">
        <v>972</v>
      </c>
      <c r="E332" s="460" t="s">
        <v>1368</v>
      </c>
      <c r="F332" s="461" t="s">
        <v>1369</v>
      </c>
      <c r="G332" s="462" t="s">
        <v>305</v>
      </c>
      <c r="H332" s="463">
        <v>3</v>
      </c>
      <c r="I332" s="463">
        <v>0</v>
      </c>
      <c r="J332" s="463">
        <f t="shared" ref="J332:J338" si="10">ROUND(I332*H332,3)</f>
        <v>0</v>
      </c>
      <c r="K332" s="464"/>
      <c r="L332" s="388"/>
      <c r="M332" s="465" t="s">
        <v>911</v>
      </c>
      <c r="N332" s="466">
        <v>0.29024</v>
      </c>
      <c r="O332" s="466">
        <f t="shared" ref="O332:O338" si="11">N332*H332</f>
        <v>0.87071999999999994</v>
      </c>
      <c r="P332" s="466">
        <v>1.9000000000000001E-4</v>
      </c>
      <c r="Q332" s="466">
        <f t="shared" ref="Q332:Q338" si="12">P332*H332</f>
        <v>5.6999999999999998E-4</v>
      </c>
      <c r="R332" s="466">
        <v>0</v>
      </c>
      <c r="S332" s="467">
        <f t="shared" ref="S332:S338" si="13">R332*H332</f>
        <v>0</v>
      </c>
      <c r="AQ332" s="468" t="s">
        <v>422</v>
      </c>
      <c r="AS332" s="468" t="s">
        <v>972</v>
      </c>
      <c r="AT332" s="468" t="s">
        <v>409</v>
      </c>
      <c r="AX332" s="379" t="s">
        <v>970</v>
      </c>
      <c r="BD332" s="469" t="e">
        <f>IF(#REF!="základná",J332,0)</f>
        <v>#REF!</v>
      </c>
      <c r="BE332" s="469" t="e">
        <f>IF(#REF!="znížená",J332,0)</f>
        <v>#REF!</v>
      </c>
      <c r="BF332" s="469" t="e">
        <f>IF(#REF!="zákl. prenesená",J332,0)</f>
        <v>#REF!</v>
      </c>
      <c r="BG332" s="469" t="e">
        <f>IF(#REF!="zníž. prenesená",J332,0)</f>
        <v>#REF!</v>
      </c>
      <c r="BH332" s="469" t="e">
        <f>IF(#REF!="nulová",J332,0)</f>
        <v>#REF!</v>
      </c>
      <c r="BI332" s="379" t="s">
        <v>409</v>
      </c>
      <c r="BJ332" s="470">
        <f t="shared" ref="BJ332:BJ338" si="14">ROUND(I332*H332,3)</f>
        <v>0</v>
      </c>
      <c r="BK332" s="379" t="s">
        <v>422</v>
      </c>
      <c r="BL332" s="468" t="s">
        <v>1370</v>
      </c>
    </row>
    <row r="333" spans="2:64" s="387" customFormat="1" ht="24.2" customHeight="1">
      <c r="B333" s="458"/>
      <c r="C333" s="493" t="s">
        <v>1371</v>
      </c>
      <c r="D333" s="493" t="s">
        <v>474</v>
      </c>
      <c r="E333" s="494" t="s">
        <v>1372</v>
      </c>
      <c r="F333" s="495" t="s">
        <v>1373</v>
      </c>
      <c r="G333" s="496" t="s">
        <v>305</v>
      </c>
      <c r="H333" s="497">
        <v>3</v>
      </c>
      <c r="I333" s="497">
        <v>0</v>
      </c>
      <c r="J333" s="497">
        <f t="shared" si="10"/>
        <v>0</v>
      </c>
      <c r="K333" s="498"/>
      <c r="L333" s="499"/>
      <c r="M333" s="500" t="s">
        <v>911</v>
      </c>
      <c r="N333" s="466">
        <v>0</v>
      </c>
      <c r="O333" s="466">
        <f t="shared" si="11"/>
        <v>0</v>
      </c>
      <c r="P333" s="466">
        <v>3.5E-4</v>
      </c>
      <c r="Q333" s="466">
        <f t="shared" si="12"/>
        <v>1.0499999999999999E-3</v>
      </c>
      <c r="R333" s="466">
        <v>0</v>
      </c>
      <c r="S333" s="467">
        <f t="shared" si="13"/>
        <v>0</v>
      </c>
      <c r="AQ333" s="468" t="s">
        <v>1255</v>
      </c>
      <c r="AS333" s="468" t="s">
        <v>474</v>
      </c>
      <c r="AT333" s="468" t="s">
        <v>409</v>
      </c>
      <c r="AX333" s="379" t="s">
        <v>970</v>
      </c>
      <c r="BD333" s="469" t="e">
        <f>IF(#REF!="základná",J333,0)</f>
        <v>#REF!</v>
      </c>
      <c r="BE333" s="469" t="e">
        <f>IF(#REF!="znížená",J333,0)</f>
        <v>#REF!</v>
      </c>
      <c r="BF333" s="469" t="e">
        <f>IF(#REF!="zákl. prenesená",J333,0)</f>
        <v>#REF!</v>
      </c>
      <c r="BG333" s="469" t="e">
        <f>IF(#REF!="zníž. prenesená",J333,0)</f>
        <v>#REF!</v>
      </c>
      <c r="BH333" s="469" t="e">
        <f>IF(#REF!="nulová",J333,0)</f>
        <v>#REF!</v>
      </c>
      <c r="BI333" s="379" t="s">
        <v>409</v>
      </c>
      <c r="BJ333" s="470">
        <f t="shared" si="14"/>
        <v>0</v>
      </c>
      <c r="BK333" s="379" t="s">
        <v>422</v>
      </c>
      <c r="BL333" s="468" t="s">
        <v>1374</v>
      </c>
    </row>
    <row r="334" spans="2:64" s="387" customFormat="1" ht="24.2" customHeight="1">
      <c r="B334" s="458"/>
      <c r="C334" s="459" t="s">
        <v>1375</v>
      </c>
      <c r="D334" s="459" t="s">
        <v>972</v>
      </c>
      <c r="E334" s="460" t="s">
        <v>1376</v>
      </c>
      <c r="F334" s="461" t="s">
        <v>1377</v>
      </c>
      <c r="G334" s="462" t="s">
        <v>305</v>
      </c>
      <c r="H334" s="463">
        <v>1</v>
      </c>
      <c r="I334" s="463">
        <v>0</v>
      </c>
      <c r="J334" s="463">
        <f t="shared" si="10"/>
        <v>0</v>
      </c>
      <c r="K334" s="464"/>
      <c r="L334" s="388"/>
      <c r="M334" s="465" t="s">
        <v>911</v>
      </c>
      <c r="N334" s="466">
        <v>0.14899999999999999</v>
      </c>
      <c r="O334" s="466">
        <f t="shared" si="11"/>
        <v>0.14899999999999999</v>
      </c>
      <c r="P334" s="466">
        <v>0</v>
      </c>
      <c r="Q334" s="466">
        <f t="shared" si="12"/>
        <v>0</v>
      </c>
      <c r="R334" s="466">
        <v>0</v>
      </c>
      <c r="S334" s="467">
        <f t="shared" si="13"/>
        <v>0</v>
      </c>
      <c r="AQ334" s="468" t="s">
        <v>422</v>
      </c>
      <c r="AS334" s="468" t="s">
        <v>972</v>
      </c>
      <c r="AT334" s="468" t="s">
        <v>409</v>
      </c>
      <c r="AX334" s="379" t="s">
        <v>970</v>
      </c>
      <c r="BD334" s="469" t="e">
        <f>IF(#REF!="základná",J334,0)</f>
        <v>#REF!</v>
      </c>
      <c r="BE334" s="469" t="e">
        <f>IF(#REF!="znížená",J334,0)</f>
        <v>#REF!</v>
      </c>
      <c r="BF334" s="469" t="e">
        <f>IF(#REF!="zákl. prenesená",J334,0)</f>
        <v>#REF!</v>
      </c>
      <c r="BG334" s="469" t="e">
        <f>IF(#REF!="zníž. prenesená",J334,0)</f>
        <v>#REF!</v>
      </c>
      <c r="BH334" s="469" t="e">
        <f>IF(#REF!="nulová",J334,0)</f>
        <v>#REF!</v>
      </c>
      <c r="BI334" s="379" t="s">
        <v>409</v>
      </c>
      <c r="BJ334" s="470">
        <f t="shared" si="14"/>
        <v>0</v>
      </c>
      <c r="BK334" s="379" t="s">
        <v>422</v>
      </c>
      <c r="BL334" s="468" t="s">
        <v>1378</v>
      </c>
    </row>
    <row r="335" spans="2:64" s="387" customFormat="1" ht="24.2" customHeight="1">
      <c r="B335" s="458"/>
      <c r="C335" s="459" t="s">
        <v>1379</v>
      </c>
      <c r="D335" s="459" t="s">
        <v>972</v>
      </c>
      <c r="E335" s="460" t="s">
        <v>1380</v>
      </c>
      <c r="F335" s="461" t="s">
        <v>1381</v>
      </c>
      <c r="G335" s="462" t="s">
        <v>305</v>
      </c>
      <c r="H335" s="463">
        <v>6</v>
      </c>
      <c r="I335" s="463">
        <v>0</v>
      </c>
      <c r="J335" s="463">
        <f t="shared" si="10"/>
        <v>0</v>
      </c>
      <c r="K335" s="464"/>
      <c r="L335" s="388"/>
      <c r="M335" s="465" t="s">
        <v>911</v>
      </c>
      <c r="N335" s="466">
        <v>0.16500000000000001</v>
      </c>
      <c r="O335" s="466">
        <f t="shared" si="11"/>
        <v>0.99</v>
      </c>
      <c r="P335" s="466">
        <v>0</v>
      </c>
      <c r="Q335" s="466">
        <f t="shared" si="12"/>
        <v>0</v>
      </c>
      <c r="R335" s="466">
        <v>0</v>
      </c>
      <c r="S335" s="467">
        <f t="shared" si="13"/>
        <v>0</v>
      </c>
      <c r="AQ335" s="468" t="s">
        <v>422</v>
      </c>
      <c r="AS335" s="468" t="s">
        <v>972</v>
      </c>
      <c r="AT335" s="468" t="s">
        <v>409</v>
      </c>
      <c r="AX335" s="379" t="s">
        <v>970</v>
      </c>
      <c r="BD335" s="469" t="e">
        <f>IF(#REF!="základná",J335,0)</f>
        <v>#REF!</v>
      </c>
      <c r="BE335" s="469" t="e">
        <f>IF(#REF!="znížená",J335,0)</f>
        <v>#REF!</v>
      </c>
      <c r="BF335" s="469" t="e">
        <f>IF(#REF!="zákl. prenesená",J335,0)</f>
        <v>#REF!</v>
      </c>
      <c r="BG335" s="469" t="e">
        <f>IF(#REF!="zníž. prenesená",J335,0)</f>
        <v>#REF!</v>
      </c>
      <c r="BH335" s="469" t="e">
        <f>IF(#REF!="nulová",J335,0)</f>
        <v>#REF!</v>
      </c>
      <c r="BI335" s="379" t="s">
        <v>409</v>
      </c>
      <c r="BJ335" s="470">
        <f t="shared" si="14"/>
        <v>0</v>
      </c>
      <c r="BK335" s="379" t="s">
        <v>422</v>
      </c>
      <c r="BL335" s="468" t="s">
        <v>1382</v>
      </c>
    </row>
    <row r="336" spans="2:64" s="387" customFormat="1" ht="14.45" customHeight="1">
      <c r="B336" s="458"/>
      <c r="C336" s="459" t="s">
        <v>1383</v>
      </c>
      <c r="D336" s="459" t="s">
        <v>972</v>
      </c>
      <c r="E336" s="460" t="s">
        <v>1384</v>
      </c>
      <c r="F336" s="461" t="s">
        <v>1385</v>
      </c>
      <c r="G336" s="462" t="s">
        <v>305</v>
      </c>
      <c r="H336" s="463">
        <v>3</v>
      </c>
      <c r="I336" s="463">
        <v>0</v>
      </c>
      <c r="J336" s="463">
        <f t="shared" si="10"/>
        <v>0</v>
      </c>
      <c r="K336" s="464"/>
      <c r="L336" s="388"/>
      <c r="M336" s="465" t="s">
        <v>911</v>
      </c>
      <c r="N336" s="466">
        <v>0.11516</v>
      </c>
      <c r="O336" s="466">
        <f t="shared" si="11"/>
        <v>0.34548000000000001</v>
      </c>
      <c r="P336" s="466">
        <v>3.0000000000000001E-5</v>
      </c>
      <c r="Q336" s="466">
        <f t="shared" si="12"/>
        <v>9.0000000000000006E-5</v>
      </c>
      <c r="R336" s="466">
        <v>0</v>
      </c>
      <c r="S336" s="467">
        <f t="shared" si="13"/>
        <v>0</v>
      </c>
      <c r="AQ336" s="468" t="s">
        <v>422</v>
      </c>
      <c r="AS336" s="468" t="s">
        <v>972</v>
      </c>
      <c r="AT336" s="468" t="s">
        <v>409</v>
      </c>
      <c r="AX336" s="379" t="s">
        <v>970</v>
      </c>
      <c r="BD336" s="469" t="e">
        <f>IF(#REF!="základná",J336,0)</f>
        <v>#REF!</v>
      </c>
      <c r="BE336" s="469" t="e">
        <f>IF(#REF!="znížená",J336,0)</f>
        <v>#REF!</v>
      </c>
      <c r="BF336" s="469" t="e">
        <f>IF(#REF!="zákl. prenesená",J336,0)</f>
        <v>#REF!</v>
      </c>
      <c r="BG336" s="469" t="e">
        <f>IF(#REF!="zníž. prenesená",J336,0)</f>
        <v>#REF!</v>
      </c>
      <c r="BH336" s="469" t="e">
        <f>IF(#REF!="nulová",J336,0)</f>
        <v>#REF!</v>
      </c>
      <c r="BI336" s="379" t="s">
        <v>409</v>
      </c>
      <c r="BJ336" s="470">
        <f t="shared" si="14"/>
        <v>0</v>
      </c>
      <c r="BK336" s="379" t="s">
        <v>422</v>
      </c>
      <c r="BL336" s="468" t="s">
        <v>1386</v>
      </c>
    </row>
    <row r="337" spans="2:64" s="387" customFormat="1" ht="14.45" customHeight="1">
      <c r="B337" s="458"/>
      <c r="C337" s="493" t="s">
        <v>1387</v>
      </c>
      <c r="D337" s="493" t="s">
        <v>474</v>
      </c>
      <c r="E337" s="494" t="s">
        <v>1388</v>
      </c>
      <c r="F337" s="495" t="s">
        <v>1389</v>
      </c>
      <c r="G337" s="496" t="s">
        <v>305</v>
      </c>
      <c r="H337" s="497">
        <v>3</v>
      </c>
      <c r="I337" s="497">
        <v>0</v>
      </c>
      <c r="J337" s="497">
        <f t="shared" si="10"/>
        <v>0</v>
      </c>
      <c r="K337" s="498"/>
      <c r="L337" s="499"/>
      <c r="M337" s="500" t="s">
        <v>911</v>
      </c>
      <c r="N337" s="466">
        <v>0</v>
      </c>
      <c r="O337" s="466">
        <f t="shared" si="11"/>
        <v>0</v>
      </c>
      <c r="P337" s="466">
        <v>2.7E-4</v>
      </c>
      <c r="Q337" s="466">
        <f t="shared" si="12"/>
        <v>8.0999999999999996E-4</v>
      </c>
      <c r="R337" s="466">
        <v>0</v>
      </c>
      <c r="S337" s="467">
        <f t="shared" si="13"/>
        <v>0</v>
      </c>
      <c r="AQ337" s="468" t="s">
        <v>1255</v>
      </c>
      <c r="AS337" s="468" t="s">
        <v>474</v>
      </c>
      <c r="AT337" s="468" t="s">
        <v>409</v>
      </c>
      <c r="AX337" s="379" t="s">
        <v>970</v>
      </c>
      <c r="BD337" s="469" t="e">
        <f>IF(#REF!="základná",J337,0)</f>
        <v>#REF!</v>
      </c>
      <c r="BE337" s="469" t="e">
        <f>IF(#REF!="znížená",J337,0)</f>
        <v>#REF!</v>
      </c>
      <c r="BF337" s="469" t="e">
        <f>IF(#REF!="zákl. prenesená",J337,0)</f>
        <v>#REF!</v>
      </c>
      <c r="BG337" s="469" t="e">
        <f>IF(#REF!="zníž. prenesená",J337,0)</f>
        <v>#REF!</v>
      </c>
      <c r="BH337" s="469" t="e">
        <f>IF(#REF!="nulová",J337,0)</f>
        <v>#REF!</v>
      </c>
      <c r="BI337" s="379" t="s">
        <v>409</v>
      </c>
      <c r="BJ337" s="470">
        <f t="shared" si="14"/>
        <v>0</v>
      </c>
      <c r="BK337" s="379" t="s">
        <v>422</v>
      </c>
      <c r="BL337" s="468" t="s">
        <v>1390</v>
      </c>
    </row>
    <row r="338" spans="2:64" s="387" customFormat="1" ht="24.2" customHeight="1">
      <c r="B338" s="458"/>
      <c r="C338" s="459" t="s">
        <v>1391</v>
      </c>
      <c r="D338" s="459" t="s">
        <v>972</v>
      </c>
      <c r="E338" s="460" t="s">
        <v>1392</v>
      </c>
      <c r="F338" s="461" t="s">
        <v>1393</v>
      </c>
      <c r="G338" s="462" t="s">
        <v>108</v>
      </c>
      <c r="H338" s="463">
        <v>55</v>
      </c>
      <c r="I338" s="463">
        <v>0</v>
      </c>
      <c r="J338" s="463">
        <f t="shared" si="10"/>
        <v>0</v>
      </c>
      <c r="K338" s="464"/>
      <c r="L338" s="388"/>
      <c r="M338" s="465" t="s">
        <v>911</v>
      </c>
      <c r="N338" s="466">
        <v>0</v>
      </c>
      <c r="O338" s="466">
        <f t="shared" si="11"/>
        <v>0</v>
      </c>
      <c r="P338" s="466">
        <v>0</v>
      </c>
      <c r="Q338" s="466">
        <f t="shared" si="12"/>
        <v>0</v>
      </c>
      <c r="R338" s="466">
        <v>0</v>
      </c>
      <c r="S338" s="467">
        <f t="shared" si="13"/>
        <v>0</v>
      </c>
      <c r="AQ338" s="468" t="s">
        <v>422</v>
      </c>
      <c r="AS338" s="468" t="s">
        <v>972</v>
      </c>
      <c r="AT338" s="468" t="s">
        <v>409</v>
      </c>
      <c r="AX338" s="379" t="s">
        <v>970</v>
      </c>
      <c r="BD338" s="469" t="e">
        <f>IF(#REF!="základná",J338,0)</f>
        <v>#REF!</v>
      </c>
      <c r="BE338" s="469" t="e">
        <f>IF(#REF!="znížená",J338,0)</f>
        <v>#REF!</v>
      </c>
      <c r="BF338" s="469" t="e">
        <f>IF(#REF!="zákl. prenesená",J338,0)</f>
        <v>#REF!</v>
      </c>
      <c r="BG338" s="469" t="e">
        <f>IF(#REF!="zníž. prenesená",J338,0)</f>
        <v>#REF!</v>
      </c>
      <c r="BH338" s="469" t="e">
        <f>IF(#REF!="nulová",J338,0)</f>
        <v>#REF!</v>
      </c>
      <c r="BI338" s="379" t="s">
        <v>409</v>
      </c>
      <c r="BJ338" s="470">
        <f t="shared" si="14"/>
        <v>0</v>
      </c>
      <c r="BK338" s="379" t="s">
        <v>422</v>
      </c>
      <c r="BL338" s="468" t="s">
        <v>1394</v>
      </c>
    </row>
    <row r="339" spans="2:64" s="471" customFormat="1" hidden="1">
      <c r="B339" s="472"/>
      <c r="D339" s="473" t="s">
        <v>976</v>
      </c>
      <c r="E339" s="474" t="s">
        <v>911</v>
      </c>
      <c r="F339" s="475" t="s">
        <v>1395</v>
      </c>
      <c r="H339" s="476">
        <v>55</v>
      </c>
      <c r="L339" s="472"/>
      <c r="M339" s="477"/>
      <c r="S339" s="478"/>
      <c r="AS339" s="474" t="s">
        <v>976</v>
      </c>
      <c r="AT339" s="474" t="s">
        <v>409</v>
      </c>
      <c r="AU339" s="471" t="s">
        <v>409</v>
      </c>
      <c r="AV339" s="471" t="s">
        <v>978</v>
      </c>
      <c r="AW339" s="471" t="s">
        <v>889</v>
      </c>
      <c r="AX339" s="474" t="s">
        <v>970</v>
      </c>
    </row>
    <row r="340" spans="2:64" s="486" customFormat="1" hidden="1">
      <c r="B340" s="487"/>
      <c r="D340" s="473" t="s">
        <v>976</v>
      </c>
      <c r="E340" s="488" t="s">
        <v>911</v>
      </c>
      <c r="F340" s="489" t="s">
        <v>1038</v>
      </c>
      <c r="H340" s="490">
        <v>55</v>
      </c>
      <c r="L340" s="487"/>
      <c r="M340" s="491"/>
      <c r="S340" s="492"/>
      <c r="AS340" s="488" t="s">
        <v>976</v>
      </c>
      <c r="AT340" s="488" t="s">
        <v>409</v>
      </c>
      <c r="AU340" s="486" t="s">
        <v>414</v>
      </c>
      <c r="AV340" s="486" t="s">
        <v>978</v>
      </c>
      <c r="AW340" s="486" t="s">
        <v>402</v>
      </c>
      <c r="AX340" s="488" t="s">
        <v>970</v>
      </c>
    </row>
    <row r="341" spans="2:64" s="387" customFormat="1" ht="24.2" customHeight="1">
      <c r="B341" s="458"/>
      <c r="C341" s="459" t="s">
        <v>1396</v>
      </c>
      <c r="D341" s="459" t="s">
        <v>972</v>
      </c>
      <c r="E341" s="460" t="s">
        <v>1397</v>
      </c>
      <c r="F341" s="461" t="s">
        <v>1398</v>
      </c>
      <c r="G341" s="462" t="s">
        <v>103</v>
      </c>
      <c r="H341" s="463">
        <v>6.4000000000000001E-2</v>
      </c>
      <c r="I341" s="463">
        <v>0</v>
      </c>
      <c r="J341" s="463">
        <f>ROUND(I341*H341,3)</f>
        <v>0</v>
      </c>
      <c r="K341" s="464"/>
      <c r="L341" s="388"/>
      <c r="M341" s="465" t="s">
        <v>911</v>
      </c>
      <c r="N341" s="466">
        <v>1.4510000000000001</v>
      </c>
      <c r="O341" s="466">
        <f>N341*H341</f>
        <v>9.2864000000000002E-2</v>
      </c>
      <c r="P341" s="466">
        <v>0</v>
      </c>
      <c r="Q341" s="466">
        <f>P341*H341</f>
        <v>0</v>
      </c>
      <c r="R341" s="466">
        <v>0</v>
      </c>
      <c r="S341" s="467">
        <f>R341*H341</f>
        <v>0</v>
      </c>
      <c r="AQ341" s="468" t="s">
        <v>422</v>
      </c>
      <c r="AS341" s="468" t="s">
        <v>972</v>
      </c>
      <c r="AT341" s="468" t="s">
        <v>409</v>
      </c>
      <c r="AX341" s="379" t="s">
        <v>970</v>
      </c>
      <c r="BD341" s="469" t="e">
        <f>IF(#REF!="základná",J341,0)</f>
        <v>#REF!</v>
      </c>
      <c r="BE341" s="469" t="e">
        <f>IF(#REF!="znížená",J341,0)</f>
        <v>#REF!</v>
      </c>
      <c r="BF341" s="469" t="e">
        <f>IF(#REF!="zákl. prenesená",J341,0)</f>
        <v>#REF!</v>
      </c>
      <c r="BG341" s="469" t="e">
        <f>IF(#REF!="zníž. prenesená",J341,0)</f>
        <v>#REF!</v>
      </c>
      <c r="BH341" s="469" t="e">
        <f>IF(#REF!="nulová",J341,0)</f>
        <v>#REF!</v>
      </c>
      <c r="BI341" s="379" t="s">
        <v>409</v>
      </c>
      <c r="BJ341" s="470">
        <f>ROUND(I341*H341,3)</f>
        <v>0</v>
      </c>
      <c r="BK341" s="379" t="s">
        <v>422</v>
      </c>
      <c r="BL341" s="468" t="s">
        <v>1399</v>
      </c>
    </row>
    <row r="342" spans="2:64" s="446" customFormat="1" ht="22.7" customHeight="1">
      <c r="B342" s="447"/>
      <c r="D342" s="448" t="s">
        <v>441</v>
      </c>
      <c r="E342" s="456" t="s">
        <v>1400</v>
      </c>
      <c r="F342" s="456" t="s">
        <v>1401</v>
      </c>
      <c r="J342" s="457">
        <f>BJ342</f>
        <v>0</v>
      </c>
      <c r="L342" s="447"/>
      <c r="M342" s="451"/>
      <c r="O342" s="452">
        <f>SUM(O343:O383)</f>
        <v>37.297920000000005</v>
      </c>
      <c r="Q342" s="452">
        <f>SUM(Q343:Q383)</f>
        <v>4.6726799999999999E-2</v>
      </c>
      <c r="S342" s="453">
        <f>SUM(S343:S383)</f>
        <v>0</v>
      </c>
      <c r="AQ342" s="448" t="s">
        <v>409</v>
      </c>
      <c r="AS342" s="454" t="s">
        <v>441</v>
      </c>
      <c r="AT342" s="454" t="s">
        <v>402</v>
      </c>
      <c r="AX342" s="448" t="s">
        <v>970</v>
      </c>
      <c r="BJ342" s="455">
        <f>SUM(BJ343:BJ383)</f>
        <v>0</v>
      </c>
    </row>
    <row r="343" spans="2:64" s="387" customFormat="1" ht="14.45" customHeight="1">
      <c r="B343" s="458"/>
      <c r="C343" s="459" t="s">
        <v>1402</v>
      </c>
      <c r="D343" s="459" t="s">
        <v>972</v>
      </c>
      <c r="E343" s="460" t="s">
        <v>1403</v>
      </c>
      <c r="F343" s="461" t="s">
        <v>1404</v>
      </c>
      <c r="G343" s="462" t="s">
        <v>305</v>
      </c>
      <c r="H343" s="463">
        <v>1</v>
      </c>
      <c r="I343" s="463">
        <v>0</v>
      </c>
      <c r="J343" s="463">
        <f>ROUND(I343*H343,3)</f>
        <v>0</v>
      </c>
      <c r="K343" s="464"/>
      <c r="L343" s="388"/>
      <c r="M343" s="465" t="s">
        <v>911</v>
      </c>
      <c r="N343" s="466">
        <v>0.59599999999999997</v>
      </c>
      <c r="O343" s="466">
        <f>N343*H343</f>
        <v>0.59599999999999997</v>
      </c>
      <c r="P343" s="466">
        <v>6.0000000000000002E-5</v>
      </c>
      <c r="Q343" s="466">
        <f>P343*H343</f>
        <v>6.0000000000000002E-5</v>
      </c>
      <c r="R343" s="466">
        <v>0</v>
      </c>
      <c r="S343" s="467">
        <f>R343*H343</f>
        <v>0</v>
      </c>
      <c r="AQ343" s="468" t="s">
        <v>1090</v>
      </c>
      <c r="AS343" s="468" t="s">
        <v>972</v>
      </c>
      <c r="AT343" s="468" t="s">
        <v>409</v>
      </c>
      <c r="AX343" s="379" t="s">
        <v>970</v>
      </c>
      <c r="BD343" s="469" t="e">
        <f>IF(#REF!="základná",J343,0)</f>
        <v>#REF!</v>
      </c>
      <c r="BE343" s="469" t="e">
        <f>IF(#REF!="znížená",J343,0)</f>
        <v>#REF!</v>
      </c>
      <c r="BF343" s="469" t="e">
        <f>IF(#REF!="zákl. prenesená",J343,0)</f>
        <v>#REF!</v>
      </c>
      <c r="BG343" s="469" t="e">
        <f>IF(#REF!="zníž. prenesená",J343,0)</f>
        <v>#REF!</v>
      </c>
      <c r="BH343" s="469" t="e">
        <f>IF(#REF!="nulová",J343,0)</f>
        <v>#REF!</v>
      </c>
      <c r="BI343" s="379" t="s">
        <v>409</v>
      </c>
      <c r="BJ343" s="470">
        <f>ROUND(I343*H343,3)</f>
        <v>0</v>
      </c>
      <c r="BK343" s="379" t="s">
        <v>1090</v>
      </c>
      <c r="BL343" s="468" t="s">
        <v>1405</v>
      </c>
    </row>
    <row r="344" spans="2:64" s="387" customFormat="1" ht="14.45" customHeight="1">
      <c r="B344" s="458"/>
      <c r="C344" s="493" t="s">
        <v>1406</v>
      </c>
      <c r="D344" s="493" t="s">
        <v>474</v>
      </c>
      <c r="E344" s="494" t="s">
        <v>1407</v>
      </c>
      <c r="F344" s="495" t="s">
        <v>1408</v>
      </c>
      <c r="G344" s="496" t="s">
        <v>305</v>
      </c>
      <c r="H344" s="497">
        <v>1</v>
      </c>
      <c r="I344" s="497">
        <v>0</v>
      </c>
      <c r="J344" s="497">
        <f>ROUND(I344*H344,3)</f>
        <v>0</v>
      </c>
      <c r="K344" s="498"/>
      <c r="L344" s="499"/>
      <c r="M344" s="500" t="s">
        <v>911</v>
      </c>
      <c r="N344" s="466">
        <v>0</v>
      </c>
      <c r="O344" s="466">
        <f>N344*H344</f>
        <v>0</v>
      </c>
      <c r="P344" s="466">
        <v>2.1000000000000001E-4</v>
      </c>
      <c r="Q344" s="466">
        <f>P344*H344</f>
        <v>2.1000000000000001E-4</v>
      </c>
      <c r="R344" s="466">
        <v>0</v>
      </c>
      <c r="S344" s="467">
        <f>R344*H344</f>
        <v>0</v>
      </c>
      <c r="AQ344" s="468" t="s">
        <v>1409</v>
      </c>
      <c r="AS344" s="468" t="s">
        <v>474</v>
      </c>
      <c r="AT344" s="468" t="s">
        <v>409</v>
      </c>
      <c r="AX344" s="379" t="s">
        <v>970</v>
      </c>
      <c r="BD344" s="469" t="e">
        <f>IF(#REF!="základná",J344,0)</f>
        <v>#REF!</v>
      </c>
      <c r="BE344" s="469" t="e">
        <f>IF(#REF!="znížená",J344,0)</f>
        <v>#REF!</v>
      </c>
      <c r="BF344" s="469" t="e">
        <f>IF(#REF!="zákl. prenesená",J344,0)</f>
        <v>#REF!</v>
      </c>
      <c r="BG344" s="469" t="e">
        <f>IF(#REF!="zníž. prenesená",J344,0)</f>
        <v>#REF!</v>
      </c>
      <c r="BH344" s="469" t="e">
        <f>IF(#REF!="nulová",J344,0)</f>
        <v>#REF!</v>
      </c>
      <c r="BI344" s="379" t="s">
        <v>409</v>
      </c>
      <c r="BJ344" s="470">
        <f>ROUND(I344*H344,3)</f>
        <v>0</v>
      </c>
      <c r="BK344" s="379" t="s">
        <v>1409</v>
      </c>
      <c r="BL344" s="468" t="s">
        <v>1410</v>
      </c>
    </row>
    <row r="345" spans="2:64" s="387" customFormat="1" ht="24.2" customHeight="1">
      <c r="B345" s="458"/>
      <c r="C345" s="459" t="s">
        <v>1411</v>
      </c>
      <c r="D345" s="459" t="s">
        <v>972</v>
      </c>
      <c r="E345" s="460" t="s">
        <v>1412</v>
      </c>
      <c r="F345" s="461" t="s">
        <v>1413</v>
      </c>
      <c r="G345" s="462" t="s">
        <v>108</v>
      </c>
      <c r="H345" s="463">
        <v>80.400000000000006</v>
      </c>
      <c r="I345" s="463">
        <v>0</v>
      </c>
      <c r="J345" s="463">
        <f>ROUND(I345*H345,3)</f>
        <v>0</v>
      </c>
      <c r="K345" s="464"/>
      <c r="L345" s="388"/>
      <c r="M345" s="465" t="s">
        <v>911</v>
      </c>
      <c r="N345" s="466">
        <v>0.20054</v>
      </c>
      <c r="O345" s="466">
        <f>N345*H345</f>
        <v>16.123416000000002</v>
      </c>
      <c r="P345" s="466">
        <v>8.0000000000000007E-5</v>
      </c>
      <c r="Q345" s="466">
        <f>P345*H345</f>
        <v>6.4320000000000011E-3</v>
      </c>
      <c r="R345" s="466">
        <v>0</v>
      </c>
      <c r="S345" s="467">
        <f>R345*H345</f>
        <v>0</v>
      </c>
      <c r="AQ345" s="468" t="s">
        <v>422</v>
      </c>
      <c r="AS345" s="468" t="s">
        <v>972</v>
      </c>
      <c r="AT345" s="468" t="s">
        <v>409</v>
      </c>
      <c r="AX345" s="379" t="s">
        <v>970</v>
      </c>
      <c r="BD345" s="469" t="e">
        <f>IF(#REF!="základná",J345,0)</f>
        <v>#REF!</v>
      </c>
      <c r="BE345" s="469" t="e">
        <f>IF(#REF!="znížená",J345,0)</f>
        <v>#REF!</v>
      </c>
      <c r="BF345" s="469" t="e">
        <f>IF(#REF!="zákl. prenesená",J345,0)</f>
        <v>#REF!</v>
      </c>
      <c r="BG345" s="469" t="e">
        <f>IF(#REF!="zníž. prenesená",J345,0)</f>
        <v>#REF!</v>
      </c>
      <c r="BH345" s="469" t="e">
        <f>IF(#REF!="nulová",J345,0)</f>
        <v>#REF!</v>
      </c>
      <c r="BI345" s="379" t="s">
        <v>409</v>
      </c>
      <c r="BJ345" s="470">
        <f>ROUND(I345*H345,3)</f>
        <v>0</v>
      </c>
      <c r="BK345" s="379" t="s">
        <v>422</v>
      </c>
      <c r="BL345" s="468" t="s">
        <v>1414</v>
      </c>
    </row>
    <row r="346" spans="2:64" s="387" customFormat="1" ht="24.2" customHeight="1">
      <c r="B346" s="458"/>
      <c r="C346" s="493" t="s">
        <v>1415</v>
      </c>
      <c r="D346" s="493" t="s">
        <v>474</v>
      </c>
      <c r="E346" s="494" t="s">
        <v>1416</v>
      </c>
      <c r="F346" s="495" t="s">
        <v>1417</v>
      </c>
      <c r="G346" s="496" t="s">
        <v>305</v>
      </c>
      <c r="H346" s="497">
        <v>96.48</v>
      </c>
      <c r="I346" s="497">
        <v>0</v>
      </c>
      <c r="J346" s="497">
        <f>ROUND(I346*H346,3)</f>
        <v>0</v>
      </c>
      <c r="K346" s="498"/>
      <c r="L346" s="499"/>
      <c r="M346" s="500" t="s">
        <v>911</v>
      </c>
      <c r="N346" s="466">
        <v>0</v>
      </c>
      <c r="O346" s="466">
        <f>N346*H346</f>
        <v>0</v>
      </c>
      <c r="P346" s="466">
        <v>1.1E-4</v>
      </c>
      <c r="Q346" s="466">
        <f>P346*H346</f>
        <v>1.06128E-2</v>
      </c>
      <c r="R346" s="466">
        <v>0</v>
      </c>
      <c r="S346" s="467">
        <f>R346*H346</f>
        <v>0</v>
      </c>
      <c r="AQ346" s="468" t="s">
        <v>1255</v>
      </c>
      <c r="AS346" s="468" t="s">
        <v>474</v>
      </c>
      <c r="AT346" s="468" t="s">
        <v>409</v>
      </c>
      <c r="AX346" s="379" t="s">
        <v>970</v>
      </c>
      <c r="BD346" s="469" t="e">
        <f>IF(#REF!="základná",J346,0)</f>
        <v>#REF!</v>
      </c>
      <c r="BE346" s="469" t="e">
        <f>IF(#REF!="znížená",J346,0)</f>
        <v>#REF!</v>
      </c>
      <c r="BF346" s="469" t="e">
        <f>IF(#REF!="zákl. prenesená",J346,0)</f>
        <v>#REF!</v>
      </c>
      <c r="BG346" s="469" t="e">
        <f>IF(#REF!="zníž. prenesená",J346,0)</f>
        <v>#REF!</v>
      </c>
      <c r="BH346" s="469" t="e">
        <f>IF(#REF!="nulová",J346,0)</f>
        <v>#REF!</v>
      </c>
      <c r="BI346" s="379" t="s">
        <v>409</v>
      </c>
      <c r="BJ346" s="470">
        <f>ROUND(I346*H346,3)</f>
        <v>0</v>
      </c>
      <c r="BK346" s="379" t="s">
        <v>422</v>
      </c>
      <c r="BL346" s="468" t="s">
        <v>1418</v>
      </c>
    </row>
    <row r="347" spans="2:64" s="471" customFormat="1" hidden="1">
      <c r="B347" s="472"/>
      <c r="D347" s="473" t="s">
        <v>976</v>
      </c>
      <c r="E347" s="474" t="s">
        <v>911</v>
      </c>
      <c r="F347" s="475" t="s">
        <v>1275</v>
      </c>
      <c r="H347" s="476">
        <v>35</v>
      </c>
      <c r="L347" s="472"/>
      <c r="M347" s="477"/>
      <c r="S347" s="478"/>
      <c r="AS347" s="474" t="s">
        <v>976</v>
      </c>
      <c r="AT347" s="474" t="s">
        <v>409</v>
      </c>
      <c r="AU347" s="471" t="s">
        <v>409</v>
      </c>
      <c r="AV347" s="471" t="s">
        <v>978</v>
      </c>
      <c r="AW347" s="471" t="s">
        <v>889</v>
      </c>
      <c r="AX347" s="474" t="s">
        <v>970</v>
      </c>
    </row>
    <row r="348" spans="2:64" s="471" customFormat="1" hidden="1">
      <c r="B348" s="472"/>
      <c r="D348" s="473" t="s">
        <v>976</v>
      </c>
      <c r="E348" s="474" t="s">
        <v>911</v>
      </c>
      <c r="F348" s="475" t="s">
        <v>1257</v>
      </c>
      <c r="H348" s="476">
        <v>24.7</v>
      </c>
      <c r="L348" s="472"/>
      <c r="M348" s="477"/>
      <c r="S348" s="478"/>
      <c r="AS348" s="474" t="s">
        <v>976</v>
      </c>
      <c r="AT348" s="474" t="s">
        <v>409</v>
      </c>
      <c r="AU348" s="471" t="s">
        <v>409</v>
      </c>
      <c r="AV348" s="471" t="s">
        <v>978</v>
      </c>
      <c r="AW348" s="471" t="s">
        <v>889</v>
      </c>
      <c r="AX348" s="474" t="s">
        <v>970</v>
      </c>
    </row>
    <row r="349" spans="2:64" s="471" customFormat="1" hidden="1">
      <c r="B349" s="472"/>
      <c r="D349" s="473" t="s">
        <v>976</v>
      </c>
      <c r="E349" s="474" t="s">
        <v>911</v>
      </c>
      <c r="F349" s="475" t="s">
        <v>1276</v>
      </c>
      <c r="H349" s="476">
        <v>20.7</v>
      </c>
      <c r="L349" s="472"/>
      <c r="M349" s="477"/>
      <c r="S349" s="478"/>
      <c r="AS349" s="474" t="s">
        <v>976</v>
      </c>
      <c r="AT349" s="474" t="s">
        <v>409</v>
      </c>
      <c r="AU349" s="471" t="s">
        <v>409</v>
      </c>
      <c r="AV349" s="471" t="s">
        <v>978</v>
      </c>
      <c r="AW349" s="471" t="s">
        <v>889</v>
      </c>
      <c r="AX349" s="474" t="s">
        <v>970</v>
      </c>
    </row>
    <row r="350" spans="2:64" s="486" customFormat="1" hidden="1">
      <c r="B350" s="487"/>
      <c r="D350" s="473" t="s">
        <v>976</v>
      </c>
      <c r="E350" s="488" t="s">
        <v>911</v>
      </c>
      <c r="F350" s="489" t="s">
        <v>1038</v>
      </c>
      <c r="H350" s="490">
        <v>80.400000000000006</v>
      </c>
      <c r="L350" s="487"/>
      <c r="M350" s="491"/>
      <c r="S350" s="492"/>
      <c r="AS350" s="488" t="s">
        <v>976</v>
      </c>
      <c r="AT350" s="488" t="s">
        <v>409</v>
      </c>
      <c r="AU350" s="486" t="s">
        <v>414</v>
      </c>
      <c r="AV350" s="486" t="s">
        <v>978</v>
      </c>
      <c r="AW350" s="486" t="s">
        <v>889</v>
      </c>
      <c r="AX350" s="488" t="s">
        <v>970</v>
      </c>
    </row>
    <row r="351" spans="2:64" s="471" customFormat="1" hidden="1">
      <c r="B351" s="472"/>
      <c r="D351" s="473" t="s">
        <v>976</v>
      </c>
      <c r="E351" s="474" t="s">
        <v>911</v>
      </c>
      <c r="F351" s="475" t="s">
        <v>1419</v>
      </c>
      <c r="H351" s="476">
        <v>16.079999999999998</v>
      </c>
      <c r="L351" s="472"/>
      <c r="M351" s="477"/>
      <c r="S351" s="478"/>
      <c r="AS351" s="474" t="s">
        <v>976</v>
      </c>
      <c r="AT351" s="474" t="s">
        <v>409</v>
      </c>
      <c r="AU351" s="471" t="s">
        <v>409</v>
      </c>
      <c r="AV351" s="471" t="s">
        <v>978</v>
      </c>
      <c r="AW351" s="471" t="s">
        <v>889</v>
      </c>
      <c r="AX351" s="474" t="s">
        <v>970</v>
      </c>
    </row>
    <row r="352" spans="2:64" s="479" customFormat="1" hidden="1">
      <c r="B352" s="480"/>
      <c r="D352" s="473" t="s">
        <v>976</v>
      </c>
      <c r="E352" s="481" t="s">
        <v>911</v>
      </c>
      <c r="F352" s="482" t="s">
        <v>988</v>
      </c>
      <c r="H352" s="483">
        <v>96.48</v>
      </c>
      <c r="L352" s="480"/>
      <c r="M352" s="484"/>
      <c r="S352" s="485"/>
      <c r="AS352" s="481" t="s">
        <v>976</v>
      </c>
      <c r="AT352" s="481" t="s">
        <v>409</v>
      </c>
      <c r="AU352" s="479" t="s">
        <v>420</v>
      </c>
      <c r="AV352" s="479" t="s">
        <v>978</v>
      </c>
      <c r="AW352" s="479" t="s">
        <v>402</v>
      </c>
      <c r="AX352" s="481" t="s">
        <v>970</v>
      </c>
    </row>
    <row r="353" spans="2:64" s="387" customFormat="1" ht="24.2" customHeight="1">
      <c r="B353" s="458"/>
      <c r="C353" s="459" t="s">
        <v>1420</v>
      </c>
      <c r="D353" s="459" t="s">
        <v>972</v>
      </c>
      <c r="E353" s="460" t="s">
        <v>1421</v>
      </c>
      <c r="F353" s="461" t="s">
        <v>1422</v>
      </c>
      <c r="G353" s="462" t="s">
        <v>108</v>
      </c>
      <c r="H353" s="463">
        <v>27</v>
      </c>
      <c r="I353" s="463">
        <v>0</v>
      </c>
      <c r="J353" s="463">
        <f>ROUND(I353*H353,3)</f>
        <v>0</v>
      </c>
      <c r="K353" s="464"/>
      <c r="L353" s="388"/>
      <c r="M353" s="465" t="s">
        <v>911</v>
      </c>
      <c r="N353" s="466">
        <v>0.22054000000000001</v>
      </c>
      <c r="O353" s="466">
        <f>N353*H353</f>
        <v>5.95458</v>
      </c>
      <c r="P353" s="466">
        <v>8.0000000000000007E-5</v>
      </c>
      <c r="Q353" s="466">
        <f>P353*H353</f>
        <v>2.16E-3</v>
      </c>
      <c r="R353" s="466">
        <v>0</v>
      </c>
      <c r="S353" s="467">
        <f>R353*H353</f>
        <v>0</v>
      </c>
      <c r="AQ353" s="468" t="s">
        <v>422</v>
      </c>
      <c r="AS353" s="468" t="s">
        <v>972</v>
      </c>
      <c r="AT353" s="468" t="s">
        <v>409</v>
      </c>
      <c r="AX353" s="379" t="s">
        <v>970</v>
      </c>
      <c r="BD353" s="469" t="e">
        <f>IF(#REF!="základná",J353,0)</f>
        <v>#REF!</v>
      </c>
      <c r="BE353" s="469" t="e">
        <f>IF(#REF!="znížená",J353,0)</f>
        <v>#REF!</v>
      </c>
      <c r="BF353" s="469" t="e">
        <f>IF(#REF!="zákl. prenesená",J353,0)</f>
        <v>#REF!</v>
      </c>
      <c r="BG353" s="469" t="e">
        <f>IF(#REF!="zníž. prenesená",J353,0)</f>
        <v>#REF!</v>
      </c>
      <c r="BH353" s="469" t="e">
        <f>IF(#REF!="nulová",J353,0)</f>
        <v>#REF!</v>
      </c>
      <c r="BI353" s="379" t="s">
        <v>409</v>
      </c>
      <c r="BJ353" s="470">
        <f>ROUND(I353*H353,3)</f>
        <v>0</v>
      </c>
      <c r="BK353" s="379" t="s">
        <v>422</v>
      </c>
      <c r="BL353" s="468" t="s">
        <v>1423</v>
      </c>
    </row>
    <row r="354" spans="2:64" s="387" customFormat="1" ht="24.2" customHeight="1">
      <c r="B354" s="458"/>
      <c r="C354" s="493" t="s">
        <v>1424</v>
      </c>
      <c r="D354" s="493" t="s">
        <v>474</v>
      </c>
      <c r="E354" s="494" t="s">
        <v>1425</v>
      </c>
      <c r="F354" s="584" t="s">
        <v>2530</v>
      </c>
      <c r="G354" s="496" t="s">
        <v>305</v>
      </c>
      <c r="H354" s="497">
        <v>32.4</v>
      </c>
      <c r="I354" s="497">
        <v>0</v>
      </c>
      <c r="J354" s="497">
        <f>ROUND(I354*H354,3)</f>
        <v>0</v>
      </c>
      <c r="K354" s="498"/>
      <c r="L354" s="499"/>
      <c r="M354" s="500" t="s">
        <v>911</v>
      </c>
      <c r="N354" s="466">
        <v>0</v>
      </c>
      <c r="O354" s="466">
        <f>N354*H354</f>
        <v>0</v>
      </c>
      <c r="P354" s="466">
        <v>1.4999999999999999E-4</v>
      </c>
      <c r="Q354" s="466">
        <f>P354*H354</f>
        <v>4.8599999999999997E-3</v>
      </c>
      <c r="R354" s="466">
        <v>0</v>
      </c>
      <c r="S354" s="467">
        <f>R354*H354</f>
        <v>0</v>
      </c>
      <c r="AQ354" s="468" t="s">
        <v>1255</v>
      </c>
      <c r="AS354" s="468" t="s">
        <v>474</v>
      </c>
      <c r="AT354" s="468" t="s">
        <v>409</v>
      </c>
      <c r="AX354" s="379" t="s">
        <v>970</v>
      </c>
      <c r="BD354" s="469" t="e">
        <f>IF(#REF!="základná",J354,0)</f>
        <v>#REF!</v>
      </c>
      <c r="BE354" s="469" t="e">
        <f>IF(#REF!="znížená",J354,0)</f>
        <v>#REF!</v>
      </c>
      <c r="BF354" s="469" t="e">
        <f>IF(#REF!="zákl. prenesená",J354,0)</f>
        <v>#REF!</v>
      </c>
      <c r="BG354" s="469" t="e">
        <f>IF(#REF!="zníž. prenesená",J354,0)</f>
        <v>#REF!</v>
      </c>
      <c r="BH354" s="469" t="e">
        <f>IF(#REF!="nulová",J354,0)</f>
        <v>#REF!</v>
      </c>
      <c r="BI354" s="379" t="s">
        <v>409</v>
      </c>
      <c r="BJ354" s="470">
        <f>ROUND(I354*H354,3)</f>
        <v>0</v>
      </c>
      <c r="BK354" s="379" t="s">
        <v>422</v>
      </c>
      <c r="BL354" s="468" t="s">
        <v>1426</v>
      </c>
    </row>
    <row r="355" spans="2:64" s="471" customFormat="1" hidden="1">
      <c r="B355" s="472"/>
      <c r="D355" s="473" t="s">
        <v>976</v>
      </c>
      <c r="E355" s="474" t="s">
        <v>911</v>
      </c>
      <c r="F355" s="475" t="s">
        <v>1262</v>
      </c>
      <c r="H355" s="476">
        <v>15</v>
      </c>
      <c r="L355" s="472"/>
      <c r="M355" s="477"/>
      <c r="S355" s="478"/>
      <c r="AS355" s="474" t="s">
        <v>976</v>
      </c>
      <c r="AT355" s="474" t="s">
        <v>409</v>
      </c>
      <c r="AU355" s="471" t="s">
        <v>409</v>
      </c>
      <c r="AV355" s="471" t="s">
        <v>978</v>
      </c>
      <c r="AW355" s="471" t="s">
        <v>889</v>
      </c>
      <c r="AX355" s="474" t="s">
        <v>970</v>
      </c>
    </row>
    <row r="356" spans="2:64" s="471" customFormat="1" hidden="1">
      <c r="B356" s="472"/>
      <c r="D356" s="473" t="s">
        <v>976</v>
      </c>
      <c r="E356" s="474" t="s">
        <v>911</v>
      </c>
      <c r="F356" s="475" t="s">
        <v>1281</v>
      </c>
      <c r="H356" s="476">
        <v>12</v>
      </c>
      <c r="L356" s="472"/>
      <c r="M356" s="477"/>
      <c r="S356" s="478"/>
      <c r="AS356" s="474" t="s">
        <v>976</v>
      </c>
      <c r="AT356" s="474" t="s">
        <v>409</v>
      </c>
      <c r="AU356" s="471" t="s">
        <v>409</v>
      </c>
      <c r="AV356" s="471" t="s">
        <v>978</v>
      </c>
      <c r="AW356" s="471" t="s">
        <v>889</v>
      </c>
      <c r="AX356" s="474" t="s">
        <v>970</v>
      </c>
    </row>
    <row r="357" spans="2:64" s="486" customFormat="1" hidden="1">
      <c r="B357" s="487"/>
      <c r="D357" s="473" t="s">
        <v>976</v>
      </c>
      <c r="E357" s="488" t="s">
        <v>911</v>
      </c>
      <c r="F357" s="489" t="s">
        <v>1038</v>
      </c>
      <c r="H357" s="490">
        <v>27</v>
      </c>
      <c r="L357" s="487"/>
      <c r="M357" s="491"/>
      <c r="S357" s="492"/>
      <c r="AS357" s="488" t="s">
        <v>976</v>
      </c>
      <c r="AT357" s="488" t="s">
        <v>409</v>
      </c>
      <c r="AU357" s="486" t="s">
        <v>414</v>
      </c>
      <c r="AV357" s="486" t="s">
        <v>978</v>
      </c>
      <c r="AW357" s="486" t="s">
        <v>889</v>
      </c>
      <c r="AX357" s="488" t="s">
        <v>970</v>
      </c>
    </row>
    <row r="358" spans="2:64" s="471" customFormat="1" hidden="1">
      <c r="B358" s="472"/>
      <c r="D358" s="473" t="s">
        <v>976</v>
      </c>
      <c r="E358" s="474" t="s">
        <v>911</v>
      </c>
      <c r="F358" s="475" t="s">
        <v>1427</v>
      </c>
      <c r="H358" s="476">
        <v>5.4</v>
      </c>
      <c r="L358" s="472"/>
      <c r="M358" s="477"/>
      <c r="S358" s="478"/>
      <c r="AS358" s="474" t="s">
        <v>976</v>
      </c>
      <c r="AT358" s="474" t="s">
        <v>409</v>
      </c>
      <c r="AU358" s="471" t="s">
        <v>409</v>
      </c>
      <c r="AV358" s="471" t="s">
        <v>978</v>
      </c>
      <c r="AW358" s="471" t="s">
        <v>889</v>
      </c>
      <c r="AX358" s="474" t="s">
        <v>970</v>
      </c>
    </row>
    <row r="359" spans="2:64" s="479" customFormat="1" hidden="1">
      <c r="B359" s="480"/>
      <c r="D359" s="473" t="s">
        <v>976</v>
      </c>
      <c r="E359" s="481" t="s">
        <v>911</v>
      </c>
      <c r="F359" s="482" t="s">
        <v>988</v>
      </c>
      <c r="H359" s="483">
        <v>32.4</v>
      </c>
      <c r="L359" s="480"/>
      <c r="M359" s="484"/>
      <c r="S359" s="485"/>
      <c r="AS359" s="481" t="s">
        <v>976</v>
      </c>
      <c r="AT359" s="481" t="s">
        <v>409</v>
      </c>
      <c r="AU359" s="479" t="s">
        <v>420</v>
      </c>
      <c r="AV359" s="479" t="s">
        <v>978</v>
      </c>
      <c r="AW359" s="479" t="s">
        <v>402</v>
      </c>
      <c r="AX359" s="481" t="s">
        <v>970</v>
      </c>
    </row>
    <row r="360" spans="2:64" s="387" customFormat="1" ht="24.2" customHeight="1">
      <c r="B360" s="458"/>
      <c r="C360" s="459" t="s">
        <v>1428</v>
      </c>
      <c r="D360" s="459" t="s">
        <v>972</v>
      </c>
      <c r="E360" s="460" t="s">
        <v>1429</v>
      </c>
      <c r="F360" s="461" t="s">
        <v>1430</v>
      </c>
      <c r="G360" s="462" t="s">
        <v>108</v>
      </c>
      <c r="H360" s="463">
        <v>39</v>
      </c>
      <c r="I360" s="463">
        <v>0</v>
      </c>
      <c r="J360" s="463">
        <f>ROUND(I360*H360,3)</f>
        <v>0</v>
      </c>
      <c r="K360" s="464"/>
      <c r="L360" s="388"/>
      <c r="M360" s="465" t="s">
        <v>911</v>
      </c>
      <c r="N360" s="466">
        <v>0.24063999999999999</v>
      </c>
      <c r="O360" s="466">
        <f>N360*H360</f>
        <v>9.3849599999999995</v>
      </c>
      <c r="P360" s="466">
        <v>8.0000000000000007E-5</v>
      </c>
      <c r="Q360" s="466">
        <f>P360*H360</f>
        <v>3.1200000000000004E-3</v>
      </c>
      <c r="R360" s="466">
        <v>0</v>
      </c>
      <c r="S360" s="467">
        <f>R360*H360</f>
        <v>0</v>
      </c>
      <c r="AQ360" s="468" t="s">
        <v>422</v>
      </c>
      <c r="AS360" s="468" t="s">
        <v>972</v>
      </c>
      <c r="AT360" s="468" t="s">
        <v>409</v>
      </c>
      <c r="AX360" s="379" t="s">
        <v>970</v>
      </c>
      <c r="BD360" s="469" t="e">
        <f>IF(#REF!="základná",J360,0)</f>
        <v>#REF!</v>
      </c>
      <c r="BE360" s="469" t="e">
        <f>IF(#REF!="znížená",J360,0)</f>
        <v>#REF!</v>
      </c>
      <c r="BF360" s="469" t="e">
        <f>IF(#REF!="zákl. prenesená",J360,0)</f>
        <v>#REF!</v>
      </c>
      <c r="BG360" s="469" t="e">
        <f>IF(#REF!="zníž. prenesená",J360,0)</f>
        <v>#REF!</v>
      </c>
      <c r="BH360" s="469" t="e">
        <f>IF(#REF!="nulová",J360,0)</f>
        <v>#REF!</v>
      </c>
      <c r="BI360" s="379" t="s">
        <v>409</v>
      </c>
      <c r="BJ360" s="470">
        <f>ROUND(I360*H360,3)</f>
        <v>0</v>
      </c>
      <c r="BK360" s="379" t="s">
        <v>422</v>
      </c>
      <c r="BL360" s="468" t="s">
        <v>1431</v>
      </c>
    </row>
    <row r="361" spans="2:64" s="387" customFormat="1" ht="24.2" customHeight="1">
      <c r="B361" s="458"/>
      <c r="C361" s="493" t="s">
        <v>1432</v>
      </c>
      <c r="D361" s="493" t="s">
        <v>474</v>
      </c>
      <c r="E361" s="494" t="s">
        <v>1433</v>
      </c>
      <c r="F361" s="584" t="s">
        <v>2529</v>
      </c>
      <c r="G361" s="496" t="s">
        <v>305</v>
      </c>
      <c r="H361" s="497">
        <v>46.8</v>
      </c>
      <c r="I361" s="497">
        <v>0</v>
      </c>
      <c r="J361" s="497">
        <f>ROUND(I361*H361,3)</f>
        <v>0</v>
      </c>
      <c r="K361" s="498"/>
      <c r="L361" s="499"/>
      <c r="M361" s="500" t="s">
        <v>911</v>
      </c>
      <c r="N361" s="466">
        <v>0</v>
      </c>
      <c r="O361" s="466">
        <f>N361*H361</f>
        <v>0</v>
      </c>
      <c r="P361" s="466">
        <v>2.4000000000000001E-4</v>
      </c>
      <c r="Q361" s="466">
        <f>P361*H361</f>
        <v>1.1231999999999999E-2</v>
      </c>
      <c r="R361" s="466">
        <v>0</v>
      </c>
      <c r="S361" s="467">
        <f>R361*H361</f>
        <v>0</v>
      </c>
      <c r="AQ361" s="468" t="s">
        <v>1255</v>
      </c>
      <c r="AS361" s="468" t="s">
        <v>474</v>
      </c>
      <c r="AT361" s="468" t="s">
        <v>409</v>
      </c>
      <c r="AX361" s="379" t="s">
        <v>970</v>
      </c>
      <c r="BD361" s="469" t="e">
        <f>IF(#REF!="základná",J361,0)</f>
        <v>#REF!</v>
      </c>
      <c r="BE361" s="469" t="e">
        <f>IF(#REF!="znížená",J361,0)</f>
        <v>#REF!</v>
      </c>
      <c r="BF361" s="469" t="e">
        <f>IF(#REF!="zákl. prenesená",J361,0)</f>
        <v>#REF!</v>
      </c>
      <c r="BG361" s="469" t="e">
        <f>IF(#REF!="zníž. prenesená",J361,0)</f>
        <v>#REF!</v>
      </c>
      <c r="BH361" s="469" t="e">
        <f>IF(#REF!="nulová",J361,0)</f>
        <v>#REF!</v>
      </c>
      <c r="BI361" s="379" t="s">
        <v>409</v>
      </c>
      <c r="BJ361" s="470">
        <f>ROUND(I361*H361,3)</f>
        <v>0</v>
      </c>
      <c r="BK361" s="379" t="s">
        <v>422</v>
      </c>
      <c r="BL361" s="468" t="s">
        <v>1434</v>
      </c>
    </row>
    <row r="362" spans="2:64" s="471" customFormat="1" hidden="1">
      <c r="B362" s="472"/>
      <c r="D362" s="473" t="s">
        <v>976</v>
      </c>
      <c r="E362" s="474" t="s">
        <v>911</v>
      </c>
      <c r="F362" s="475" t="s">
        <v>1267</v>
      </c>
      <c r="H362" s="476">
        <v>19.5</v>
      </c>
      <c r="L362" s="472"/>
      <c r="M362" s="477"/>
      <c r="S362" s="478"/>
      <c r="AS362" s="474" t="s">
        <v>976</v>
      </c>
      <c r="AT362" s="474" t="s">
        <v>409</v>
      </c>
      <c r="AU362" s="471" t="s">
        <v>409</v>
      </c>
      <c r="AV362" s="471" t="s">
        <v>978</v>
      </c>
      <c r="AW362" s="471" t="s">
        <v>889</v>
      </c>
      <c r="AX362" s="474" t="s">
        <v>970</v>
      </c>
    </row>
    <row r="363" spans="2:64" s="471" customFormat="1" hidden="1">
      <c r="B363" s="472"/>
      <c r="D363" s="473" t="s">
        <v>976</v>
      </c>
      <c r="E363" s="474" t="s">
        <v>911</v>
      </c>
      <c r="F363" s="475" t="s">
        <v>1286</v>
      </c>
      <c r="H363" s="476">
        <v>19.5</v>
      </c>
      <c r="L363" s="472"/>
      <c r="M363" s="477"/>
      <c r="S363" s="478"/>
      <c r="AS363" s="474" t="s">
        <v>976</v>
      </c>
      <c r="AT363" s="474" t="s">
        <v>409</v>
      </c>
      <c r="AU363" s="471" t="s">
        <v>409</v>
      </c>
      <c r="AV363" s="471" t="s">
        <v>978</v>
      </c>
      <c r="AW363" s="471" t="s">
        <v>889</v>
      </c>
      <c r="AX363" s="474" t="s">
        <v>970</v>
      </c>
    </row>
    <row r="364" spans="2:64" s="486" customFormat="1" hidden="1">
      <c r="B364" s="487"/>
      <c r="D364" s="473" t="s">
        <v>976</v>
      </c>
      <c r="E364" s="488" t="s">
        <v>911</v>
      </c>
      <c r="F364" s="489" t="s">
        <v>1038</v>
      </c>
      <c r="H364" s="490">
        <v>39</v>
      </c>
      <c r="L364" s="487"/>
      <c r="M364" s="491"/>
      <c r="S364" s="492"/>
      <c r="AS364" s="488" t="s">
        <v>976</v>
      </c>
      <c r="AT364" s="488" t="s">
        <v>409</v>
      </c>
      <c r="AU364" s="486" t="s">
        <v>414</v>
      </c>
      <c r="AV364" s="486" t="s">
        <v>978</v>
      </c>
      <c r="AW364" s="486" t="s">
        <v>889</v>
      </c>
      <c r="AX364" s="488" t="s">
        <v>970</v>
      </c>
    </row>
    <row r="365" spans="2:64" s="471" customFormat="1" hidden="1">
      <c r="B365" s="472"/>
      <c r="D365" s="473" t="s">
        <v>976</v>
      </c>
      <c r="E365" s="474" t="s">
        <v>911</v>
      </c>
      <c r="F365" s="475" t="s">
        <v>1435</v>
      </c>
      <c r="H365" s="476">
        <v>7.8</v>
      </c>
      <c r="L365" s="472"/>
      <c r="M365" s="477"/>
      <c r="S365" s="478"/>
      <c r="AS365" s="474" t="s">
        <v>976</v>
      </c>
      <c r="AT365" s="474" t="s">
        <v>409</v>
      </c>
      <c r="AU365" s="471" t="s">
        <v>409</v>
      </c>
      <c r="AV365" s="471" t="s">
        <v>978</v>
      </c>
      <c r="AW365" s="471" t="s">
        <v>889</v>
      </c>
      <c r="AX365" s="474" t="s">
        <v>970</v>
      </c>
    </row>
    <row r="366" spans="2:64" s="479" customFormat="1" hidden="1">
      <c r="B366" s="480"/>
      <c r="D366" s="473" t="s">
        <v>976</v>
      </c>
      <c r="E366" s="481" t="s">
        <v>911</v>
      </c>
      <c r="F366" s="482" t="s">
        <v>988</v>
      </c>
      <c r="H366" s="483">
        <v>46.8</v>
      </c>
      <c r="L366" s="480"/>
      <c r="M366" s="484"/>
      <c r="S366" s="485"/>
      <c r="AS366" s="481" t="s">
        <v>976</v>
      </c>
      <c r="AT366" s="481" t="s">
        <v>409</v>
      </c>
      <c r="AU366" s="479" t="s">
        <v>420</v>
      </c>
      <c r="AV366" s="479" t="s">
        <v>978</v>
      </c>
      <c r="AW366" s="479" t="s">
        <v>402</v>
      </c>
      <c r="AX366" s="481" t="s">
        <v>970</v>
      </c>
    </row>
    <row r="367" spans="2:64" s="387" customFormat="1" ht="24.2" customHeight="1">
      <c r="B367" s="458"/>
      <c r="C367" s="459" t="s">
        <v>1436</v>
      </c>
      <c r="D367" s="459" t="s">
        <v>972</v>
      </c>
      <c r="E367" s="460" t="s">
        <v>1437</v>
      </c>
      <c r="F367" s="461" t="s">
        <v>1438</v>
      </c>
      <c r="G367" s="462" t="s">
        <v>305</v>
      </c>
      <c r="H367" s="463">
        <v>3</v>
      </c>
      <c r="I367" s="463">
        <v>0</v>
      </c>
      <c r="J367" s="463">
        <f t="shared" ref="J367:J380" si="15">ROUND(I367*H367,3)</f>
        <v>0</v>
      </c>
      <c r="K367" s="464"/>
      <c r="L367" s="388"/>
      <c r="M367" s="465" t="s">
        <v>911</v>
      </c>
      <c r="N367" s="466">
        <v>0.12515999999999999</v>
      </c>
      <c r="O367" s="466">
        <f t="shared" ref="O367:O380" si="16">N367*H367</f>
        <v>0.37547999999999998</v>
      </c>
      <c r="P367" s="466">
        <v>2.0000000000000002E-5</v>
      </c>
      <c r="Q367" s="466">
        <f t="shared" ref="Q367:Q380" si="17">P367*H367</f>
        <v>6.0000000000000008E-5</v>
      </c>
      <c r="R367" s="466">
        <v>0</v>
      </c>
      <c r="S367" s="467">
        <f t="shared" ref="S367:S380" si="18">R367*H367</f>
        <v>0</v>
      </c>
      <c r="AQ367" s="468" t="s">
        <v>422</v>
      </c>
      <c r="AS367" s="468" t="s">
        <v>972</v>
      </c>
      <c r="AT367" s="468" t="s">
        <v>409</v>
      </c>
      <c r="AX367" s="379" t="s">
        <v>970</v>
      </c>
      <c r="BD367" s="469" t="e">
        <f>IF(#REF!="základná",J367,0)</f>
        <v>#REF!</v>
      </c>
      <c r="BE367" s="469" t="e">
        <f>IF(#REF!="znížená",J367,0)</f>
        <v>#REF!</v>
      </c>
      <c r="BF367" s="469" t="e">
        <f>IF(#REF!="zákl. prenesená",J367,0)</f>
        <v>#REF!</v>
      </c>
      <c r="BG367" s="469" t="e">
        <f>IF(#REF!="zníž. prenesená",J367,0)</f>
        <v>#REF!</v>
      </c>
      <c r="BH367" s="469" t="e">
        <f>IF(#REF!="nulová",J367,0)</f>
        <v>#REF!</v>
      </c>
      <c r="BI367" s="379" t="s">
        <v>409</v>
      </c>
      <c r="BJ367" s="470">
        <f t="shared" ref="BJ367:BJ380" si="19">ROUND(I367*H367,3)</f>
        <v>0</v>
      </c>
      <c r="BK367" s="379" t="s">
        <v>422</v>
      </c>
      <c r="BL367" s="468" t="s">
        <v>1439</v>
      </c>
    </row>
    <row r="368" spans="2:64" s="387" customFormat="1" ht="14.45" customHeight="1">
      <c r="B368" s="458"/>
      <c r="C368" s="493" t="s">
        <v>1440</v>
      </c>
      <c r="D368" s="493" t="s">
        <v>474</v>
      </c>
      <c r="E368" s="494" t="s">
        <v>1441</v>
      </c>
      <c r="F368" s="495" t="s">
        <v>1442</v>
      </c>
      <c r="G368" s="496" t="s">
        <v>305</v>
      </c>
      <c r="H368" s="497">
        <v>3</v>
      </c>
      <c r="I368" s="497">
        <v>0</v>
      </c>
      <c r="J368" s="497">
        <f t="shared" si="15"/>
        <v>0</v>
      </c>
      <c r="K368" s="498"/>
      <c r="L368" s="499"/>
      <c r="M368" s="500" t="s">
        <v>911</v>
      </c>
      <c r="N368" s="466">
        <v>0</v>
      </c>
      <c r="O368" s="466">
        <f t="shared" si="16"/>
        <v>0</v>
      </c>
      <c r="P368" s="466">
        <v>8.0000000000000007E-5</v>
      </c>
      <c r="Q368" s="466">
        <f t="shared" si="17"/>
        <v>2.4000000000000003E-4</v>
      </c>
      <c r="R368" s="466">
        <v>0</v>
      </c>
      <c r="S368" s="467">
        <f t="shared" si="18"/>
        <v>0</v>
      </c>
      <c r="AQ368" s="468" t="s">
        <v>1255</v>
      </c>
      <c r="AS368" s="468" t="s">
        <v>474</v>
      </c>
      <c r="AT368" s="468" t="s">
        <v>409</v>
      </c>
      <c r="AX368" s="379" t="s">
        <v>970</v>
      </c>
      <c r="BD368" s="469" t="e">
        <f>IF(#REF!="základná",J368,0)</f>
        <v>#REF!</v>
      </c>
      <c r="BE368" s="469" t="e">
        <f>IF(#REF!="znížená",J368,0)</f>
        <v>#REF!</v>
      </c>
      <c r="BF368" s="469" t="e">
        <f>IF(#REF!="zákl. prenesená",J368,0)</f>
        <v>#REF!</v>
      </c>
      <c r="BG368" s="469" t="e">
        <f>IF(#REF!="zníž. prenesená",J368,0)</f>
        <v>#REF!</v>
      </c>
      <c r="BH368" s="469" t="e">
        <f>IF(#REF!="nulová",J368,0)</f>
        <v>#REF!</v>
      </c>
      <c r="BI368" s="379" t="s">
        <v>409</v>
      </c>
      <c r="BJ368" s="470">
        <f t="shared" si="19"/>
        <v>0</v>
      </c>
      <c r="BK368" s="379" t="s">
        <v>422</v>
      </c>
      <c r="BL368" s="468" t="s">
        <v>1443</v>
      </c>
    </row>
    <row r="369" spans="2:64" s="387" customFormat="1" ht="24.2" customHeight="1">
      <c r="B369" s="458"/>
      <c r="C369" s="459" t="s">
        <v>1444</v>
      </c>
      <c r="D369" s="459" t="s">
        <v>972</v>
      </c>
      <c r="E369" s="460" t="s">
        <v>1445</v>
      </c>
      <c r="F369" s="461" t="s">
        <v>1446</v>
      </c>
      <c r="G369" s="462" t="s">
        <v>305</v>
      </c>
      <c r="H369" s="463">
        <v>30</v>
      </c>
      <c r="I369" s="463">
        <v>0</v>
      </c>
      <c r="J369" s="463">
        <f t="shared" si="15"/>
        <v>0</v>
      </c>
      <c r="K369" s="464"/>
      <c r="L369" s="388"/>
      <c r="M369" s="465" t="s">
        <v>911</v>
      </c>
      <c r="N369" s="466">
        <v>0.12520999999999999</v>
      </c>
      <c r="O369" s="466">
        <f t="shared" si="16"/>
        <v>3.7562999999999995</v>
      </c>
      <c r="P369" s="466">
        <v>2.0000000000000002E-5</v>
      </c>
      <c r="Q369" s="466">
        <f t="shared" si="17"/>
        <v>6.0000000000000006E-4</v>
      </c>
      <c r="R369" s="466">
        <v>0</v>
      </c>
      <c r="S369" s="467">
        <f t="shared" si="18"/>
        <v>0</v>
      </c>
      <c r="AQ369" s="468" t="s">
        <v>422</v>
      </c>
      <c r="AS369" s="468" t="s">
        <v>972</v>
      </c>
      <c r="AT369" s="468" t="s">
        <v>409</v>
      </c>
      <c r="AX369" s="379" t="s">
        <v>970</v>
      </c>
      <c r="BD369" s="469" t="e">
        <f>IF(#REF!="základná",J369,0)</f>
        <v>#REF!</v>
      </c>
      <c r="BE369" s="469" t="e">
        <f>IF(#REF!="znížená",J369,0)</f>
        <v>#REF!</v>
      </c>
      <c r="BF369" s="469" t="e">
        <f>IF(#REF!="zákl. prenesená",J369,0)</f>
        <v>#REF!</v>
      </c>
      <c r="BG369" s="469" t="e">
        <f>IF(#REF!="zníž. prenesená",J369,0)</f>
        <v>#REF!</v>
      </c>
      <c r="BH369" s="469" t="e">
        <f>IF(#REF!="nulová",J369,0)</f>
        <v>#REF!</v>
      </c>
      <c r="BI369" s="379" t="s">
        <v>409</v>
      </c>
      <c r="BJ369" s="470">
        <f t="shared" si="19"/>
        <v>0</v>
      </c>
      <c r="BK369" s="379" t="s">
        <v>422</v>
      </c>
      <c r="BL369" s="468" t="s">
        <v>1447</v>
      </c>
    </row>
    <row r="370" spans="2:64" s="387" customFormat="1" ht="24.2" customHeight="1">
      <c r="B370" s="458"/>
      <c r="C370" s="493" t="s">
        <v>1448</v>
      </c>
      <c r="D370" s="493" t="s">
        <v>474</v>
      </c>
      <c r="E370" s="494" t="s">
        <v>1449</v>
      </c>
      <c r="F370" s="495" t="s">
        <v>1450</v>
      </c>
      <c r="G370" s="496" t="s">
        <v>305</v>
      </c>
      <c r="H370" s="497">
        <v>14</v>
      </c>
      <c r="I370" s="497">
        <v>0</v>
      </c>
      <c r="J370" s="497">
        <f t="shared" si="15"/>
        <v>0</v>
      </c>
      <c r="K370" s="498"/>
      <c r="L370" s="499"/>
      <c r="M370" s="500" t="s">
        <v>911</v>
      </c>
      <c r="N370" s="466">
        <v>0</v>
      </c>
      <c r="O370" s="466">
        <f t="shared" si="16"/>
        <v>0</v>
      </c>
      <c r="P370" s="466">
        <v>1.1E-4</v>
      </c>
      <c r="Q370" s="466">
        <f t="shared" si="17"/>
        <v>1.5400000000000001E-3</v>
      </c>
      <c r="R370" s="466">
        <v>0</v>
      </c>
      <c r="S370" s="467">
        <f t="shared" si="18"/>
        <v>0</v>
      </c>
      <c r="AQ370" s="468" t="s">
        <v>1255</v>
      </c>
      <c r="AS370" s="468" t="s">
        <v>474</v>
      </c>
      <c r="AT370" s="468" t="s">
        <v>409</v>
      </c>
      <c r="AX370" s="379" t="s">
        <v>970</v>
      </c>
      <c r="BD370" s="469" t="e">
        <f>IF(#REF!="základná",J370,0)</f>
        <v>#REF!</v>
      </c>
      <c r="BE370" s="469" t="e">
        <f>IF(#REF!="znížená",J370,0)</f>
        <v>#REF!</v>
      </c>
      <c r="BF370" s="469" t="e">
        <f>IF(#REF!="zákl. prenesená",J370,0)</f>
        <v>#REF!</v>
      </c>
      <c r="BG370" s="469" t="e">
        <f>IF(#REF!="zníž. prenesená",J370,0)</f>
        <v>#REF!</v>
      </c>
      <c r="BH370" s="469" t="e">
        <f>IF(#REF!="nulová",J370,0)</f>
        <v>#REF!</v>
      </c>
      <c r="BI370" s="379" t="s">
        <v>409</v>
      </c>
      <c r="BJ370" s="470">
        <f t="shared" si="19"/>
        <v>0</v>
      </c>
      <c r="BK370" s="379" t="s">
        <v>422</v>
      </c>
      <c r="BL370" s="468" t="s">
        <v>1451</v>
      </c>
    </row>
    <row r="371" spans="2:64" s="387" customFormat="1" ht="24.2" customHeight="1">
      <c r="B371" s="458"/>
      <c r="C371" s="493" t="s">
        <v>1452</v>
      </c>
      <c r="D371" s="493" t="s">
        <v>474</v>
      </c>
      <c r="E371" s="494" t="s">
        <v>1453</v>
      </c>
      <c r="F371" s="495" t="s">
        <v>1454</v>
      </c>
      <c r="G371" s="496" t="s">
        <v>305</v>
      </c>
      <c r="H371" s="497">
        <v>16</v>
      </c>
      <c r="I371" s="497">
        <v>0</v>
      </c>
      <c r="J371" s="497">
        <f t="shared" si="15"/>
        <v>0</v>
      </c>
      <c r="K371" s="498"/>
      <c r="L371" s="499"/>
      <c r="M371" s="500" t="s">
        <v>911</v>
      </c>
      <c r="N371" s="466">
        <v>0</v>
      </c>
      <c r="O371" s="466">
        <f t="shared" si="16"/>
        <v>0</v>
      </c>
      <c r="P371" s="466">
        <v>1.6000000000000001E-4</v>
      </c>
      <c r="Q371" s="466">
        <f t="shared" si="17"/>
        <v>2.5600000000000002E-3</v>
      </c>
      <c r="R371" s="466">
        <v>0</v>
      </c>
      <c r="S371" s="467">
        <f t="shared" si="18"/>
        <v>0</v>
      </c>
      <c r="AQ371" s="468" t="s">
        <v>1255</v>
      </c>
      <c r="AS371" s="468" t="s">
        <v>474</v>
      </c>
      <c r="AT371" s="468" t="s">
        <v>409</v>
      </c>
      <c r="AX371" s="379" t="s">
        <v>970</v>
      </c>
      <c r="BD371" s="469" t="e">
        <f>IF(#REF!="základná",J371,0)</f>
        <v>#REF!</v>
      </c>
      <c r="BE371" s="469" t="e">
        <f>IF(#REF!="znížená",J371,0)</f>
        <v>#REF!</v>
      </c>
      <c r="BF371" s="469" t="e">
        <f>IF(#REF!="zákl. prenesená",J371,0)</f>
        <v>#REF!</v>
      </c>
      <c r="BG371" s="469" t="e">
        <f>IF(#REF!="zníž. prenesená",J371,0)</f>
        <v>#REF!</v>
      </c>
      <c r="BH371" s="469" t="e">
        <f>IF(#REF!="nulová",J371,0)</f>
        <v>#REF!</v>
      </c>
      <c r="BI371" s="379" t="s">
        <v>409</v>
      </c>
      <c r="BJ371" s="470">
        <f t="shared" si="19"/>
        <v>0</v>
      </c>
      <c r="BK371" s="379" t="s">
        <v>422</v>
      </c>
      <c r="BL371" s="468" t="s">
        <v>1455</v>
      </c>
    </row>
    <row r="372" spans="2:64" s="387" customFormat="1" ht="14.45" customHeight="1">
      <c r="B372" s="458"/>
      <c r="C372" s="459" t="s">
        <v>1456</v>
      </c>
      <c r="D372" s="459" t="s">
        <v>972</v>
      </c>
      <c r="E372" s="460" t="s">
        <v>1457</v>
      </c>
      <c r="F372" s="461" t="s">
        <v>1458</v>
      </c>
      <c r="G372" s="462" t="s">
        <v>305</v>
      </c>
      <c r="H372" s="463">
        <v>3</v>
      </c>
      <c r="I372" s="463">
        <v>0</v>
      </c>
      <c r="J372" s="463">
        <f t="shared" si="15"/>
        <v>0</v>
      </c>
      <c r="K372" s="464"/>
      <c r="L372" s="388"/>
      <c r="M372" s="465" t="s">
        <v>911</v>
      </c>
      <c r="N372" s="466">
        <v>0.12515999999999999</v>
      </c>
      <c r="O372" s="466">
        <f t="shared" si="16"/>
        <v>0.37547999999999998</v>
      </c>
      <c r="P372" s="466">
        <v>2.0000000000000002E-5</v>
      </c>
      <c r="Q372" s="466">
        <f t="shared" si="17"/>
        <v>6.0000000000000008E-5</v>
      </c>
      <c r="R372" s="466">
        <v>0</v>
      </c>
      <c r="S372" s="467">
        <f t="shared" si="18"/>
        <v>0</v>
      </c>
      <c r="AQ372" s="468" t="s">
        <v>422</v>
      </c>
      <c r="AS372" s="468" t="s">
        <v>972</v>
      </c>
      <c r="AT372" s="468" t="s">
        <v>409</v>
      </c>
      <c r="AX372" s="379" t="s">
        <v>970</v>
      </c>
      <c r="BD372" s="469" t="e">
        <f>IF(#REF!="základná",J372,0)</f>
        <v>#REF!</v>
      </c>
      <c r="BE372" s="469" t="e">
        <f>IF(#REF!="znížená",J372,0)</f>
        <v>#REF!</v>
      </c>
      <c r="BF372" s="469" t="e">
        <f>IF(#REF!="zákl. prenesená",J372,0)</f>
        <v>#REF!</v>
      </c>
      <c r="BG372" s="469" t="e">
        <f>IF(#REF!="zníž. prenesená",J372,0)</f>
        <v>#REF!</v>
      </c>
      <c r="BH372" s="469" t="e">
        <f>IF(#REF!="nulová",J372,0)</f>
        <v>#REF!</v>
      </c>
      <c r="BI372" s="379" t="s">
        <v>409</v>
      </c>
      <c r="BJ372" s="470">
        <f t="shared" si="19"/>
        <v>0</v>
      </c>
      <c r="BK372" s="379" t="s">
        <v>422</v>
      </c>
      <c r="BL372" s="468" t="s">
        <v>1459</v>
      </c>
    </row>
    <row r="373" spans="2:64" s="387" customFormat="1" ht="14.45" customHeight="1">
      <c r="B373" s="458"/>
      <c r="C373" s="493" t="s">
        <v>1460</v>
      </c>
      <c r="D373" s="493" t="s">
        <v>474</v>
      </c>
      <c r="E373" s="494" t="s">
        <v>1461</v>
      </c>
      <c r="F373" s="495" t="s">
        <v>1462</v>
      </c>
      <c r="G373" s="496" t="s">
        <v>305</v>
      </c>
      <c r="H373" s="497">
        <v>3</v>
      </c>
      <c r="I373" s="497">
        <v>0</v>
      </c>
      <c r="J373" s="497">
        <f t="shared" si="15"/>
        <v>0</v>
      </c>
      <c r="K373" s="498"/>
      <c r="L373" s="499"/>
      <c r="M373" s="500" t="s">
        <v>911</v>
      </c>
      <c r="N373" s="466">
        <v>0</v>
      </c>
      <c r="O373" s="466">
        <f t="shared" si="16"/>
        <v>0</v>
      </c>
      <c r="P373" s="466">
        <v>6.9999999999999994E-5</v>
      </c>
      <c r="Q373" s="466">
        <f t="shared" si="17"/>
        <v>2.0999999999999998E-4</v>
      </c>
      <c r="R373" s="466">
        <v>0</v>
      </c>
      <c r="S373" s="467">
        <f t="shared" si="18"/>
        <v>0</v>
      </c>
      <c r="AQ373" s="468" t="s">
        <v>1255</v>
      </c>
      <c r="AS373" s="468" t="s">
        <v>474</v>
      </c>
      <c r="AT373" s="468" t="s">
        <v>409</v>
      </c>
      <c r="AX373" s="379" t="s">
        <v>970</v>
      </c>
      <c r="BD373" s="469" t="e">
        <f>IF(#REF!="základná",J373,0)</f>
        <v>#REF!</v>
      </c>
      <c r="BE373" s="469" t="e">
        <f>IF(#REF!="znížená",J373,0)</f>
        <v>#REF!</v>
      </c>
      <c r="BF373" s="469" t="e">
        <f>IF(#REF!="zákl. prenesená",J373,0)</f>
        <v>#REF!</v>
      </c>
      <c r="BG373" s="469" t="e">
        <f>IF(#REF!="zníž. prenesená",J373,0)</f>
        <v>#REF!</v>
      </c>
      <c r="BH373" s="469" t="e">
        <f>IF(#REF!="nulová",J373,0)</f>
        <v>#REF!</v>
      </c>
      <c r="BI373" s="379" t="s">
        <v>409</v>
      </c>
      <c r="BJ373" s="470">
        <f t="shared" si="19"/>
        <v>0</v>
      </c>
      <c r="BK373" s="379" t="s">
        <v>422</v>
      </c>
      <c r="BL373" s="468" t="s">
        <v>1463</v>
      </c>
    </row>
    <row r="374" spans="2:64" s="387" customFormat="1" ht="14.45" customHeight="1">
      <c r="B374" s="458"/>
      <c r="C374" s="459" t="s">
        <v>1409</v>
      </c>
      <c r="D374" s="459" t="s">
        <v>972</v>
      </c>
      <c r="E374" s="460" t="s">
        <v>1464</v>
      </c>
      <c r="F374" s="461" t="s">
        <v>1465</v>
      </c>
      <c r="G374" s="462" t="s">
        <v>305</v>
      </c>
      <c r="H374" s="463">
        <v>1</v>
      </c>
      <c r="I374" s="463">
        <v>0</v>
      </c>
      <c r="J374" s="463">
        <f t="shared" si="15"/>
        <v>0</v>
      </c>
      <c r="K374" s="464"/>
      <c r="L374" s="388"/>
      <c r="M374" s="465" t="s">
        <v>911</v>
      </c>
      <c r="N374" s="466">
        <v>0.12531999999999999</v>
      </c>
      <c r="O374" s="466">
        <f t="shared" si="16"/>
        <v>0.12531999999999999</v>
      </c>
      <c r="P374" s="466">
        <v>2.0000000000000002E-5</v>
      </c>
      <c r="Q374" s="466">
        <f t="shared" si="17"/>
        <v>2.0000000000000002E-5</v>
      </c>
      <c r="R374" s="466">
        <v>0</v>
      </c>
      <c r="S374" s="467">
        <f t="shared" si="18"/>
        <v>0</v>
      </c>
      <c r="AQ374" s="468" t="s">
        <v>422</v>
      </c>
      <c r="AS374" s="468" t="s">
        <v>972</v>
      </c>
      <c r="AT374" s="468" t="s">
        <v>409</v>
      </c>
      <c r="AX374" s="379" t="s">
        <v>970</v>
      </c>
      <c r="BD374" s="469" t="e">
        <f>IF(#REF!="základná",J374,0)</f>
        <v>#REF!</v>
      </c>
      <c r="BE374" s="469" t="e">
        <f>IF(#REF!="znížená",J374,0)</f>
        <v>#REF!</v>
      </c>
      <c r="BF374" s="469" t="e">
        <f>IF(#REF!="zákl. prenesená",J374,0)</f>
        <v>#REF!</v>
      </c>
      <c r="BG374" s="469" t="e">
        <f>IF(#REF!="zníž. prenesená",J374,0)</f>
        <v>#REF!</v>
      </c>
      <c r="BH374" s="469" t="e">
        <f>IF(#REF!="nulová",J374,0)</f>
        <v>#REF!</v>
      </c>
      <c r="BI374" s="379" t="s">
        <v>409</v>
      </c>
      <c r="BJ374" s="470">
        <f t="shared" si="19"/>
        <v>0</v>
      </c>
      <c r="BK374" s="379" t="s">
        <v>422</v>
      </c>
      <c r="BL374" s="468" t="s">
        <v>1466</v>
      </c>
    </row>
    <row r="375" spans="2:64" s="387" customFormat="1" ht="18" customHeight="1">
      <c r="B375" s="458"/>
      <c r="C375" s="493" t="s">
        <v>1467</v>
      </c>
      <c r="D375" s="493" t="s">
        <v>474</v>
      </c>
      <c r="E375" s="494" t="s">
        <v>1468</v>
      </c>
      <c r="F375" s="584" t="s">
        <v>2531</v>
      </c>
      <c r="G375" s="496" t="s">
        <v>305</v>
      </c>
      <c r="H375" s="497">
        <v>1</v>
      </c>
      <c r="I375" s="497">
        <v>0</v>
      </c>
      <c r="J375" s="497">
        <f t="shared" si="15"/>
        <v>0</v>
      </c>
      <c r="K375" s="498"/>
      <c r="L375" s="499"/>
      <c r="M375" s="500" t="s">
        <v>911</v>
      </c>
      <c r="N375" s="466">
        <v>0</v>
      </c>
      <c r="O375" s="466">
        <f t="shared" si="16"/>
        <v>0</v>
      </c>
      <c r="P375" s="466">
        <v>4.2000000000000002E-4</v>
      </c>
      <c r="Q375" s="466">
        <f t="shared" si="17"/>
        <v>4.2000000000000002E-4</v>
      </c>
      <c r="R375" s="466">
        <v>0</v>
      </c>
      <c r="S375" s="467">
        <f t="shared" si="18"/>
        <v>0</v>
      </c>
      <c r="AQ375" s="468" t="s">
        <v>1255</v>
      </c>
      <c r="AS375" s="468" t="s">
        <v>474</v>
      </c>
      <c r="AT375" s="468" t="s">
        <v>409</v>
      </c>
      <c r="AX375" s="379" t="s">
        <v>970</v>
      </c>
      <c r="BD375" s="469" t="e">
        <f>IF(#REF!="základná",J375,0)</f>
        <v>#REF!</v>
      </c>
      <c r="BE375" s="469" t="e">
        <f>IF(#REF!="znížená",J375,0)</f>
        <v>#REF!</v>
      </c>
      <c r="BF375" s="469" t="e">
        <f>IF(#REF!="zákl. prenesená",J375,0)</f>
        <v>#REF!</v>
      </c>
      <c r="BG375" s="469" t="e">
        <f>IF(#REF!="zníž. prenesená",J375,0)</f>
        <v>#REF!</v>
      </c>
      <c r="BH375" s="469" t="e">
        <f>IF(#REF!="nulová",J375,0)</f>
        <v>#REF!</v>
      </c>
      <c r="BI375" s="379" t="s">
        <v>409</v>
      </c>
      <c r="BJ375" s="470">
        <f t="shared" si="19"/>
        <v>0</v>
      </c>
      <c r="BK375" s="379" t="s">
        <v>422</v>
      </c>
      <c r="BL375" s="468" t="s">
        <v>1469</v>
      </c>
    </row>
    <row r="376" spans="2:64" s="387" customFormat="1" ht="14.45" customHeight="1">
      <c r="B376" s="458"/>
      <c r="C376" s="459" t="s">
        <v>1470</v>
      </c>
      <c r="D376" s="459" t="s">
        <v>972</v>
      </c>
      <c r="E376" s="460" t="s">
        <v>1471</v>
      </c>
      <c r="F376" s="461" t="s">
        <v>1472</v>
      </c>
      <c r="G376" s="462" t="s">
        <v>305</v>
      </c>
      <c r="H376" s="463">
        <v>1</v>
      </c>
      <c r="I376" s="463">
        <v>0</v>
      </c>
      <c r="J376" s="463">
        <f t="shared" si="15"/>
        <v>0</v>
      </c>
      <c r="K376" s="464"/>
      <c r="L376" s="388"/>
      <c r="M376" s="465" t="s">
        <v>911</v>
      </c>
      <c r="N376" s="466">
        <v>0.12543000000000001</v>
      </c>
      <c r="O376" s="466">
        <f t="shared" si="16"/>
        <v>0.12543000000000001</v>
      </c>
      <c r="P376" s="466">
        <v>2.0000000000000002E-5</v>
      </c>
      <c r="Q376" s="466">
        <f t="shared" si="17"/>
        <v>2.0000000000000002E-5</v>
      </c>
      <c r="R376" s="466">
        <v>0</v>
      </c>
      <c r="S376" s="467">
        <f t="shared" si="18"/>
        <v>0</v>
      </c>
      <c r="AQ376" s="468" t="s">
        <v>422</v>
      </c>
      <c r="AS376" s="468" t="s">
        <v>972</v>
      </c>
      <c r="AT376" s="468" t="s">
        <v>409</v>
      </c>
      <c r="AX376" s="379" t="s">
        <v>970</v>
      </c>
      <c r="BD376" s="469" t="e">
        <f>IF(#REF!="základná",J376,0)</f>
        <v>#REF!</v>
      </c>
      <c r="BE376" s="469" t="e">
        <f>IF(#REF!="znížená",J376,0)</f>
        <v>#REF!</v>
      </c>
      <c r="BF376" s="469" t="e">
        <f>IF(#REF!="zákl. prenesená",J376,0)</f>
        <v>#REF!</v>
      </c>
      <c r="BG376" s="469" t="e">
        <f>IF(#REF!="zníž. prenesená",J376,0)</f>
        <v>#REF!</v>
      </c>
      <c r="BH376" s="469" t="e">
        <f>IF(#REF!="nulová",J376,0)</f>
        <v>#REF!</v>
      </c>
      <c r="BI376" s="379" t="s">
        <v>409</v>
      </c>
      <c r="BJ376" s="470">
        <f t="shared" si="19"/>
        <v>0</v>
      </c>
      <c r="BK376" s="379" t="s">
        <v>422</v>
      </c>
      <c r="BL376" s="468" t="s">
        <v>1473</v>
      </c>
    </row>
    <row r="377" spans="2:64" s="387" customFormat="1" ht="24.2" customHeight="1">
      <c r="B377" s="458"/>
      <c r="C377" s="493" t="s">
        <v>1474</v>
      </c>
      <c r="D377" s="493" t="s">
        <v>474</v>
      </c>
      <c r="E377" s="494" t="s">
        <v>1475</v>
      </c>
      <c r="F377" s="495" t="s">
        <v>1476</v>
      </c>
      <c r="G377" s="496" t="s">
        <v>305</v>
      </c>
      <c r="H377" s="497">
        <v>1</v>
      </c>
      <c r="I377" s="497">
        <v>0</v>
      </c>
      <c r="J377" s="497">
        <f t="shared" si="15"/>
        <v>0</v>
      </c>
      <c r="K377" s="498"/>
      <c r="L377" s="499"/>
      <c r="M377" s="500" t="s">
        <v>911</v>
      </c>
      <c r="N377" s="466">
        <v>0</v>
      </c>
      <c r="O377" s="466">
        <f t="shared" si="16"/>
        <v>0</v>
      </c>
      <c r="P377" s="466">
        <v>6.4000000000000005E-4</v>
      </c>
      <c r="Q377" s="466">
        <f t="shared" si="17"/>
        <v>6.4000000000000005E-4</v>
      </c>
      <c r="R377" s="466">
        <v>0</v>
      </c>
      <c r="S377" s="467">
        <f t="shared" si="18"/>
        <v>0</v>
      </c>
      <c r="AQ377" s="468" t="s">
        <v>1255</v>
      </c>
      <c r="AS377" s="468" t="s">
        <v>474</v>
      </c>
      <c r="AT377" s="468" t="s">
        <v>409</v>
      </c>
      <c r="AX377" s="379" t="s">
        <v>970</v>
      </c>
      <c r="BD377" s="469" t="e">
        <f>IF(#REF!="základná",J377,0)</f>
        <v>#REF!</v>
      </c>
      <c r="BE377" s="469" t="e">
        <f>IF(#REF!="znížená",J377,0)</f>
        <v>#REF!</v>
      </c>
      <c r="BF377" s="469" t="e">
        <f>IF(#REF!="zákl. prenesená",J377,0)</f>
        <v>#REF!</v>
      </c>
      <c r="BG377" s="469" t="e">
        <f>IF(#REF!="zníž. prenesená",J377,0)</f>
        <v>#REF!</v>
      </c>
      <c r="BH377" s="469" t="e">
        <f>IF(#REF!="nulová",J377,0)</f>
        <v>#REF!</v>
      </c>
      <c r="BI377" s="379" t="s">
        <v>409</v>
      </c>
      <c r="BJ377" s="470">
        <f t="shared" si="19"/>
        <v>0</v>
      </c>
      <c r="BK377" s="379" t="s">
        <v>422</v>
      </c>
      <c r="BL377" s="468" t="s">
        <v>1477</v>
      </c>
    </row>
    <row r="378" spans="2:64" s="387" customFormat="1" ht="14.45" customHeight="1">
      <c r="B378" s="458"/>
      <c r="C378" s="459" t="s">
        <v>1478</v>
      </c>
      <c r="D378" s="459" t="s">
        <v>972</v>
      </c>
      <c r="E378" s="460" t="s">
        <v>1479</v>
      </c>
      <c r="F378" s="461" t="s">
        <v>1480</v>
      </c>
      <c r="G378" s="462" t="s">
        <v>305</v>
      </c>
      <c r="H378" s="463">
        <v>1</v>
      </c>
      <c r="I378" s="463">
        <v>0</v>
      </c>
      <c r="J378" s="463">
        <f t="shared" si="15"/>
        <v>0</v>
      </c>
      <c r="K378" s="464"/>
      <c r="L378" s="388"/>
      <c r="M378" s="465" t="s">
        <v>911</v>
      </c>
      <c r="N378" s="466">
        <v>0.42097000000000001</v>
      </c>
      <c r="O378" s="466">
        <f t="shared" si="16"/>
        <v>0.42097000000000001</v>
      </c>
      <c r="P378" s="466">
        <v>1.0000000000000001E-5</v>
      </c>
      <c r="Q378" s="466">
        <f t="shared" si="17"/>
        <v>1.0000000000000001E-5</v>
      </c>
      <c r="R378" s="466">
        <v>0</v>
      </c>
      <c r="S378" s="467">
        <f t="shared" si="18"/>
        <v>0</v>
      </c>
      <c r="AQ378" s="468" t="s">
        <v>422</v>
      </c>
      <c r="AS378" s="468" t="s">
        <v>972</v>
      </c>
      <c r="AT378" s="468" t="s">
        <v>409</v>
      </c>
      <c r="AX378" s="379" t="s">
        <v>970</v>
      </c>
      <c r="BD378" s="469" t="e">
        <f>IF(#REF!="základná",J378,0)</f>
        <v>#REF!</v>
      </c>
      <c r="BE378" s="469" t="e">
        <f>IF(#REF!="znížená",J378,0)</f>
        <v>#REF!</v>
      </c>
      <c r="BF378" s="469" t="e">
        <f>IF(#REF!="zákl. prenesená",J378,0)</f>
        <v>#REF!</v>
      </c>
      <c r="BG378" s="469" t="e">
        <f>IF(#REF!="zníž. prenesená",J378,0)</f>
        <v>#REF!</v>
      </c>
      <c r="BH378" s="469" t="e">
        <f>IF(#REF!="nulová",J378,0)</f>
        <v>#REF!</v>
      </c>
      <c r="BI378" s="379" t="s">
        <v>409</v>
      </c>
      <c r="BJ378" s="470">
        <f t="shared" si="19"/>
        <v>0</v>
      </c>
      <c r="BK378" s="379" t="s">
        <v>422</v>
      </c>
      <c r="BL378" s="468" t="s">
        <v>1481</v>
      </c>
    </row>
    <row r="379" spans="2:64" s="387" customFormat="1" ht="14.45" customHeight="1">
      <c r="B379" s="458"/>
      <c r="C379" s="493" t="s">
        <v>1482</v>
      </c>
      <c r="D379" s="493" t="s">
        <v>474</v>
      </c>
      <c r="E379" s="494" t="s">
        <v>1483</v>
      </c>
      <c r="F379" s="495" t="s">
        <v>1484</v>
      </c>
      <c r="G379" s="496" t="s">
        <v>305</v>
      </c>
      <c r="H379" s="497">
        <v>1</v>
      </c>
      <c r="I379" s="497">
        <v>0</v>
      </c>
      <c r="J379" s="497">
        <f t="shared" si="15"/>
        <v>0</v>
      </c>
      <c r="K379" s="498"/>
      <c r="L379" s="499"/>
      <c r="M379" s="500" t="s">
        <v>911</v>
      </c>
      <c r="N379" s="466">
        <v>0</v>
      </c>
      <c r="O379" s="466">
        <f t="shared" si="16"/>
        <v>0</v>
      </c>
      <c r="P379" s="466">
        <v>1.66E-3</v>
      </c>
      <c r="Q379" s="466">
        <f t="shared" si="17"/>
        <v>1.66E-3</v>
      </c>
      <c r="R379" s="466">
        <v>0</v>
      </c>
      <c r="S379" s="467">
        <f t="shared" si="18"/>
        <v>0</v>
      </c>
      <c r="AQ379" s="468" t="s">
        <v>1255</v>
      </c>
      <c r="AS379" s="468" t="s">
        <v>474</v>
      </c>
      <c r="AT379" s="468" t="s">
        <v>409</v>
      </c>
      <c r="AX379" s="379" t="s">
        <v>970</v>
      </c>
      <c r="BD379" s="469" t="e">
        <f>IF(#REF!="základná",J379,0)</f>
        <v>#REF!</v>
      </c>
      <c r="BE379" s="469" t="e">
        <f>IF(#REF!="znížená",J379,0)</f>
        <v>#REF!</v>
      </c>
      <c r="BF379" s="469" t="e">
        <f>IF(#REF!="zákl. prenesená",J379,0)</f>
        <v>#REF!</v>
      </c>
      <c r="BG379" s="469" t="e">
        <f>IF(#REF!="zníž. prenesená",J379,0)</f>
        <v>#REF!</v>
      </c>
      <c r="BH379" s="469" t="e">
        <f>IF(#REF!="nulová",J379,0)</f>
        <v>#REF!</v>
      </c>
      <c r="BI379" s="379" t="s">
        <v>409</v>
      </c>
      <c r="BJ379" s="470">
        <f t="shared" si="19"/>
        <v>0</v>
      </c>
      <c r="BK379" s="379" t="s">
        <v>422</v>
      </c>
      <c r="BL379" s="468" t="s">
        <v>1485</v>
      </c>
    </row>
    <row r="380" spans="2:64" s="387" customFormat="1" ht="24.2" customHeight="1">
      <c r="B380" s="458"/>
      <c r="C380" s="459" t="s">
        <v>1486</v>
      </c>
      <c r="D380" s="459" t="s">
        <v>972</v>
      </c>
      <c r="E380" s="460" t="s">
        <v>1487</v>
      </c>
      <c r="F380" s="461" t="s">
        <v>1488</v>
      </c>
      <c r="G380" s="462" t="s">
        <v>108</v>
      </c>
      <c r="H380" s="463">
        <v>146.4</v>
      </c>
      <c r="I380" s="463">
        <v>0</v>
      </c>
      <c r="J380" s="463">
        <f t="shared" si="15"/>
        <v>0</v>
      </c>
      <c r="K380" s="464"/>
      <c r="L380" s="388"/>
      <c r="M380" s="465" t="s">
        <v>911</v>
      </c>
      <c r="N380" s="466">
        <v>0</v>
      </c>
      <c r="O380" s="466">
        <f t="shared" si="16"/>
        <v>0</v>
      </c>
      <c r="P380" s="466">
        <v>0</v>
      </c>
      <c r="Q380" s="466">
        <f t="shared" si="17"/>
        <v>0</v>
      </c>
      <c r="R380" s="466">
        <v>0</v>
      </c>
      <c r="S380" s="467">
        <f t="shared" si="18"/>
        <v>0</v>
      </c>
      <c r="AQ380" s="468" t="s">
        <v>422</v>
      </c>
      <c r="AS380" s="468" t="s">
        <v>972</v>
      </c>
      <c r="AT380" s="468" t="s">
        <v>409</v>
      </c>
      <c r="AX380" s="379" t="s">
        <v>970</v>
      </c>
      <c r="BD380" s="469" t="e">
        <f>IF(#REF!="základná",J380,0)</f>
        <v>#REF!</v>
      </c>
      <c r="BE380" s="469" t="e">
        <f>IF(#REF!="znížená",J380,0)</f>
        <v>#REF!</v>
      </c>
      <c r="BF380" s="469" t="e">
        <f>IF(#REF!="zákl. prenesená",J380,0)</f>
        <v>#REF!</v>
      </c>
      <c r="BG380" s="469" t="e">
        <f>IF(#REF!="zníž. prenesená",J380,0)</f>
        <v>#REF!</v>
      </c>
      <c r="BH380" s="469" t="e">
        <f>IF(#REF!="nulová",J380,0)</f>
        <v>#REF!</v>
      </c>
      <c r="BI380" s="379" t="s">
        <v>409</v>
      </c>
      <c r="BJ380" s="470">
        <f t="shared" si="19"/>
        <v>0</v>
      </c>
      <c r="BK380" s="379" t="s">
        <v>422</v>
      </c>
      <c r="BL380" s="468" t="s">
        <v>1489</v>
      </c>
    </row>
    <row r="381" spans="2:64" s="471" customFormat="1" hidden="1">
      <c r="B381" s="472"/>
      <c r="D381" s="473" t="s">
        <v>976</v>
      </c>
      <c r="E381" s="474" t="s">
        <v>911</v>
      </c>
      <c r="F381" s="475" t="s">
        <v>1490</v>
      </c>
      <c r="H381" s="476">
        <v>146.4</v>
      </c>
      <c r="L381" s="472"/>
      <c r="M381" s="477"/>
      <c r="S381" s="478"/>
      <c r="AS381" s="474" t="s">
        <v>976</v>
      </c>
      <c r="AT381" s="474" t="s">
        <v>409</v>
      </c>
      <c r="AU381" s="471" t="s">
        <v>409</v>
      </c>
      <c r="AV381" s="471" t="s">
        <v>978</v>
      </c>
      <c r="AW381" s="471" t="s">
        <v>402</v>
      </c>
      <c r="AX381" s="474" t="s">
        <v>970</v>
      </c>
    </row>
    <row r="382" spans="2:64" s="387" customFormat="1" ht="24.2" customHeight="1">
      <c r="B382" s="458"/>
      <c r="C382" s="459" t="s">
        <v>1491</v>
      </c>
      <c r="D382" s="459" t="s">
        <v>972</v>
      </c>
      <c r="E382" s="460" t="s">
        <v>1492</v>
      </c>
      <c r="F382" s="461" t="s">
        <v>1493</v>
      </c>
      <c r="G382" s="462" t="s">
        <v>108</v>
      </c>
      <c r="H382" s="463">
        <v>146.4</v>
      </c>
      <c r="I382" s="463">
        <v>0</v>
      </c>
      <c r="J382" s="463">
        <f>ROUND(I382*H382,3)</f>
        <v>0</v>
      </c>
      <c r="K382" s="464"/>
      <c r="L382" s="388"/>
      <c r="M382" s="465" t="s">
        <v>911</v>
      </c>
      <c r="N382" s="466">
        <v>0</v>
      </c>
      <c r="O382" s="466">
        <f>N382*H382</f>
        <v>0</v>
      </c>
      <c r="P382" s="466">
        <v>0</v>
      </c>
      <c r="Q382" s="466">
        <f>P382*H382</f>
        <v>0</v>
      </c>
      <c r="R382" s="466">
        <v>0</v>
      </c>
      <c r="S382" s="467">
        <f>R382*H382</f>
        <v>0</v>
      </c>
      <c r="AQ382" s="468" t="s">
        <v>422</v>
      </c>
      <c r="AS382" s="468" t="s">
        <v>972</v>
      </c>
      <c r="AT382" s="468" t="s">
        <v>409</v>
      </c>
      <c r="AX382" s="379" t="s">
        <v>970</v>
      </c>
      <c r="BD382" s="469" t="e">
        <f>IF(#REF!="základná",J382,0)</f>
        <v>#REF!</v>
      </c>
      <c r="BE382" s="469" t="e">
        <f>IF(#REF!="znížená",J382,0)</f>
        <v>#REF!</v>
      </c>
      <c r="BF382" s="469" t="e">
        <f>IF(#REF!="zákl. prenesená",J382,0)</f>
        <v>#REF!</v>
      </c>
      <c r="BG382" s="469" t="e">
        <f>IF(#REF!="zníž. prenesená",J382,0)</f>
        <v>#REF!</v>
      </c>
      <c r="BH382" s="469" t="e">
        <f>IF(#REF!="nulová",J382,0)</f>
        <v>#REF!</v>
      </c>
      <c r="BI382" s="379" t="s">
        <v>409</v>
      </c>
      <c r="BJ382" s="470">
        <f>ROUND(I382*H382,3)</f>
        <v>0</v>
      </c>
      <c r="BK382" s="379" t="s">
        <v>422</v>
      </c>
      <c r="BL382" s="468" t="s">
        <v>1494</v>
      </c>
    </row>
    <row r="383" spans="2:64" s="387" customFormat="1" ht="24.2" customHeight="1">
      <c r="B383" s="458"/>
      <c r="C383" s="459" t="s">
        <v>1495</v>
      </c>
      <c r="D383" s="459" t="s">
        <v>972</v>
      </c>
      <c r="E383" s="460" t="s">
        <v>1496</v>
      </c>
      <c r="F383" s="461" t="s">
        <v>1497</v>
      </c>
      <c r="G383" s="462" t="s">
        <v>103</v>
      </c>
      <c r="H383" s="463">
        <v>4.5999999999999999E-2</v>
      </c>
      <c r="I383" s="463">
        <v>0</v>
      </c>
      <c r="J383" s="463">
        <f>ROUND(I383*H383,3)</f>
        <v>0</v>
      </c>
      <c r="K383" s="464"/>
      <c r="L383" s="388"/>
      <c r="M383" s="465" t="s">
        <v>911</v>
      </c>
      <c r="N383" s="466">
        <v>1.304</v>
      </c>
      <c r="O383" s="466">
        <f>N383*H383</f>
        <v>5.9984000000000003E-2</v>
      </c>
      <c r="P383" s="466">
        <v>0</v>
      </c>
      <c r="Q383" s="466">
        <f>P383*H383</f>
        <v>0</v>
      </c>
      <c r="R383" s="466">
        <v>0</v>
      </c>
      <c r="S383" s="467">
        <f>R383*H383</f>
        <v>0</v>
      </c>
      <c r="AQ383" s="468" t="s">
        <v>422</v>
      </c>
      <c r="AS383" s="468" t="s">
        <v>972</v>
      </c>
      <c r="AT383" s="468" t="s">
        <v>409</v>
      </c>
      <c r="AX383" s="379" t="s">
        <v>970</v>
      </c>
      <c r="BD383" s="469" t="e">
        <f>IF(#REF!="základná",J383,0)</f>
        <v>#REF!</v>
      </c>
      <c r="BE383" s="469" t="e">
        <f>IF(#REF!="znížená",J383,0)</f>
        <v>#REF!</v>
      </c>
      <c r="BF383" s="469" t="e">
        <f>IF(#REF!="zákl. prenesená",J383,0)</f>
        <v>#REF!</v>
      </c>
      <c r="BG383" s="469" t="e">
        <f>IF(#REF!="zníž. prenesená",J383,0)</f>
        <v>#REF!</v>
      </c>
      <c r="BH383" s="469" t="e">
        <f>IF(#REF!="nulová",J383,0)</f>
        <v>#REF!</v>
      </c>
      <c r="BI383" s="379" t="s">
        <v>409</v>
      </c>
      <c r="BJ383" s="470">
        <f>ROUND(I383*H383,3)</f>
        <v>0</v>
      </c>
      <c r="BK383" s="379" t="s">
        <v>422</v>
      </c>
      <c r="BL383" s="468" t="s">
        <v>1498</v>
      </c>
    </row>
    <row r="384" spans="2:64" s="446" customFormat="1" ht="22.7" customHeight="1">
      <c r="B384" s="447"/>
      <c r="D384" s="448" t="s">
        <v>441</v>
      </c>
      <c r="E384" s="456" t="s">
        <v>1499</v>
      </c>
      <c r="F384" s="456" t="s">
        <v>1500</v>
      </c>
      <c r="J384" s="457">
        <f>BJ384</f>
        <v>0</v>
      </c>
      <c r="L384" s="447"/>
      <c r="M384" s="451"/>
      <c r="O384" s="452">
        <f>SUM(O385:O387)</f>
        <v>1.0696380000000001</v>
      </c>
      <c r="Q384" s="452">
        <f>SUM(Q385:Q387)</f>
        <v>2.0699999999999998E-3</v>
      </c>
      <c r="S384" s="453">
        <f>SUM(S385:S387)</f>
        <v>0</v>
      </c>
      <c r="AQ384" s="448" t="s">
        <v>409</v>
      </c>
      <c r="AS384" s="454" t="s">
        <v>441</v>
      </c>
      <c r="AT384" s="454" t="s">
        <v>402</v>
      </c>
      <c r="AX384" s="448" t="s">
        <v>970</v>
      </c>
      <c r="BJ384" s="455">
        <f>SUM(BJ385:BJ387)</f>
        <v>0</v>
      </c>
    </row>
    <row r="385" spans="2:64" s="387" customFormat="1" ht="24.2" customHeight="1">
      <c r="B385" s="458"/>
      <c r="C385" s="459" t="s">
        <v>1501</v>
      </c>
      <c r="D385" s="459" t="s">
        <v>972</v>
      </c>
      <c r="E385" s="460" t="s">
        <v>1502</v>
      </c>
      <c r="F385" s="461" t="s">
        <v>1503</v>
      </c>
      <c r="G385" s="462" t="s">
        <v>305</v>
      </c>
      <c r="H385" s="463">
        <v>1</v>
      </c>
      <c r="I385" s="463">
        <v>0</v>
      </c>
      <c r="J385" s="463">
        <f>ROUND(I385*H385,3)</f>
        <v>0</v>
      </c>
      <c r="K385" s="464"/>
      <c r="L385" s="388"/>
      <c r="M385" s="465" t="s">
        <v>911</v>
      </c>
      <c r="N385" s="466">
        <v>1.06504</v>
      </c>
      <c r="O385" s="466">
        <f>N385*H385</f>
        <v>1.06504</v>
      </c>
      <c r="P385" s="466">
        <v>9.5E-4</v>
      </c>
      <c r="Q385" s="466">
        <f>P385*H385</f>
        <v>9.5E-4</v>
      </c>
      <c r="R385" s="466">
        <v>0</v>
      </c>
      <c r="S385" s="467">
        <f>R385*H385</f>
        <v>0</v>
      </c>
      <c r="AQ385" s="468" t="s">
        <v>422</v>
      </c>
      <c r="AS385" s="468" t="s">
        <v>972</v>
      </c>
      <c r="AT385" s="468" t="s">
        <v>409</v>
      </c>
      <c r="AX385" s="379" t="s">
        <v>970</v>
      </c>
      <c r="BD385" s="469" t="e">
        <f>IF(#REF!="základná",J385,0)</f>
        <v>#REF!</v>
      </c>
      <c r="BE385" s="469" t="e">
        <f>IF(#REF!="znížená",J385,0)</f>
        <v>#REF!</v>
      </c>
      <c r="BF385" s="469" t="e">
        <f>IF(#REF!="zákl. prenesená",J385,0)</f>
        <v>#REF!</v>
      </c>
      <c r="BG385" s="469" t="e">
        <f>IF(#REF!="zníž. prenesená",J385,0)</f>
        <v>#REF!</v>
      </c>
      <c r="BH385" s="469" t="e">
        <f>IF(#REF!="nulová",J385,0)</f>
        <v>#REF!</v>
      </c>
      <c r="BI385" s="379" t="s">
        <v>409</v>
      </c>
      <c r="BJ385" s="470">
        <f>ROUND(I385*H385,3)</f>
        <v>0</v>
      </c>
      <c r="BK385" s="379" t="s">
        <v>422</v>
      </c>
      <c r="BL385" s="468" t="s">
        <v>1504</v>
      </c>
    </row>
    <row r="386" spans="2:64" s="387" customFormat="1" ht="14.45" customHeight="1">
      <c r="B386" s="458"/>
      <c r="C386" s="493" t="s">
        <v>1505</v>
      </c>
      <c r="D386" s="493" t="s">
        <v>474</v>
      </c>
      <c r="E386" s="494" t="s">
        <v>1506</v>
      </c>
      <c r="F386" s="495" t="s">
        <v>1507</v>
      </c>
      <c r="G386" s="496" t="s">
        <v>305</v>
      </c>
      <c r="H386" s="497">
        <v>1</v>
      </c>
      <c r="I386" s="497">
        <v>0</v>
      </c>
      <c r="J386" s="497">
        <f>ROUND(I386*H386,3)</f>
        <v>0</v>
      </c>
      <c r="K386" s="498"/>
      <c r="L386" s="499"/>
      <c r="M386" s="500" t="s">
        <v>911</v>
      </c>
      <c r="N386" s="466">
        <v>0</v>
      </c>
      <c r="O386" s="466">
        <f>N386*H386</f>
        <v>0</v>
      </c>
      <c r="P386" s="466">
        <v>1.1199999999999999E-3</v>
      </c>
      <c r="Q386" s="466">
        <f>P386*H386</f>
        <v>1.1199999999999999E-3</v>
      </c>
      <c r="R386" s="466">
        <v>0</v>
      </c>
      <c r="S386" s="467">
        <f>R386*H386</f>
        <v>0</v>
      </c>
      <c r="AQ386" s="468" t="s">
        <v>1255</v>
      </c>
      <c r="AS386" s="468" t="s">
        <v>474</v>
      </c>
      <c r="AT386" s="468" t="s">
        <v>409</v>
      </c>
      <c r="AX386" s="379" t="s">
        <v>970</v>
      </c>
      <c r="BD386" s="469" t="e">
        <f>IF(#REF!="základná",J386,0)</f>
        <v>#REF!</v>
      </c>
      <c r="BE386" s="469" t="e">
        <f>IF(#REF!="znížená",J386,0)</f>
        <v>#REF!</v>
      </c>
      <c r="BF386" s="469" t="e">
        <f>IF(#REF!="zákl. prenesená",J386,0)</f>
        <v>#REF!</v>
      </c>
      <c r="BG386" s="469" t="e">
        <f>IF(#REF!="zníž. prenesená",J386,0)</f>
        <v>#REF!</v>
      </c>
      <c r="BH386" s="469" t="e">
        <f>IF(#REF!="nulová",J386,0)</f>
        <v>#REF!</v>
      </c>
      <c r="BI386" s="379" t="s">
        <v>409</v>
      </c>
      <c r="BJ386" s="470">
        <f>ROUND(I386*H386,3)</f>
        <v>0</v>
      </c>
      <c r="BK386" s="379" t="s">
        <v>422</v>
      </c>
      <c r="BL386" s="468" t="s">
        <v>1508</v>
      </c>
    </row>
    <row r="387" spans="2:64" s="387" customFormat="1" ht="24.2" customHeight="1">
      <c r="B387" s="458"/>
      <c r="C387" s="459" t="s">
        <v>1509</v>
      </c>
      <c r="D387" s="459" t="s">
        <v>972</v>
      </c>
      <c r="E387" s="460" t="s">
        <v>1510</v>
      </c>
      <c r="F387" s="461" t="s">
        <v>1511</v>
      </c>
      <c r="G387" s="462" t="s">
        <v>103</v>
      </c>
      <c r="H387" s="463">
        <v>2E-3</v>
      </c>
      <c r="I387" s="463">
        <v>0</v>
      </c>
      <c r="J387" s="463">
        <f>ROUND(I387*H387,3)</f>
        <v>0</v>
      </c>
      <c r="K387" s="464"/>
      <c r="L387" s="388"/>
      <c r="M387" s="465" t="s">
        <v>911</v>
      </c>
      <c r="N387" s="466">
        <v>2.2989999999999999</v>
      </c>
      <c r="O387" s="466">
        <f>N387*H387</f>
        <v>4.5979999999999997E-3</v>
      </c>
      <c r="P387" s="466">
        <v>0</v>
      </c>
      <c r="Q387" s="466">
        <f>P387*H387</f>
        <v>0</v>
      </c>
      <c r="R387" s="466">
        <v>0</v>
      </c>
      <c r="S387" s="467">
        <f>R387*H387</f>
        <v>0</v>
      </c>
      <c r="AQ387" s="468" t="s">
        <v>422</v>
      </c>
      <c r="AS387" s="468" t="s">
        <v>972</v>
      </c>
      <c r="AT387" s="468" t="s">
        <v>409</v>
      </c>
      <c r="AX387" s="379" t="s">
        <v>970</v>
      </c>
      <c r="BD387" s="469" t="e">
        <f>IF(#REF!="základná",J387,0)</f>
        <v>#REF!</v>
      </c>
      <c r="BE387" s="469" t="e">
        <f>IF(#REF!="znížená",J387,0)</f>
        <v>#REF!</v>
      </c>
      <c r="BF387" s="469" t="e">
        <f>IF(#REF!="zákl. prenesená",J387,0)</f>
        <v>#REF!</v>
      </c>
      <c r="BG387" s="469" t="e">
        <f>IF(#REF!="zníž. prenesená",J387,0)</f>
        <v>#REF!</v>
      </c>
      <c r="BH387" s="469" t="e">
        <f>IF(#REF!="nulová",J387,0)</f>
        <v>#REF!</v>
      </c>
      <c r="BI387" s="379" t="s">
        <v>409</v>
      </c>
      <c r="BJ387" s="470">
        <f>ROUND(I387*H387,3)</f>
        <v>0</v>
      </c>
      <c r="BK387" s="379" t="s">
        <v>422</v>
      </c>
      <c r="BL387" s="468" t="s">
        <v>1512</v>
      </c>
    </row>
    <row r="388" spans="2:64" s="446" customFormat="1" ht="22.7" customHeight="1">
      <c r="B388" s="447"/>
      <c r="D388" s="448" t="s">
        <v>441</v>
      </c>
      <c r="E388" s="456" t="s">
        <v>1513</v>
      </c>
      <c r="F388" s="456" t="s">
        <v>1514</v>
      </c>
      <c r="J388" s="457">
        <f>BJ388</f>
        <v>0</v>
      </c>
      <c r="L388" s="447"/>
      <c r="M388" s="451"/>
      <c r="O388" s="452">
        <f>SUM(O389:O425)</f>
        <v>20.092653999999996</v>
      </c>
      <c r="Q388" s="452">
        <f>SUM(Q389:Q425)</f>
        <v>0.25540000000000013</v>
      </c>
      <c r="S388" s="453">
        <f>SUM(S389:S425)</f>
        <v>0</v>
      </c>
      <c r="AQ388" s="448" t="s">
        <v>409</v>
      </c>
      <c r="AS388" s="454" t="s">
        <v>441</v>
      </c>
      <c r="AT388" s="454" t="s">
        <v>402</v>
      </c>
      <c r="AX388" s="448" t="s">
        <v>970</v>
      </c>
      <c r="BJ388" s="455">
        <f>SUM(BJ389:BJ425)</f>
        <v>0</v>
      </c>
    </row>
    <row r="389" spans="2:64" s="387" customFormat="1" ht="14.45" customHeight="1">
      <c r="B389" s="458"/>
      <c r="C389" s="459" t="s">
        <v>1516</v>
      </c>
      <c r="D389" s="459" t="s">
        <v>972</v>
      </c>
      <c r="E389" s="460" t="s">
        <v>1517</v>
      </c>
      <c r="F389" s="461" t="s">
        <v>1518</v>
      </c>
      <c r="G389" s="462" t="s">
        <v>305</v>
      </c>
      <c r="H389" s="463">
        <v>4</v>
      </c>
      <c r="I389" s="463">
        <v>0</v>
      </c>
      <c r="J389" s="463">
        <f t="shared" ref="J389:J425" si="20">ROUND(I389*H389,3)</f>
        <v>0</v>
      </c>
      <c r="K389" s="464"/>
      <c r="L389" s="388"/>
      <c r="M389" s="465" t="s">
        <v>911</v>
      </c>
      <c r="N389" s="466">
        <v>0.32645000000000002</v>
      </c>
      <c r="O389" s="466">
        <f t="shared" ref="O389:O425" si="21">N389*H389</f>
        <v>1.3058000000000001</v>
      </c>
      <c r="P389" s="466">
        <v>0</v>
      </c>
      <c r="Q389" s="466">
        <f t="shared" ref="Q389:Q425" si="22">P389*H389</f>
        <v>0</v>
      </c>
      <c r="R389" s="466">
        <v>0</v>
      </c>
      <c r="S389" s="467">
        <f t="shared" ref="S389:S425" si="23">R389*H389</f>
        <v>0</v>
      </c>
      <c r="AQ389" s="468" t="s">
        <v>422</v>
      </c>
      <c r="AS389" s="468" t="s">
        <v>972</v>
      </c>
      <c r="AT389" s="468" t="s">
        <v>409</v>
      </c>
      <c r="AX389" s="379" t="s">
        <v>970</v>
      </c>
      <c r="BD389" s="469" t="e">
        <f>IF(#REF!="základná",J389,0)</f>
        <v>#REF!</v>
      </c>
      <c r="BE389" s="469" t="e">
        <f>IF(#REF!="znížená",J389,0)</f>
        <v>#REF!</v>
      </c>
      <c r="BF389" s="469" t="e">
        <f>IF(#REF!="zákl. prenesená",J389,0)</f>
        <v>#REF!</v>
      </c>
      <c r="BG389" s="469" t="e">
        <f>IF(#REF!="zníž. prenesená",J389,0)</f>
        <v>#REF!</v>
      </c>
      <c r="BH389" s="469" t="e">
        <f>IF(#REF!="nulová",J389,0)</f>
        <v>#REF!</v>
      </c>
      <c r="BI389" s="379" t="s">
        <v>409</v>
      </c>
      <c r="BJ389" s="470">
        <f t="shared" ref="BJ389:BJ425" si="24">ROUND(I389*H389,3)</f>
        <v>0</v>
      </c>
      <c r="BK389" s="379" t="s">
        <v>422</v>
      </c>
      <c r="BL389" s="468" t="s">
        <v>1519</v>
      </c>
    </row>
    <row r="390" spans="2:64" s="387" customFormat="1" ht="24.2" customHeight="1">
      <c r="B390" s="458"/>
      <c r="C390" s="493" t="s">
        <v>1520</v>
      </c>
      <c r="D390" s="493" t="s">
        <v>474</v>
      </c>
      <c r="E390" s="494" t="s">
        <v>1521</v>
      </c>
      <c r="F390" s="584" t="s">
        <v>2604</v>
      </c>
      <c r="G390" s="496" t="s">
        <v>305</v>
      </c>
      <c r="H390" s="497">
        <v>4</v>
      </c>
      <c r="I390" s="497">
        <v>0</v>
      </c>
      <c r="J390" s="497">
        <f t="shared" si="20"/>
        <v>0</v>
      </c>
      <c r="K390" s="498"/>
      <c r="L390" s="499"/>
      <c r="M390" s="500" t="s">
        <v>911</v>
      </c>
      <c r="N390" s="466">
        <v>0</v>
      </c>
      <c r="O390" s="466">
        <f t="shared" si="21"/>
        <v>0</v>
      </c>
      <c r="P390" s="466">
        <v>2.07E-2</v>
      </c>
      <c r="Q390" s="466">
        <f t="shared" si="22"/>
        <v>8.2799999999999999E-2</v>
      </c>
      <c r="R390" s="466">
        <v>0</v>
      </c>
      <c r="S390" s="467">
        <f t="shared" si="23"/>
        <v>0</v>
      </c>
      <c r="AQ390" s="468" t="s">
        <v>1255</v>
      </c>
      <c r="AS390" s="468" t="s">
        <v>474</v>
      </c>
      <c r="AT390" s="468" t="s">
        <v>409</v>
      </c>
      <c r="AX390" s="379" t="s">
        <v>970</v>
      </c>
      <c r="BD390" s="469" t="e">
        <f>IF(#REF!="základná",J390,0)</f>
        <v>#REF!</v>
      </c>
      <c r="BE390" s="469" t="e">
        <f>IF(#REF!="znížená",J390,0)</f>
        <v>#REF!</v>
      </c>
      <c r="BF390" s="469" t="e">
        <f>IF(#REF!="zákl. prenesená",J390,0)</f>
        <v>#REF!</v>
      </c>
      <c r="BG390" s="469" t="e">
        <f>IF(#REF!="zníž. prenesená",J390,0)</f>
        <v>#REF!</v>
      </c>
      <c r="BH390" s="469" t="e">
        <f>IF(#REF!="nulová",J390,0)</f>
        <v>#REF!</v>
      </c>
      <c r="BI390" s="379" t="s">
        <v>409</v>
      </c>
      <c r="BJ390" s="470">
        <f t="shared" si="24"/>
        <v>0</v>
      </c>
      <c r="BK390" s="379" t="s">
        <v>422</v>
      </c>
      <c r="BL390" s="468" t="s">
        <v>1522</v>
      </c>
    </row>
    <row r="391" spans="2:64" s="387" customFormat="1" ht="14.45" customHeight="1">
      <c r="B391" s="458"/>
      <c r="C391" s="459" t="s">
        <v>1523</v>
      </c>
      <c r="D391" s="459" t="s">
        <v>972</v>
      </c>
      <c r="E391" s="460" t="s">
        <v>1524</v>
      </c>
      <c r="F391" s="585" t="s">
        <v>2605</v>
      </c>
      <c r="G391" s="462" t="s">
        <v>305</v>
      </c>
      <c r="H391" s="463">
        <v>2</v>
      </c>
      <c r="I391" s="463">
        <v>0</v>
      </c>
      <c r="J391" s="463">
        <f t="shared" si="20"/>
        <v>0</v>
      </c>
      <c r="K391" s="464"/>
      <c r="L391" s="388"/>
      <c r="M391" s="465" t="s">
        <v>911</v>
      </c>
      <c r="N391" s="466">
        <v>0.26074000000000003</v>
      </c>
      <c r="O391" s="466">
        <f t="shared" si="21"/>
        <v>0.52148000000000005</v>
      </c>
      <c r="P391" s="466">
        <v>0</v>
      </c>
      <c r="Q391" s="466">
        <f t="shared" si="22"/>
        <v>0</v>
      </c>
      <c r="R391" s="466">
        <v>0</v>
      </c>
      <c r="S391" s="467">
        <f t="shared" si="23"/>
        <v>0</v>
      </c>
      <c r="AQ391" s="468" t="s">
        <v>422</v>
      </c>
      <c r="AS391" s="468" t="s">
        <v>972</v>
      </c>
      <c r="AT391" s="468" t="s">
        <v>409</v>
      </c>
      <c r="AX391" s="379" t="s">
        <v>970</v>
      </c>
      <c r="BD391" s="469" t="e">
        <f>IF(#REF!="základná",J391,0)</f>
        <v>#REF!</v>
      </c>
      <c r="BE391" s="469" t="e">
        <f>IF(#REF!="znížená",J391,0)</f>
        <v>#REF!</v>
      </c>
      <c r="BF391" s="469" t="e">
        <f>IF(#REF!="zákl. prenesená",J391,0)</f>
        <v>#REF!</v>
      </c>
      <c r="BG391" s="469" t="e">
        <f>IF(#REF!="zníž. prenesená",J391,0)</f>
        <v>#REF!</v>
      </c>
      <c r="BH391" s="469" t="e">
        <f>IF(#REF!="nulová",J391,0)</f>
        <v>#REF!</v>
      </c>
      <c r="BI391" s="379" t="s">
        <v>409</v>
      </c>
      <c r="BJ391" s="470">
        <f t="shared" si="24"/>
        <v>0</v>
      </c>
      <c r="BK391" s="379" t="s">
        <v>422</v>
      </c>
      <c r="BL391" s="468" t="s">
        <v>1525</v>
      </c>
    </row>
    <row r="392" spans="2:64" s="387" customFormat="1" ht="26.45" customHeight="1">
      <c r="B392" s="458"/>
      <c r="C392" s="493" t="s">
        <v>1526</v>
      </c>
      <c r="D392" s="493" t="s">
        <v>474</v>
      </c>
      <c r="E392" s="494" t="s">
        <v>1527</v>
      </c>
      <c r="F392" s="584" t="s">
        <v>2606</v>
      </c>
      <c r="G392" s="496" t="s">
        <v>305</v>
      </c>
      <c r="H392" s="497">
        <v>2</v>
      </c>
      <c r="I392" s="497">
        <v>0</v>
      </c>
      <c r="J392" s="497">
        <f t="shared" si="20"/>
        <v>0</v>
      </c>
      <c r="K392" s="498"/>
      <c r="L392" s="499"/>
      <c r="M392" s="500" t="s">
        <v>911</v>
      </c>
      <c r="N392" s="466">
        <v>0</v>
      </c>
      <c r="O392" s="466">
        <f t="shared" si="21"/>
        <v>0</v>
      </c>
      <c r="P392" s="466">
        <v>0.02</v>
      </c>
      <c r="Q392" s="466">
        <f t="shared" si="22"/>
        <v>0.04</v>
      </c>
      <c r="R392" s="466">
        <v>0</v>
      </c>
      <c r="S392" s="467">
        <f t="shared" si="23"/>
        <v>0</v>
      </c>
      <c r="AQ392" s="468" t="s">
        <v>1255</v>
      </c>
      <c r="AS392" s="468" t="s">
        <v>474</v>
      </c>
      <c r="AT392" s="468" t="s">
        <v>409</v>
      </c>
      <c r="AX392" s="379" t="s">
        <v>970</v>
      </c>
      <c r="BD392" s="469" t="e">
        <f>IF(#REF!="základná",J392,0)</f>
        <v>#REF!</v>
      </c>
      <c r="BE392" s="469" t="e">
        <f>IF(#REF!="znížená",J392,0)</f>
        <v>#REF!</v>
      </c>
      <c r="BF392" s="469" t="e">
        <f>IF(#REF!="zákl. prenesená",J392,0)</f>
        <v>#REF!</v>
      </c>
      <c r="BG392" s="469" t="e">
        <f>IF(#REF!="zníž. prenesená",J392,0)</f>
        <v>#REF!</v>
      </c>
      <c r="BH392" s="469" t="e">
        <f>IF(#REF!="nulová",J392,0)</f>
        <v>#REF!</v>
      </c>
      <c r="BI392" s="379" t="s">
        <v>409</v>
      </c>
      <c r="BJ392" s="470">
        <f t="shared" si="24"/>
        <v>0</v>
      </c>
      <c r="BK392" s="379" t="s">
        <v>422</v>
      </c>
      <c r="BL392" s="468" t="s">
        <v>1528</v>
      </c>
    </row>
    <row r="393" spans="2:64" s="387" customFormat="1" ht="14.45" customHeight="1">
      <c r="B393" s="458"/>
      <c r="C393" s="459" t="s">
        <v>1529</v>
      </c>
      <c r="D393" s="459" t="s">
        <v>972</v>
      </c>
      <c r="E393" s="460" t="s">
        <v>1530</v>
      </c>
      <c r="F393" s="585" t="s">
        <v>2607</v>
      </c>
      <c r="G393" s="462" t="s">
        <v>305</v>
      </c>
      <c r="H393" s="463">
        <v>6</v>
      </c>
      <c r="I393" s="463">
        <v>0</v>
      </c>
      <c r="J393" s="463">
        <f t="shared" si="20"/>
        <v>0</v>
      </c>
      <c r="K393" s="464"/>
      <c r="L393" s="388"/>
      <c r="M393" s="465" t="s">
        <v>911</v>
      </c>
      <c r="N393" s="466">
        <v>0.20612</v>
      </c>
      <c r="O393" s="466">
        <f t="shared" si="21"/>
        <v>1.23672</v>
      </c>
      <c r="P393" s="466">
        <v>2.7999999999999998E-4</v>
      </c>
      <c r="Q393" s="466">
        <f t="shared" si="22"/>
        <v>1.6799999999999999E-3</v>
      </c>
      <c r="R393" s="466">
        <v>0</v>
      </c>
      <c r="S393" s="467">
        <f t="shared" si="23"/>
        <v>0</v>
      </c>
      <c r="AQ393" s="468" t="s">
        <v>422</v>
      </c>
      <c r="AS393" s="468" t="s">
        <v>972</v>
      </c>
      <c r="AT393" s="468" t="s">
        <v>409</v>
      </c>
      <c r="AX393" s="379" t="s">
        <v>970</v>
      </c>
      <c r="BD393" s="469" t="e">
        <f>IF(#REF!="základná",J393,0)</f>
        <v>#REF!</v>
      </c>
      <c r="BE393" s="469" t="e">
        <f>IF(#REF!="znížená",J393,0)</f>
        <v>#REF!</v>
      </c>
      <c r="BF393" s="469" t="e">
        <f>IF(#REF!="zákl. prenesená",J393,0)</f>
        <v>#REF!</v>
      </c>
      <c r="BG393" s="469" t="e">
        <f>IF(#REF!="zníž. prenesená",J393,0)</f>
        <v>#REF!</v>
      </c>
      <c r="BH393" s="469" t="e">
        <f>IF(#REF!="nulová",J393,0)</f>
        <v>#REF!</v>
      </c>
      <c r="BI393" s="379" t="s">
        <v>409</v>
      </c>
      <c r="BJ393" s="470">
        <f t="shared" si="24"/>
        <v>0</v>
      </c>
      <c r="BK393" s="379" t="s">
        <v>422</v>
      </c>
      <c r="BL393" s="468" t="s">
        <v>1531</v>
      </c>
    </row>
    <row r="394" spans="2:64" s="387" customFormat="1" ht="24.2" customHeight="1">
      <c r="B394" s="458"/>
      <c r="C394" s="493" t="s">
        <v>1532</v>
      </c>
      <c r="D394" s="493" t="s">
        <v>474</v>
      </c>
      <c r="E394" s="494" t="s">
        <v>1533</v>
      </c>
      <c r="F394" s="584" t="s">
        <v>2608</v>
      </c>
      <c r="G394" s="496" t="s">
        <v>305</v>
      </c>
      <c r="H394" s="497">
        <v>6</v>
      </c>
      <c r="I394" s="497">
        <v>0</v>
      </c>
      <c r="J394" s="497">
        <f t="shared" si="20"/>
        <v>0</v>
      </c>
      <c r="K394" s="498"/>
      <c r="L394" s="499"/>
      <c r="M394" s="500" t="s">
        <v>911</v>
      </c>
      <c r="N394" s="466">
        <v>0</v>
      </c>
      <c r="O394" s="466">
        <f t="shared" si="21"/>
        <v>0</v>
      </c>
      <c r="P394" s="466">
        <v>1.3100000000000001E-2</v>
      </c>
      <c r="Q394" s="466">
        <f t="shared" si="22"/>
        <v>7.8600000000000003E-2</v>
      </c>
      <c r="R394" s="466">
        <v>0</v>
      </c>
      <c r="S394" s="467">
        <f t="shared" si="23"/>
        <v>0</v>
      </c>
      <c r="AQ394" s="468" t="s">
        <v>1255</v>
      </c>
      <c r="AS394" s="468" t="s">
        <v>474</v>
      </c>
      <c r="AT394" s="468" t="s">
        <v>409</v>
      </c>
      <c r="AX394" s="379" t="s">
        <v>970</v>
      </c>
      <c r="BD394" s="469" t="e">
        <f>IF(#REF!="základná",J394,0)</f>
        <v>#REF!</v>
      </c>
      <c r="BE394" s="469" t="e">
        <f>IF(#REF!="znížená",J394,0)</f>
        <v>#REF!</v>
      </c>
      <c r="BF394" s="469" t="e">
        <f>IF(#REF!="zákl. prenesená",J394,0)</f>
        <v>#REF!</v>
      </c>
      <c r="BG394" s="469" t="e">
        <f>IF(#REF!="zníž. prenesená",J394,0)</f>
        <v>#REF!</v>
      </c>
      <c r="BH394" s="469" t="e">
        <f>IF(#REF!="nulová",J394,0)</f>
        <v>#REF!</v>
      </c>
      <c r="BI394" s="379" t="s">
        <v>409</v>
      </c>
      <c r="BJ394" s="470">
        <f t="shared" si="24"/>
        <v>0</v>
      </c>
      <c r="BK394" s="379" t="s">
        <v>422</v>
      </c>
      <c r="BL394" s="468" t="s">
        <v>1534</v>
      </c>
    </row>
    <row r="395" spans="2:64" s="387" customFormat="1" ht="24.2" customHeight="1">
      <c r="B395" s="458"/>
      <c r="C395" s="459" t="s">
        <v>1535</v>
      </c>
      <c r="D395" s="459" t="s">
        <v>972</v>
      </c>
      <c r="E395" s="460" t="s">
        <v>1536</v>
      </c>
      <c r="F395" s="461" t="s">
        <v>1537</v>
      </c>
      <c r="G395" s="462" t="s">
        <v>305</v>
      </c>
      <c r="H395" s="463">
        <v>1</v>
      </c>
      <c r="I395" s="463">
        <v>0</v>
      </c>
      <c r="J395" s="463">
        <f t="shared" si="20"/>
        <v>0</v>
      </c>
      <c r="K395" s="464"/>
      <c r="L395" s="388"/>
      <c r="M395" s="465" t="s">
        <v>911</v>
      </c>
      <c r="N395" s="466">
        <v>1.20068</v>
      </c>
      <c r="O395" s="466">
        <f t="shared" si="21"/>
        <v>1.20068</v>
      </c>
      <c r="P395" s="466">
        <v>2.3E-3</v>
      </c>
      <c r="Q395" s="466">
        <f t="shared" si="22"/>
        <v>2.3E-3</v>
      </c>
      <c r="R395" s="466">
        <v>0</v>
      </c>
      <c r="S395" s="467">
        <f t="shared" si="23"/>
        <v>0</v>
      </c>
      <c r="AQ395" s="468" t="s">
        <v>422</v>
      </c>
      <c r="AS395" s="468" t="s">
        <v>972</v>
      </c>
      <c r="AT395" s="468" t="s">
        <v>409</v>
      </c>
      <c r="AX395" s="379" t="s">
        <v>970</v>
      </c>
      <c r="BD395" s="469" t="e">
        <f>IF(#REF!="základná",J395,0)</f>
        <v>#REF!</v>
      </c>
      <c r="BE395" s="469" t="e">
        <f>IF(#REF!="znížená",J395,0)</f>
        <v>#REF!</v>
      </c>
      <c r="BF395" s="469" t="e">
        <f>IF(#REF!="zákl. prenesená",J395,0)</f>
        <v>#REF!</v>
      </c>
      <c r="BG395" s="469" t="e">
        <f>IF(#REF!="zníž. prenesená",J395,0)</f>
        <v>#REF!</v>
      </c>
      <c r="BH395" s="469" t="e">
        <f>IF(#REF!="nulová",J395,0)</f>
        <v>#REF!</v>
      </c>
      <c r="BI395" s="379" t="s">
        <v>409</v>
      </c>
      <c r="BJ395" s="470">
        <f t="shared" si="24"/>
        <v>0</v>
      </c>
      <c r="BK395" s="379" t="s">
        <v>422</v>
      </c>
      <c r="BL395" s="468" t="s">
        <v>1538</v>
      </c>
    </row>
    <row r="396" spans="2:64" s="387" customFormat="1" ht="37.700000000000003" customHeight="1">
      <c r="B396" s="458"/>
      <c r="C396" s="493" t="s">
        <v>1539</v>
      </c>
      <c r="D396" s="493" t="s">
        <v>474</v>
      </c>
      <c r="E396" s="494" t="s">
        <v>1540</v>
      </c>
      <c r="F396" s="584" t="s">
        <v>2532</v>
      </c>
      <c r="G396" s="496" t="s">
        <v>305</v>
      </c>
      <c r="H396" s="497">
        <v>1</v>
      </c>
      <c r="I396" s="497">
        <v>0</v>
      </c>
      <c r="J396" s="497">
        <f t="shared" si="20"/>
        <v>0</v>
      </c>
      <c r="K396" s="498"/>
      <c r="L396" s="499"/>
      <c r="M396" s="500" t="s">
        <v>911</v>
      </c>
      <c r="N396" s="466">
        <v>0</v>
      </c>
      <c r="O396" s="466">
        <f t="shared" si="21"/>
        <v>0</v>
      </c>
      <c r="P396" s="466">
        <v>6.4000000000000003E-3</v>
      </c>
      <c r="Q396" s="466">
        <f t="shared" si="22"/>
        <v>6.4000000000000003E-3</v>
      </c>
      <c r="R396" s="466">
        <v>0</v>
      </c>
      <c r="S396" s="467">
        <f t="shared" si="23"/>
        <v>0</v>
      </c>
      <c r="AQ396" s="468" t="s">
        <v>1255</v>
      </c>
      <c r="AS396" s="468" t="s">
        <v>474</v>
      </c>
      <c r="AT396" s="468" t="s">
        <v>409</v>
      </c>
      <c r="AX396" s="379" t="s">
        <v>970</v>
      </c>
      <c r="BD396" s="469" t="e">
        <f>IF(#REF!="základná",J396,0)</f>
        <v>#REF!</v>
      </c>
      <c r="BE396" s="469" t="e">
        <f>IF(#REF!="znížená",J396,0)</f>
        <v>#REF!</v>
      </c>
      <c r="BF396" s="469" t="e">
        <f>IF(#REF!="zákl. prenesená",J396,0)</f>
        <v>#REF!</v>
      </c>
      <c r="BG396" s="469" t="e">
        <f>IF(#REF!="zníž. prenesená",J396,0)</f>
        <v>#REF!</v>
      </c>
      <c r="BH396" s="469" t="e">
        <f>IF(#REF!="nulová",J396,0)</f>
        <v>#REF!</v>
      </c>
      <c r="BI396" s="379" t="s">
        <v>409</v>
      </c>
      <c r="BJ396" s="470">
        <f t="shared" si="24"/>
        <v>0</v>
      </c>
      <c r="BK396" s="379" t="s">
        <v>422</v>
      </c>
      <c r="BL396" s="468" t="s">
        <v>1541</v>
      </c>
    </row>
    <row r="397" spans="2:64" s="387" customFormat="1" ht="24.2" customHeight="1">
      <c r="B397" s="458"/>
      <c r="C397" s="459" t="s">
        <v>1542</v>
      </c>
      <c r="D397" s="459" t="s">
        <v>972</v>
      </c>
      <c r="E397" s="460" t="s">
        <v>1543</v>
      </c>
      <c r="F397" s="585" t="s">
        <v>1544</v>
      </c>
      <c r="G397" s="462" t="s">
        <v>1515</v>
      </c>
      <c r="H397" s="463">
        <v>1</v>
      </c>
      <c r="I397" s="463">
        <v>0</v>
      </c>
      <c r="J397" s="463">
        <f t="shared" si="20"/>
        <v>0</v>
      </c>
      <c r="K397" s="464"/>
      <c r="L397" s="388"/>
      <c r="M397" s="465" t="s">
        <v>911</v>
      </c>
      <c r="N397" s="466">
        <v>0.61585000000000001</v>
      </c>
      <c r="O397" s="466">
        <f t="shared" si="21"/>
        <v>0.61585000000000001</v>
      </c>
      <c r="P397" s="466">
        <v>2.5000000000000001E-4</v>
      </c>
      <c r="Q397" s="466">
        <f t="shared" si="22"/>
        <v>2.5000000000000001E-4</v>
      </c>
      <c r="R397" s="466">
        <v>0</v>
      </c>
      <c r="S397" s="467">
        <f t="shared" si="23"/>
        <v>0</v>
      </c>
      <c r="AQ397" s="468" t="s">
        <v>422</v>
      </c>
      <c r="AS397" s="468" t="s">
        <v>972</v>
      </c>
      <c r="AT397" s="468" t="s">
        <v>409</v>
      </c>
      <c r="AX397" s="379" t="s">
        <v>970</v>
      </c>
      <c r="BD397" s="469" t="e">
        <f>IF(#REF!="základná",J397,0)</f>
        <v>#REF!</v>
      </c>
      <c r="BE397" s="469" t="e">
        <f>IF(#REF!="znížená",J397,0)</f>
        <v>#REF!</v>
      </c>
      <c r="BF397" s="469" t="e">
        <f>IF(#REF!="zákl. prenesená",J397,0)</f>
        <v>#REF!</v>
      </c>
      <c r="BG397" s="469" t="e">
        <f>IF(#REF!="zníž. prenesená",J397,0)</f>
        <v>#REF!</v>
      </c>
      <c r="BH397" s="469" t="e">
        <f>IF(#REF!="nulová",J397,0)</f>
        <v>#REF!</v>
      </c>
      <c r="BI397" s="379" t="s">
        <v>409</v>
      </c>
      <c r="BJ397" s="470">
        <f t="shared" si="24"/>
        <v>0</v>
      </c>
      <c r="BK397" s="379" t="s">
        <v>422</v>
      </c>
      <c r="BL397" s="468" t="s">
        <v>1545</v>
      </c>
    </row>
    <row r="398" spans="2:64" s="387" customFormat="1" ht="24.2" customHeight="1">
      <c r="B398" s="458"/>
      <c r="C398" s="459" t="s">
        <v>1546</v>
      </c>
      <c r="D398" s="459" t="s">
        <v>972</v>
      </c>
      <c r="E398" s="460" t="s">
        <v>1547</v>
      </c>
      <c r="F398" s="461" t="s">
        <v>1548</v>
      </c>
      <c r="G398" s="462" t="s">
        <v>305</v>
      </c>
      <c r="H398" s="463">
        <v>2</v>
      </c>
      <c r="I398" s="463">
        <v>0</v>
      </c>
      <c r="J398" s="463">
        <f t="shared" si="20"/>
        <v>0</v>
      </c>
      <c r="K398" s="464"/>
      <c r="L398" s="388"/>
      <c r="M398" s="465" t="s">
        <v>911</v>
      </c>
      <c r="N398" s="466">
        <v>0.59728999999999999</v>
      </c>
      <c r="O398" s="466">
        <f t="shared" si="21"/>
        <v>1.19458</v>
      </c>
      <c r="P398" s="466">
        <v>0</v>
      </c>
      <c r="Q398" s="466">
        <f t="shared" si="22"/>
        <v>0</v>
      </c>
      <c r="R398" s="466">
        <v>0</v>
      </c>
      <c r="S398" s="467">
        <f t="shared" si="23"/>
        <v>0</v>
      </c>
      <c r="AQ398" s="468" t="s">
        <v>422</v>
      </c>
      <c r="AS398" s="468" t="s">
        <v>972</v>
      </c>
      <c r="AT398" s="468" t="s">
        <v>409</v>
      </c>
      <c r="AX398" s="379" t="s">
        <v>970</v>
      </c>
      <c r="BD398" s="469" t="e">
        <f>IF(#REF!="základná",J398,0)</f>
        <v>#REF!</v>
      </c>
      <c r="BE398" s="469" t="e">
        <f>IF(#REF!="znížená",J398,0)</f>
        <v>#REF!</v>
      </c>
      <c r="BF398" s="469" t="e">
        <f>IF(#REF!="zákl. prenesená",J398,0)</f>
        <v>#REF!</v>
      </c>
      <c r="BG398" s="469" t="e">
        <f>IF(#REF!="zníž. prenesená",J398,0)</f>
        <v>#REF!</v>
      </c>
      <c r="BH398" s="469" t="e">
        <f>IF(#REF!="nulová",J398,0)</f>
        <v>#REF!</v>
      </c>
      <c r="BI398" s="379" t="s">
        <v>409</v>
      </c>
      <c r="BJ398" s="470">
        <f t="shared" si="24"/>
        <v>0</v>
      </c>
      <c r="BK398" s="379" t="s">
        <v>422</v>
      </c>
      <c r="BL398" s="468" t="s">
        <v>1549</v>
      </c>
    </row>
    <row r="399" spans="2:64" s="387" customFormat="1" ht="24.2" customHeight="1">
      <c r="B399" s="458"/>
      <c r="C399" s="754" t="s">
        <v>1550</v>
      </c>
      <c r="D399" s="754" t="s">
        <v>474</v>
      </c>
      <c r="E399" s="755" t="s">
        <v>1551</v>
      </c>
      <c r="F399" s="589" t="s">
        <v>2609</v>
      </c>
      <c r="G399" s="757" t="s">
        <v>305</v>
      </c>
      <c r="H399" s="758">
        <v>2</v>
      </c>
      <c r="I399" s="758">
        <v>0</v>
      </c>
      <c r="J399" s="758">
        <f t="shared" si="20"/>
        <v>0</v>
      </c>
      <c r="K399" s="498"/>
      <c r="L399" s="499"/>
      <c r="M399" s="500" t="s">
        <v>911</v>
      </c>
      <c r="N399" s="466">
        <v>0</v>
      </c>
      <c r="O399" s="466">
        <f t="shared" si="21"/>
        <v>0</v>
      </c>
      <c r="P399" s="466">
        <v>2.4099999999999998E-3</v>
      </c>
      <c r="Q399" s="466">
        <f t="shared" si="22"/>
        <v>4.8199999999999996E-3</v>
      </c>
      <c r="R399" s="466">
        <v>0</v>
      </c>
      <c r="S399" s="467">
        <f t="shared" si="23"/>
        <v>0</v>
      </c>
      <c r="AQ399" s="468" t="s">
        <v>1255</v>
      </c>
      <c r="AS399" s="468" t="s">
        <v>474</v>
      </c>
      <c r="AT399" s="468" t="s">
        <v>409</v>
      </c>
      <c r="AX399" s="379" t="s">
        <v>970</v>
      </c>
      <c r="BD399" s="469" t="e">
        <f>IF(#REF!="základná",J399,0)</f>
        <v>#REF!</v>
      </c>
      <c r="BE399" s="469" t="e">
        <f>IF(#REF!="znížená",J399,0)</f>
        <v>#REF!</v>
      </c>
      <c r="BF399" s="469" t="e">
        <f>IF(#REF!="zákl. prenesená",J399,0)</f>
        <v>#REF!</v>
      </c>
      <c r="BG399" s="469" t="e">
        <f>IF(#REF!="zníž. prenesená",J399,0)</f>
        <v>#REF!</v>
      </c>
      <c r="BH399" s="469" t="e">
        <f>IF(#REF!="nulová",J399,0)</f>
        <v>#REF!</v>
      </c>
      <c r="BI399" s="379" t="s">
        <v>409</v>
      </c>
      <c r="BJ399" s="470">
        <f t="shared" si="24"/>
        <v>0</v>
      </c>
      <c r="BK399" s="379" t="s">
        <v>422</v>
      </c>
      <c r="BL399" s="468" t="s">
        <v>1552</v>
      </c>
    </row>
    <row r="400" spans="2:64" s="387" customFormat="1" ht="24.2" customHeight="1">
      <c r="B400" s="458"/>
      <c r="C400" s="459" t="s">
        <v>1553</v>
      </c>
      <c r="D400" s="459" t="s">
        <v>972</v>
      </c>
      <c r="E400" s="460" t="s">
        <v>1554</v>
      </c>
      <c r="F400" s="461" t="s">
        <v>1555</v>
      </c>
      <c r="G400" s="462" t="s">
        <v>305</v>
      </c>
      <c r="H400" s="463">
        <v>12</v>
      </c>
      <c r="I400" s="463">
        <v>0</v>
      </c>
      <c r="J400" s="463">
        <f t="shared" si="20"/>
        <v>0</v>
      </c>
      <c r="K400" s="464"/>
      <c r="L400" s="388"/>
      <c r="M400" s="465" t="s">
        <v>911</v>
      </c>
      <c r="N400" s="466">
        <v>0.56554000000000004</v>
      </c>
      <c r="O400" s="466">
        <f t="shared" si="21"/>
        <v>6.786480000000001</v>
      </c>
      <c r="P400" s="466">
        <v>0</v>
      </c>
      <c r="Q400" s="466">
        <f t="shared" si="22"/>
        <v>0</v>
      </c>
      <c r="R400" s="466">
        <v>0</v>
      </c>
      <c r="S400" s="467">
        <f t="shared" si="23"/>
        <v>0</v>
      </c>
      <c r="AQ400" s="468" t="s">
        <v>422</v>
      </c>
      <c r="AS400" s="468" t="s">
        <v>972</v>
      </c>
      <c r="AT400" s="468" t="s">
        <v>409</v>
      </c>
      <c r="AX400" s="379" t="s">
        <v>970</v>
      </c>
      <c r="BD400" s="469" t="e">
        <f>IF(#REF!="základná",J400,0)</f>
        <v>#REF!</v>
      </c>
      <c r="BE400" s="469" t="e">
        <f>IF(#REF!="znížená",J400,0)</f>
        <v>#REF!</v>
      </c>
      <c r="BF400" s="469" t="e">
        <f>IF(#REF!="zákl. prenesená",J400,0)</f>
        <v>#REF!</v>
      </c>
      <c r="BG400" s="469" t="e">
        <f>IF(#REF!="zníž. prenesená",J400,0)</f>
        <v>#REF!</v>
      </c>
      <c r="BH400" s="469" t="e">
        <f>IF(#REF!="nulová",J400,0)</f>
        <v>#REF!</v>
      </c>
      <c r="BI400" s="379" t="s">
        <v>409</v>
      </c>
      <c r="BJ400" s="470">
        <f t="shared" si="24"/>
        <v>0</v>
      </c>
      <c r="BK400" s="379" t="s">
        <v>422</v>
      </c>
      <c r="BL400" s="468" t="s">
        <v>1556</v>
      </c>
    </row>
    <row r="401" spans="2:64" s="387" customFormat="1" ht="24.2" customHeight="1">
      <c r="B401" s="458"/>
      <c r="C401" s="493" t="s">
        <v>1557</v>
      </c>
      <c r="D401" s="493" t="s">
        <v>474</v>
      </c>
      <c r="E401" s="494" t="s">
        <v>1558</v>
      </c>
      <c r="F401" s="584" t="s">
        <v>2533</v>
      </c>
      <c r="G401" s="496" t="s">
        <v>305</v>
      </c>
      <c r="H401" s="497">
        <v>7</v>
      </c>
      <c r="I401" s="497">
        <v>0</v>
      </c>
      <c r="J401" s="497">
        <f t="shared" si="20"/>
        <v>0</v>
      </c>
      <c r="K401" s="498"/>
      <c r="L401" s="499"/>
      <c r="M401" s="500" t="s">
        <v>911</v>
      </c>
      <c r="N401" s="466">
        <v>0</v>
      </c>
      <c r="O401" s="466">
        <f t="shared" si="21"/>
        <v>0</v>
      </c>
      <c r="P401" s="466">
        <v>2.7000000000000001E-3</v>
      </c>
      <c r="Q401" s="466">
        <f t="shared" si="22"/>
        <v>1.89E-2</v>
      </c>
      <c r="R401" s="466">
        <v>0</v>
      </c>
      <c r="S401" s="467">
        <f t="shared" si="23"/>
        <v>0</v>
      </c>
      <c r="AQ401" s="468" t="s">
        <v>1255</v>
      </c>
      <c r="AS401" s="468" t="s">
        <v>474</v>
      </c>
      <c r="AT401" s="468" t="s">
        <v>409</v>
      </c>
      <c r="AX401" s="379" t="s">
        <v>970</v>
      </c>
      <c r="BD401" s="469" t="e">
        <f>IF(#REF!="základná",J401,0)</f>
        <v>#REF!</v>
      </c>
      <c r="BE401" s="469" t="e">
        <f>IF(#REF!="znížená",J401,0)</f>
        <v>#REF!</v>
      </c>
      <c r="BF401" s="469" t="e">
        <f>IF(#REF!="zákl. prenesená",J401,0)</f>
        <v>#REF!</v>
      </c>
      <c r="BG401" s="469" t="e">
        <f>IF(#REF!="zníž. prenesená",J401,0)</f>
        <v>#REF!</v>
      </c>
      <c r="BH401" s="469" t="e">
        <f>IF(#REF!="nulová",J401,0)</f>
        <v>#REF!</v>
      </c>
      <c r="BI401" s="379" t="s">
        <v>409</v>
      </c>
      <c r="BJ401" s="470">
        <f t="shared" si="24"/>
        <v>0</v>
      </c>
      <c r="BK401" s="379" t="s">
        <v>422</v>
      </c>
      <c r="BL401" s="468" t="s">
        <v>1559</v>
      </c>
    </row>
    <row r="402" spans="2:64" s="387" customFormat="1" ht="37.700000000000003" customHeight="1">
      <c r="B402" s="458"/>
      <c r="C402" s="493" t="s">
        <v>1560</v>
      </c>
      <c r="D402" s="493" t="s">
        <v>474</v>
      </c>
      <c r="E402" s="494" t="s">
        <v>1561</v>
      </c>
      <c r="F402" s="584" t="s">
        <v>2534</v>
      </c>
      <c r="G402" s="496" t="s">
        <v>305</v>
      </c>
      <c r="H402" s="497">
        <v>1</v>
      </c>
      <c r="I402" s="497">
        <v>0</v>
      </c>
      <c r="J402" s="497">
        <f t="shared" si="20"/>
        <v>0</v>
      </c>
      <c r="K402" s="498"/>
      <c r="L402" s="499"/>
      <c r="M402" s="500" t="s">
        <v>911</v>
      </c>
      <c r="N402" s="466">
        <v>0</v>
      </c>
      <c r="O402" s="466">
        <f t="shared" si="21"/>
        <v>0</v>
      </c>
      <c r="P402" s="466">
        <v>4.0000000000000002E-4</v>
      </c>
      <c r="Q402" s="466">
        <f t="shared" si="22"/>
        <v>4.0000000000000002E-4</v>
      </c>
      <c r="R402" s="466">
        <v>0</v>
      </c>
      <c r="S402" s="467">
        <f t="shared" si="23"/>
        <v>0</v>
      </c>
      <c r="AQ402" s="468" t="s">
        <v>1255</v>
      </c>
      <c r="AS402" s="468" t="s">
        <v>474</v>
      </c>
      <c r="AT402" s="468" t="s">
        <v>409</v>
      </c>
      <c r="AX402" s="379" t="s">
        <v>970</v>
      </c>
      <c r="BD402" s="469" t="e">
        <f>IF(#REF!="základná",J402,0)</f>
        <v>#REF!</v>
      </c>
      <c r="BE402" s="469" t="e">
        <f>IF(#REF!="znížená",J402,0)</f>
        <v>#REF!</v>
      </c>
      <c r="BF402" s="469" t="e">
        <f>IF(#REF!="zákl. prenesená",J402,0)</f>
        <v>#REF!</v>
      </c>
      <c r="BG402" s="469" t="e">
        <f>IF(#REF!="zníž. prenesená",J402,0)</f>
        <v>#REF!</v>
      </c>
      <c r="BH402" s="469" t="e">
        <f>IF(#REF!="nulová",J402,0)</f>
        <v>#REF!</v>
      </c>
      <c r="BI402" s="379" t="s">
        <v>409</v>
      </c>
      <c r="BJ402" s="470">
        <f t="shared" si="24"/>
        <v>0</v>
      </c>
      <c r="BK402" s="379" t="s">
        <v>422</v>
      </c>
      <c r="BL402" s="468" t="s">
        <v>1562</v>
      </c>
    </row>
    <row r="403" spans="2:64" s="387" customFormat="1" ht="14.45" customHeight="1">
      <c r="B403" s="458"/>
      <c r="C403" s="493" t="s">
        <v>1563</v>
      </c>
      <c r="D403" s="493" t="s">
        <v>474</v>
      </c>
      <c r="E403" s="494" t="s">
        <v>1564</v>
      </c>
      <c r="F403" s="495" t="s">
        <v>1565</v>
      </c>
      <c r="G403" s="496" t="s">
        <v>305</v>
      </c>
      <c r="H403" s="497">
        <v>4</v>
      </c>
      <c r="I403" s="497">
        <v>0</v>
      </c>
      <c r="J403" s="497">
        <f t="shared" si="20"/>
        <v>0</v>
      </c>
      <c r="K403" s="498"/>
      <c r="L403" s="499"/>
      <c r="M403" s="500" t="s">
        <v>911</v>
      </c>
      <c r="N403" s="466">
        <v>0</v>
      </c>
      <c r="O403" s="466">
        <f t="shared" si="21"/>
        <v>0</v>
      </c>
      <c r="P403" s="466">
        <v>1.2999999999999999E-3</v>
      </c>
      <c r="Q403" s="466">
        <f t="shared" si="22"/>
        <v>5.1999999999999998E-3</v>
      </c>
      <c r="R403" s="466">
        <v>0</v>
      </c>
      <c r="S403" s="467">
        <f t="shared" si="23"/>
        <v>0</v>
      </c>
      <c r="AQ403" s="468" t="s">
        <v>1255</v>
      </c>
      <c r="AS403" s="468" t="s">
        <v>474</v>
      </c>
      <c r="AT403" s="468" t="s">
        <v>409</v>
      </c>
      <c r="AX403" s="379" t="s">
        <v>970</v>
      </c>
      <c r="BD403" s="469" t="e">
        <f>IF(#REF!="základná",J403,0)</f>
        <v>#REF!</v>
      </c>
      <c r="BE403" s="469" t="e">
        <f>IF(#REF!="znížená",J403,0)</f>
        <v>#REF!</v>
      </c>
      <c r="BF403" s="469" t="e">
        <f>IF(#REF!="zákl. prenesená",J403,0)</f>
        <v>#REF!</v>
      </c>
      <c r="BG403" s="469" t="e">
        <f>IF(#REF!="zníž. prenesená",J403,0)</f>
        <v>#REF!</v>
      </c>
      <c r="BH403" s="469" t="e">
        <f>IF(#REF!="nulová",J403,0)</f>
        <v>#REF!</v>
      </c>
      <c r="BI403" s="379" t="s">
        <v>409</v>
      </c>
      <c r="BJ403" s="470">
        <f t="shared" si="24"/>
        <v>0</v>
      </c>
      <c r="BK403" s="379" t="s">
        <v>422</v>
      </c>
      <c r="BL403" s="468" t="s">
        <v>1566</v>
      </c>
    </row>
    <row r="404" spans="2:64" s="596" customFormat="1" ht="14.45" customHeight="1">
      <c r="B404" s="590"/>
      <c r="C404" s="759"/>
      <c r="D404" s="759"/>
      <c r="E404" s="760"/>
      <c r="F404" s="761" t="s">
        <v>2612</v>
      </c>
      <c r="G404" s="762" t="s">
        <v>305</v>
      </c>
      <c r="H404" s="763">
        <v>1</v>
      </c>
      <c r="I404" s="763">
        <v>0</v>
      </c>
      <c r="J404" s="763">
        <f t="shared" si="20"/>
        <v>0</v>
      </c>
      <c r="K404" s="591"/>
      <c r="L404" s="592"/>
      <c r="M404" s="593"/>
      <c r="N404" s="594"/>
      <c r="O404" s="594"/>
      <c r="P404" s="594"/>
      <c r="Q404" s="594"/>
      <c r="R404" s="594"/>
      <c r="S404" s="595"/>
      <c r="AQ404" s="597"/>
      <c r="AS404" s="597"/>
      <c r="AT404" s="597"/>
      <c r="AX404" s="598"/>
      <c r="BD404" s="599" t="e">
        <f>IF(#REF!="základná",J404,0)</f>
        <v>#REF!</v>
      </c>
      <c r="BE404" s="599" t="e">
        <f>IF(#REF!="znížená",J404,0)</f>
        <v>#REF!</v>
      </c>
      <c r="BF404" s="599" t="e">
        <f>IF(#REF!="zákl. prenesená",J404,0)</f>
        <v>#REF!</v>
      </c>
      <c r="BG404" s="599" t="e">
        <f>IF(#REF!="zníž. prenesená",J404,0)</f>
        <v>#REF!</v>
      </c>
      <c r="BH404" s="599" t="e">
        <f>IF(#REF!="nulová",J404,0)</f>
        <v>#REF!</v>
      </c>
      <c r="BI404" s="598"/>
      <c r="BJ404" s="600">
        <f t="shared" si="24"/>
        <v>0</v>
      </c>
      <c r="BK404" s="598"/>
      <c r="BL404" s="597"/>
    </row>
    <row r="405" spans="2:64" s="588" customFormat="1" ht="21.6" customHeight="1">
      <c r="B405" s="458"/>
      <c r="C405" s="754"/>
      <c r="D405" s="754"/>
      <c r="E405" s="755"/>
      <c r="F405" s="589" t="s">
        <v>2613</v>
      </c>
      <c r="G405" s="764" t="s">
        <v>305</v>
      </c>
      <c r="H405" s="758">
        <v>1</v>
      </c>
      <c r="I405" s="758">
        <v>0</v>
      </c>
      <c r="J405" s="758">
        <f t="shared" si="20"/>
        <v>0</v>
      </c>
      <c r="K405" s="498"/>
      <c r="L405" s="499"/>
      <c r="M405" s="500"/>
      <c r="N405" s="466"/>
      <c r="O405" s="466"/>
      <c r="P405" s="466"/>
      <c r="Q405" s="466"/>
      <c r="R405" s="466"/>
      <c r="S405" s="467"/>
      <c r="AQ405" s="468"/>
      <c r="AS405" s="468"/>
      <c r="AT405" s="468"/>
      <c r="AX405" s="379"/>
      <c r="BD405" s="469" t="e">
        <f>IF(#REF!="základná",J405,0)</f>
        <v>#REF!</v>
      </c>
      <c r="BE405" s="469" t="e">
        <f>IF(#REF!="znížená",J405,0)</f>
        <v>#REF!</v>
      </c>
      <c r="BF405" s="469" t="e">
        <f>IF(#REF!="zákl. prenesená",J405,0)</f>
        <v>#REF!</v>
      </c>
      <c r="BG405" s="469" t="e">
        <f>IF(#REF!="zníž. prenesená",J405,0)</f>
        <v>#REF!</v>
      </c>
      <c r="BH405" s="469" t="e">
        <f>IF(#REF!="nulová",J405,0)</f>
        <v>#REF!</v>
      </c>
      <c r="BI405" s="379"/>
      <c r="BJ405" s="470">
        <f t="shared" si="24"/>
        <v>0</v>
      </c>
      <c r="BK405" s="379"/>
      <c r="BL405" s="468"/>
    </row>
    <row r="406" spans="2:64" s="387" customFormat="1" ht="14.45" customHeight="1">
      <c r="B406" s="458"/>
      <c r="C406" s="459" t="s">
        <v>1567</v>
      </c>
      <c r="D406" s="459" t="s">
        <v>972</v>
      </c>
      <c r="E406" s="460" t="s">
        <v>1568</v>
      </c>
      <c r="F406" s="461" t="s">
        <v>1569</v>
      </c>
      <c r="G406" s="462" t="s">
        <v>305</v>
      </c>
      <c r="H406" s="463">
        <v>1</v>
      </c>
      <c r="I406" s="463">
        <v>0</v>
      </c>
      <c r="J406" s="463">
        <f t="shared" si="20"/>
        <v>0</v>
      </c>
      <c r="K406" s="464"/>
      <c r="L406" s="388"/>
      <c r="M406" s="465" t="s">
        <v>911</v>
      </c>
      <c r="N406" s="466">
        <v>0.67318</v>
      </c>
      <c r="O406" s="466">
        <f t="shared" si="21"/>
        <v>0.67318</v>
      </c>
      <c r="P406" s="466">
        <v>1.2E-4</v>
      </c>
      <c r="Q406" s="466">
        <f t="shared" si="22"/>
        <v>1.2E-4</v>
      </c>
      <c r="R406" s="466">
        <v>0</v>
      </c>
      <c r="S406" s="467">
        <f t="shared" si="23"/>
        <v>0</v>
      </c>
      <c r="AQ406" s="468" t="s">
        <v>422</v>
      </c>
      <c r="AS406" s="468" t="s">
        <v>972</v>
      </c>
      <c r="AT406" s="468" t="s">
        <v>409</v>
      </c>
      <c r="AX406" s="379" t="s">
        <v>970</v>
      </c>
      <c r="BD406" s="469" t="e">
        <f>IF(#REF!="základná",J406,0)</f>
        <v>#REF!</v>
      </c>
      <c r="BE406" s="469" t="e">
        <f>IF(#REF!="znížená",J406,0)</f>
        <v>#REF!</v>
      </c>
      <c r="BF406" s="469" t="e">
        <f>IF(#REF!="zákl. prenesená",J406,0)</f>
        <v>#REF!</v>
      </c>
      <c r="BG406" s="469" t="e">
        <f>IF(#REF!="zníž. prenesená",J406,0)</f>
        <v>#REF!</v>
      </c>
      <c r="BH406" s="469" t="e">
        <f>IF(#REF!="nulová",J406,0)</f>
        <v>#REF!</v>
      </c>
      <c r="BI406" s="379" t="s">
        <v>409</v>
      </c>
      <c r="BJ406" s="470">
        <f t="shared" si="24"/>
        <v>0</v>
      </c>
      <c r="BK406" s="379" t="s">
        <v>422</v>
      </c>
      <c r="BL406" s="468" t="s">
        <v>1570</v>
      </c>
    </row>
    <row r="407" spans="2:64" s="387" customFormat="1" ht="24.2" customHeight="1">
      <c r="B407" s="458"/>
      <c r="C407" s="493" t="s">
        <v>1571</v>
      </c>
      <c r="D407" s="493" t="s">
        <v>474</v>
      </c>
      <c r="E407" s="494" t="s">
        <v>1572</v>
      </c>
      <c r="F407" s="584" t="s">
        <v>2535</v>
      </c>
      <c r="G407" s="496" t="s">
        <v>305</v>
      </c>
      <c r="H407" s="497">
        <v>1</v>
      </c>
      <c r="I407" s="497">
        <v>0</v>
      </c>
      <c r="J407" s="497">
        <f t="shared" si="20"/>
        <v>0</v>
      </c>
      <c r="K407" s="498"/>
      <c r="L407" s="499"/>
      <c r="M407" s="500" t="s">
        <v>911</v>
      </c>
      <c r="N407" s="466">
        <v>0</v>
      </c>
      <c r="O407" s="466">
        <f t="shared" si="21"/>
        <v>0</v>
      </c>
      <c r="P407" s="466">
        <v>3.0699999999999998E-3</v>
      </c>
      <c r="Q407" s="466">
        <f t="shared" si="22"/>
        <v>3.0699999999999998E-3</v>
      </c>
      <c r="R407" s="466">
        <v>0</v>
      </c>
      <c r="S407" s="467">
        <f t="shared" si="23"/>
        <v>0</v>
      </c>
      <c r="AQ407" s="468" t="s">
        <v>1255</v>
      </c>
      <c r="AS407" s="468" t="s">
        <v>474</v>
      </c>
      <c r="AT407" s="468" t="s">
        <v>409</v>
      </c>
      <c r="AX407" s="379" t="s">
        <v>970</v>
      </c>
      <c r="BD407" s="469" t="e">
        <f>IF(#REF!="základná",J407,0)</f>
        <v>#REF!</v>
      </c>
      <c r="BE407" s="469" t="e">
        <f>IF(#REF!="znížená",J407,0)</f>
        <v>#REF!</v>
      </c>
      <c r="BF407" s="469" t="e">
        <f>IF(#REF!="zákl. prenesená",J407,0)</f>
        <v>#REF!</v>
      </c>
      <c r="BG407" s="469" t="e">
        <f>IF(#REF!="zníž. prenesená",J407,0)</f>
        <v>#REF!</v>
      </c>
      <c r="BH407" s="469" t="e">
        <f>IF(#REF!="nulová",J407,0)</f>
        <v>#REF!</v>
      </c>
      <c r="BI407" s="379" t="s">
        <v>409</v>
      </c>
      <c r="BJ407" s="470">
        <f t="shared" si="24"/>
        <v>0</v>
      </c>
      <c r="BK407" s="379" t="s">
        <v>422</v>
      </c>
      <c r="BL407" s="468" t="s">
        <v>1573</v>
      </c>
    </row>
    <row r="408" spans="2:64" s="387" customFormat="1" ht="24.2" customHeight="1">
      <c r="B408" s="458"/>
      <c r="C408" s="493" t="s">
        <v>1574</v>
      </c>
      <c r="D408" s="493" t="s">
        <v>474</v>
      </c>
      <c r="E408" s="494" t="s">
        <v>1575</v>
      </c>
      <c r="F408" s="584" t="s">
        <v>2536</v>
      </c>
      <c r="G408" s="496" t="s">
        <v>305</v>
      </c>
      <c r="H408" s="497">
        <v>1</v>
      </c>
      <c r="I408" s="497">
        <v>0</v>
      </c>
      <c r="J408" s="497">
        <f t="shared" si="20"/>
        <v>0</v>
      </c>
      <c r="K408" s="498"/>
      <c r="L408" s="499"/>
      <c r="M408" s="500" t="s">
        <v>911</v>
      </c>
      <c r="N408" s="466">
        <v>0</v>
      </c>
      <c r="O408" s="466">
        <f t="shared" si="21"/>
        <v>0</v>
      </c>
      <c r="P408" s="466">
        <v>1E-3</v>
      </c>
      <c r="Q408" s="466">
        <f t="shared" si="22"/>
        <v>1E-3</v>
      </c>
      <c r="R408" s="466">
        <v>0</v>
      </c>
      <c r="S408" s="467">
        <f t="shared" si="23"/>
        <v>0</v>
      </c>
      <c r="AQ408" s="468" t="s">
        <v>1255</v>
      </c>
      <c r="AS408" s="468" t="s">
        <v>474</v>
      </c>
      <c r="AT408" s="468" t="s">
        <v>409</v>
      </c>
      <c r="AX408" s="379" t="s">
        <v>970</v>
      </c>
      <c r="BD408" s="469" t="e">
        <f>IF(#REF!="základná",J408,0)</f>
        <v>#REF!</v>
      </c>
      <c r="BE408" s="469" t="e">
        <f>IF(#REF!="znížená",J408,0)</f>
        <v>#REF!</v>
      </c>
      <c r="BF408" s="469" t="e">
        <f>IF(#REF!="zákl. prenesená",J408,0)</f>
        <v>#REF!</v>
      </c>
      <c r="BG408" s="469" t="e">
        <f>IF(#REF!="zníž. prenesená",J408,0)</f>
        <v>#REF!</v>
      </c>
      <c r="BH408" s="469" t="e">
        <f>IF(#REF!="nulová",J408,0)</f>
        <v>#REF!</v>
      </c>
      <c r="BI408" s="379" t="s">
        <v>409</v>
      </c>
      <c r="BJ408" s="470">
        <f t="shared" si="24"/>
        <v>0</v>
      </c>
      <c r="BK408" s="379" t="s">
        <v>422</v>
      </c>
      <c r="BL408" s="468" t="s">
        <v>1576</v>
      </c>
    </row>
    <row r="409" spans="2:64" s="387" customFormat="1" ht="24.2" customHeight="1">
      <c r="B409" s="458"/>
      <c r="C409" s="493" t="s">
        <v>1577</v>
      </c>
      <c r="D409" s="493" t="s">
        <v>474</v>
      </c>
      <c r="E409" s="494" t="s">
        <v>1578</v>
      </c>
      <c r="F409" s="584" t="s">
        <v>2537</v>
      </c>
      <c r="G409" s="496" t="s">
        <v>305</v>
      </c>
      <c r="H409" s="497">
        <v>1</v>
      </c>
      <c r="I409" s="497">
        <v>0</v>
      </c>
      <c r="J409" s="497">
        <f t="shared" si="20"/>
        <v>0</v>
      </c>
      <c r="K409" s="498"/>
      <c r="L409" s="499"/>
      <c r="M409" s="500" t="s">
        <v>911</v>
      </c>
      <c r="N409" s="466">
        <v>0</v>
      </c>
      <c r="O409" s="466">
        <f t="shared" si="21"/>
        <v>0</v>
      </c>
      <c r="P409" s="466">
        <v>4.4999999999999999E-4</v>
      </c>
      <c r="Q409" s="466">
        <f t="shared" si="22"/>
        <v>4.4999999999999999E-4</v>
      </c>
      <c r="R409" s="466">
        <v>0</v>
      </c>
      <c r="S409" s="467">
        <f t="shared" si="23"/>
        <v>0</v>
      </c>
      <c r="AQ409" s="468" t="s">
        <v>1255</v>
      </c>
      <c r="AS409" s="468" t="s">
        <v>474</v>
      </c>
      <c r="AT409" s="468" t="s">
        <v>409</v>
      </c>
      <c r="AX409" s="379" t="s">
        <v>970</v>
      </c>
      <c r="BD409" s="469" t="e">
        <f>IF(#REF!="základná",J409,0)</f>
        <v>#REF!</v>
      </c>
      <c r="BE409" s="469" t="e">
        <f>IF(#REF!="znížená",J409,0)</f>
        <v>#REF!</v>
      </c>
      <c r="BF409" s="469" t="e">
        <f>IF(#REF!="zákl. prenesená",J409,0)</f>
        <v>#REF!</v>
      </c>
      <c r="BG409" s="469" t="e">
        <f>IF(#REF!="zníž. prenesená",J409,0)</f>
        <v>#REF!</v>
      </c>
      <c r="BH409" s="469" t="e">
        <f>IF(#REF!="nulová",J409,0)</f>
        <v>#REF!</v>
      </c>
      <c r="BI409" s="379" t="s">
        <v>409</v>
      </c>
      <c r="BJ409" s="470">
        <f t="shared" si="24"/>
        <v>0</v>
      </c>
      <c r="BK409" s="379" t="s">
        <v>422</v>
      </c>
      <c r="BL409" s="468" t="s">
        <v>1579</v>
      </c>
    </row>
    <row r="410" spans="2:64" s="387" customFormat="1" ht="24.2" customHeight="1">
      <c r="B410" s="458"/>
      <c r="C410" s="493" t="s">
        <v>1580</v>
      </c>
      <c r="D410" s="493" t="s">
        <v>474</v>
      </c>
      <c r="E410" s="494" t="s">
        <v>1581</v>
      </c>
      <c r="F410" s="584" t="s">
        <v>2538</v>
      </c>
      <c r="G410" s="496" t="s">
        <v>305</v>
      </c>
      <c r="H410" s="497">
        <v>3</v>
      </c>
      <c r="I410" s="497">
        <v>0</v>
      </c>
      <c r="J410" s="497">
        <f t="shared" si="20"/>
        <v>0</v>
      </c>
      <c r="K410" s="498"/>
      <c r="L410" s="499"/>
      <c r="M410" s="500" t="s">
        <v>911</v>
      </c>
      <c r="N410" s="466">
        <v>0</v>
      </c>
      <c r="O410" s="466">
        <f t="shared" si="21"/>
        <v>0</v>
      </c>
      <c r="P410" s="466">
        <v>5.9999999999999995E-4</v>
      </c>
      <c r="Q410" s="466">
        <f t="shared" si="22"/>
        <v>1.8E-3</v>
      </c>
      <c r="R410" s="466">
        <v>0</v>
      </c>
      <c r="S410" s="467">
        <f t="shared" si="23"/>
        <v>0</v>
      </c>
      <c r="AQ410" s="468" t="s">
        <v>1255</v>
      </c>
      <c r="AS410" s="468" t="s">
        <v>474</v>
      </c>
      <c r="AT410" s="468" t="s">
        <v>409</v>
      </c>
      <c r="AX410" s="379" t="s">
        <v>970</v>
      </c>
      <c r="BD410" s="469" t="e">
        <f>IF(#REF!="základná",J410,0)</f>
        <v>#REF!</v>
      </c>
      <c r="BE410" s="469" t="e">
        <f>IF(#REF!="znížená",J410,0)</f>
        <v>#REF!</v>
      </c>
      <c r="BF410" s="469" t="e">
        <f>IF(#REF!="zákl. prenesená",J410,0)</f>
        <v>#REF!</v>
      </c>
      <c r="BG410" s="469" t="e">
        <f>IF(#REF!="zníž. prenesená",J410,0)</f>
        <v>#REF!</v>
      </c>
      <c r="BH410" s="469" t="e">
        <f>IF(#REF!="nulová",J410,0)</f>
        <v>#REF!</v>
      </c>
      <c r="BI410" s="379" t="s">
        <v>409</v>
      </c>
      <c r="BJ410" s="470">
        <f t="shared" si="24"/>
        <v>0</v>
      </c>
      <c r="BK410" s="379" t="s">
        <v>422</v>
      </c>
      <c r="BL410" s="468" t="s">
        <v>1582</v>
      </c>
    </row>
    <row r="411" spans="2:64" s="387" customFormat="1" ht="24.2" customHeight="1">
      <c r="B411" s="458"/>
      <c r="C411" s="459" t="s">
        <v>1583</v>
      </c>
      <c r="D411" s="459" t="s">
        <v>972</v>
      </c>
      <c r="E411" s="460" t="s">
        <v>1584</v>
      </c>
      <c r="F411" s="461" t="s">
        <v>1585</v>
      </c>
      <c r="G411" s="462" t="s">
        <v>305</v>
      </c>
      <c r="H411" s="463">
        <v>7</v>
      </c>
      <c r="I411" s="463">
        <v>0</v>
      </c>
      <c r="J411" s="463">
        <f t="shared" si="20"/>
        <v>0</v>
      </c>
      <c r="K411" s="464"/>
      <c r="L411" s="388"/>
      <c r="M411" s="465" t="s">
        <v>911</v>
      </c>
      <c r="N411" s="466">
        <v>0.39016000000000001</v>
      </c>
      <c r="O411" s="466">
        <f t="shared" si="21"/>
        <v>2.7311200000000002</v>
      </c>
      <c r="P411" s="466">
        <v>0</v>
      </c>
      <c r="Q411" s="466">
        <f t="shared" si="22"/>
        <v>0</v>
      </c>
      <c r="R411" s="466">
        <v>0</v>
      </c>
      <c r="S411" s="467">
        <f t="shared" si="23"/>
        <v>0</v>
      </c>
      <c r="AQ411" s="468" t="s">
        <v>422</v>
      </c>
      <c r="AS411" s="468" t="s">
        <v>972</v>
      </c>
      <c r="AT411" s="468" t="s">
        <v>409</v>
      </c>
      <c r="AX411" s="379" t="s">
        <v>970</v>
      </c>
      <c r="BD411" s="469" t="e">
        <f>IF(#REF!="základná",J411,0)</f>
        <v>#REF!</v>
      </c>
      <c r="BE411" s="469" t="e">
        <f>IF(#REF!="znížená",J411,0)</f>
        <v>#REF!</v>
      </c>
      <c r="BF411" s="469" t="e">
        <f>IF(#REF!="zákl. prenesená",J411,0)</f>
        <v>#REF!</v>
      </c>
      <c r="BG411" s="469" t="e">
        <f>IF(#REF!="zníž. prenesená",J411,0)</f>
        <v>#REF!</v>
      </c>
      <c r="BH411" s="469" t="e">
        <f>IF(#REF!="nulová",J411,0)</f>
        <v>#REF!</v>
      </c>
      <c r="BI411" s="379" t="s">
        <v>409</v>
      </c>
      <c r="BJ411" s="470">
        <f t="shared" si="24"/>
        <v>0</v>
      </c>
      <c r="BK411" s="379" t="s">
        <v>422</v>
      </c>
      <c r="BL411" s="468" t="s">
        <v>1586</v>
      </c>
    </row>
    <row r="412" spans="2:64" s="387" customFormat="1" ht="14.45" customHeight="1">
      <c r="B412" s="458"/>
      <c r="C412" s="493" t="s">
        <v>1587</v>
      </c>
      <c r="D412" s="493" t="s">
        <v>474</v>
      </c>
      <c r="E412" s="494" t="s">
        <v>1588</v>
      </c>
      <c r="F412" s="495" t="s">
        <v>1589</v>
      </c>
      <c r="G412" s="496" t="s">
        <v>305</v>
      </c>
      <c r="H412" s="497">
        <v>7</v>
      </c>
      <c r="I412" s="497">
        <v>0</v>
      </c>
      <c r="J412" s="497">
        <f t="shared" si="20"/>
        <v>0</v>
      </c>
      <c r="K412" s="498"/>
      <c r="L412" s="499"/>
      <c r="M412" s="500" t="s">
        <v>911</v>
      </c>
      <c r="N412" s="466">
        <v>0</v>
      </c>
      <c r="O412" s="466">
        <f t="shared" si="21"/>
        <v>0</v>
      </c>
      <c r="P412" s="466">
        <v>3.3E-4</v>
      </c>
      <c r="Q412" s="466">
        <f t="shared" si="22"/>
        <v>2.31E-3</v>
      </c>
      <c r="R412" s="466">
        <v>0</v>
      </c>
      <c r="S412" s="467">
        <f t="shared" si="23"/>
        <v>0</v>
      </c>
      <c r="AQ412" s="468" t="s">
        <v>1255</v>
      </c>
      <c r="AS412" s="468" t="s">
        <v>474</v>
      </c>
      <c r="AT412" s="468" t="s">
        <v>409</v>
      </c>
      <c r="AX412" s="379" t="s">
        <v>970</v>
      </c>
      <c r="BD412" s="469" t="e">
        <f>IF(#REF!="základná",J412,0)</f>
        <v>#REF!</v>
      </c>
      <c r="BE412" s="469" t="e">
        <f>IF(#REF!="znížená",J412,0)</f>
        <v>#REF!</v>
      </c>
      <c r="BF412" s="469" t="e">
        <f>IF(#REF!="zákl. prenesená",J412,0)</f>
        <v>#REF!</v>
      </c>
      <c r="BG412" s="469" t="e">
        <f>IF(#REF!="zníž. prenesená",J412,0)</f>
        <v>#REF!</v>
      </c>
      <c r="BH412" s="469" t="e">
        <f>IF(#REF!="nulová",J412,0)</f>
        <v>#REF!</v>
      </c>
      <c r="BI412" s="379" t="s">
        <v>409</v>
      </c>
      <c r="BJ412" s="470">
        <f t="shared" si="24"/>
        <v>0</v>
      </c>
      <c r="BK412" s="379" t="s">
        <v>422</v>
      </c>
      <c r="BL412" s="468" t="s">
        <v>1590</v>
      </c>
    </row>
    <row r="413" spans="2:64" s="387" customFormat="1" ht="24.2" customHeight="1">
      <c r="B413" s="458"/>
      <c r="C413" s="459" t="s">
        <v>1591</v>
      </c>
      <c r="D413" s="459" t="s">
        <v>972</v>
      </c>
      <c r="E413" s="460" t="s">
        <v>1592</v>
      </c>
      <c r="F413" s="461" t="s">
        <v>1593</v>
      </c>
      <c r="G413" s="462" t="s">
        <v>305</v>
      </c>
      <c r="H413" s="463">
        <v>5</v>
      </c>
      <c r="I413" s="463">
        <v>0</v>
      </c>
      <c r="J413" s="463">
        <f t="shared" si="20"/>
        <v>0</v>
      </c>
      <c r="K413" s="464"/>
      <c r="L413" s="388"/>
      <c r="M413" s="465" t="s">
        <v>911</v>
      </c>
      <c r="N413" s="466">
        <v>0.42226999999999998</v>
      </c>
      <c r="O413" s="466">
        <f t="shared" si="21"/>
        <v>2.1113499999999998</v>
      </c>
      <c r="P413" s="466">
        <v>1.0000000000000001E-5</v>
      </c>
      <c r="Q413" s="466">
        <f t="shared" si="22"/>
        <v>5.0000000000000002E-5</v>
      </c>
      <c r="R413" s="466">
        <v>0</v>
      </c>
      <c r="S413" s="467">
        <f t="shared" si="23"/>
        <v>0</v>
      </c>
      <c r="AQ413" s="468" t="s">
        <v>422</v>
      </c>
      <c r="AS413" s="468" t="s">
        <v>972</v>
      </c>
      <c r="AT413" s="468" t="s">
        <v>409</v>
      </c>
      <c r="AX413" s="379" t="s">
        <v>970</v>
      </c>
      <c r="BD413" s="469" t="e">
        <f>IF(#REF!="základná",J413,0)</f>
        <v>#REF!</v>
      </c>
      <c r="BE413" s="469" t="e">
        <f>IF(#REF!="znížená",J413,0)</f>
        <v>#REF!</v>
      </c>
      <c r="BF413" s="469" t="e">
        <f>IF(#REF!="zákl. prenesená",J413,0)</f>
        <v>#REF!</v>
      </c>
      <c r="BG413" s="469" t="e">
        <f>IF(#REF!="zníž. prenesená",J413,0)</f>
        <v>#REF!</v>
      </c>
      <c r="BH413" s="469" t="e">
        <f>IF(#REF!="nulová",J413,0)</f>
        <v>#REF!</v>
      </c>
      <c r="BI413" s="379" t="s">
        <v>409</v>
      </c>
      <c r="BJ413" s="470">
        <f t="shared" si="24"/>
        <v>0</v>
      </c>
      <c r="BK413" s="379" t="s">
        <v>422</v>
      </c>
      <c r="BL413" s="468" t="s">
        <v>1594</v>
      </c>
    </row>
    <row r="414" spans="2:64" s="387" customFormat="1" ht="24.2" customHeight="1">
      <c r="B414" s="458"/>
      <c r="C414" s="493" t="s">
        <v>1595</v>
      </c>
      <c r="D414" s="493" t="s">
        <v>474</v>
      </c>
      <c r="E414" s="494" t="s">
        <v>1596</v>
      </c>
      <c r="F414" s="584" t="s">
        <v>1597</v>
      </c>
      <c r="G414" s="496" t="s">
        <v>305</v>
      </c>
      <c r="H414" s="497">
        <v>5</v>
      </c>
      <c r="I414" s="497">
        <v>0</v>
      </c>
      <c r="J414" s="497">
        <f t="shared" si="20"/>
        <v>0</v>
      </c>
      <c r="K414" s="498"/>
      <c r="L414" s="499"/>
      <c r="M414" s="500" t="s">
        <v>911</v>
      </c>
      <c r="N414" s="466">
        <v>0</v>
      </c>
      <c r="O414" s="466">
        <f t="shared" si="21"/>
        <v>0</v>
      </c>
      <c r="P414" s="466">
        <v>3.6000000000000002E-4</v>
      </c>
      <c r="Q414" s="466">
        <f t="shared" si="22"/>
        <v>1.8000000000000002E-3</v>
      </c>
      <c r="R414" s="466">
        <v>0</v>
      </c>
      <c r="S414" s="467">
        <f t="shared" si="23"/>
        <v>0</v>
      </c>
      <c r="AQ414" s="468" t="s">
        <v>1255</v>
      </c>
      <c r="AS414" s="468" t="s">
        <v>474</v>
      </c>
      <c r="AT414" s="468" t="s">
        <v>409</v>
      </c>
      <c r="AX414" s="379" t="s">
        <v>970</v>
      </c>
      <c r="BD414" s="469" t="e">
        <f>IF(#REF!="základná",J414,0)</f>
        <v>#REF!</v>
      </c>
      <c r="BE414" s="469" t="e">
        <f>IF(#REF!="znížená",J414,0)</f>
        <v>#REF!</v>
      </c>
      <c r="BF414" s="469" t="e">
        <f>IF(#REF!="zákl. prenesená",J414,0)</f>
        <v>#REF!</v>
      </c>
      <c r="BG414" s="469" t="e">
        <f>IF(#REF!="zníž. prenesená",J414,0)</f>
        <v>#REF!</v>
      </c>
      <c r="BH414" s="469" t="e">
        <f>IF(#REF!="nulová",J414,0)</f>
        <v>#REF!</v>
      </c>
      <c r="BI414" s="379" t="s">
        <v>409</v>
      </c>
      <c r="BJ414" s="470">
        <f t="shared" si="24"/>
        <v>0</v>
      </c>
      <c r="BK414" s="379" t="s">
        <v>422</v>
      </c>
      <c r="BL414" s="468" t="s">
        <v>1598</v>
      </c>
    </row>
    <row r="415" spans="2:64" s="387" customFormat="1" ht="24.2" customHeight="1">
      <c r="B415" s="458"/>
      <c r="C415" s="459" t="s">
        <v>1599</v>
      </c>
      <c r="D415" s="459" t="s">
        <v>972</v>
      </c>
      <c r="E415" s="460" t="s">
        <v>1600</v>
      </c>
      <c r="F415" s="585" t="s">
        <v>1601</v>
      </c>
      <c r="G415" s="462" t="s">
        <v>305</v>
      </c>
      <c r="H415" s="463">
        <v>1</v>
      </c>
      <c r="I415" s="463">
        <v>0</v>
      </c>
      <c r="J415" s="463">
        <f t="shared" si="20"/>
        <v>0</v>
      </c>
      <c r="K415" s="464"/>
      <c r="L415" s="388"/>
      <c r="M415" s="465" t="s">
        <v>911</v>
      </c>
      <c r="N415" s="466">
        <v>0.14727000000000001</v>
      </c>
      <c r="O415" s="466">
        <f t="shared" si="21"/>
        <v>0.14727000000000001</v>
      </c>
      <c r="P415" s="466">
        <v>1.0000000000000001E-5</v>
      </c>
      <c r="Q415" s="466">
        <f t="shared" si="22"/>
        <v>1.0000000000000001E-5</v>
      </c>
      <c r="R415" s="466">
        <v>0</v>
      </c>
      <c r="S415" s="467">
        <f t="shared" si="23"/>
        <v>0</v>
      </c>
      <c r="AQ415" s="468" t="s">
        <v>422</v>
      </c>
      <c r="AS415" s="468" t="s">
        <v>972</v>
      </c>
      <c r="AT415" s="468" t="s">
        <v>409</v>
      </c>
      <c r="AX415" s="379" t="s">
        <v>970</v>
      </c>
      <c r="BD415" s="469" t="e">
        <f>IF(#REF!="základná",J415,0)</f>
        <v>#REF!</v>
      </c>
      <c r="BE415" s="469" t="e">
        <f>IF(#REF!="znížená",J415,0)</f>
        <v>#REF!</v>
      </c>
      <c r="BF415" s="469" t="e">
        <f>IF(#REF!="zákl. prenesená",J415,0)</f>
        <v>#REF!</v>
      </c>
      <c r="BG415" s="469" t="e">
        <f>IF(#REF!="zníž. prenesená",J415,0)</f>
        <v>#REF!</v>
      </c>
      <c r="BH415" s="469" t="e">
        <f>IF(#REF!="nulová",J415,0)</f>
        <v>#REF!</v>
      </c>
      <c r="BI415" s="379" t="s">
        <v>409</v>
      </c>
      <c r="BJ415" s="470">
        <f t="shared" si="24"/>
        <v>0</v>
      </c>
      <c r="BK415" s="379" t="s">
        <v>422</v>
      </c>
      <c r="BL415" s="468" t="s">
        <v>1602</v>
      </c>
    </row>
    <row r="416" spans="2:64" s="387" customFormat="1" ht="37.700000000000003" customHeight="1">
      <c r="B416" s="458"/>
      <c r="C416" s="493" t="s">
        <v>1603</v>
      </c>
      <c r="D416" s="493" t="s">
        <v>474</v>
      </c>
      <c r="E416" s="494" t="s">
        <v>1604</v>
      </c>
      <c r="F416" s="584" t="s">
        <v>2539</v>
      </c>
      <c r="G416" s="496" t="s">
        <v>305</v>
      </c>
      <c r="H416" s="497">
        <v>1</v>
      </c>
      <c r="I416" s="497">
        <v>0</v>
      </c>
      <c r="J416" s="497">
        <f t="shared" si="20"/>
        <v>0</v>
      </c>
      <c r="K416" s="498"/>
      <c r="L416" s="499"/>
      <c r="M416" s="500" t="s">
        <v>911</v>
      </c>
      <c r="N416" s="466">
        <v>0</v>
      </c>
      <c r="O416" s="466">
        <f t="shared" si="21"/>
        <v>0</v>
      </c>
      <c r="P416" s="466">
        <v>2.4099999999999998E-3</v>
      </c>
      <c r="Q416" s="466">
        <f t="shared" si="22"/>
        <v>2.4099999999999998E-3</v>
      </c>
      <c r="R416" s="466">
        <v>0</v>
      </c>
      <c r="S416" s="467">
        <f t="shared" si="23"/>
        <v>0</v>
      </c>
      <c r="AQ416" s="468" t="s">
        <v>1255</v>
      </c>
      <c r="AS416" s="468" t="s">
        <v>474</v>
      </c>
      <c r="AT416" s="468" t="s">
        <v>409</v>
      </c>
      <c r="AX416" s="379" t="s">
        <v>970</v>
      </c>
      <c r="BD416" s="469" t="e">
        <f>IF(#REF!="základná",J416,0)</f>
        <v>#REF!</v>
      </c>
      <c r="BE416" s="469" t="e">
        <f>IF(#REF!="znížená",J416,0)</f>
        <v>#REF!</v>
      </c>
      <c r="BF416" s="469" t="e">
        <f>IF(#REF!="zákl. prenesená",J416,0)</f>
        <v>#REF!</v>
      </c>
      <c r="BG416" s="469" t="e">
        <f>IF(#REF!="zníž. prenesená",J416,0)</f>
        <v>#REF!</v>
      </c>
      <c r="BH416" s="469" t="e">
        <f>IF(#REF!="nulová",J416,0)</f>
        <v>#REF!</v>
      </c>
      <c r="BI416" s="379" t="s">
        <v>409</v>
      </c>
      <c r="BJ416" s="470">
        <f t="shared" si="24"/>
        <v>0</v>
      </c>
      <c r="BK416" s="379" t="s">
        <v>422</v>
      </c>
      <c r="BL416" s="468" t="s">
        <v>1605</v>
      </c>
    </row>
    <row r="417" spans="2:64" s="387" customFormat="1" ht="24.2" customHeight="1">
      <c r="B417" s="458"/>
      <c r="C417" s="493" t="s">
        <v>1606</v>
      </c>
      <c r="D417" s="493" t="s">
        <v>474</v>
      </c>
      <c r="E417" s="494" t="s">
        <v>1607</v>
      </c>
      <c r="F417" s="584" t="s">
        <v>2540</v>
      </c>
      <c r="G417" s="496" t="s">
        <v>305</v>
      </c>
      <c r="H417" s="497">
        <v>1</v>
      </c>
      <c r="I417" s="497">
        <v>0</v>
      </c>
      <c r="J417" s="497">
        <f t="shared" si="20"/>
        <v>0</v>
      </c>
      <c r="K417" s="498"/>
      <c r="L417" s="499"/>
      <c r="M417" s="500" t="s">
        <v>911</v>
      </c>
      <c r="N417" s="466">
        <v>0</v>
      </c>
      <c r="O417" s="466">
        <f t="shared" si="21"/>
        <v>0</v>
      </c>
      <c r="P417" s="466">
        <v>4.0999999999999999E-4</v>
      </c>
      <c r="Q417" s="466">
        <f t="shared" si="22"/>
        <v>4.0999999999999999E-4</v>
      </c>
      <c r="R417" s="466">
        <v>0</v>
      </c>
      <c r="S417" s="467">
        <f t="shared" si="23"/>
        <v>0</v>
      </c>
      <c r="AQ417" s="468" t="s">
        <v>1255</v>
      </c>
      <c r="AS417" s="468" t="s">
        <v>474</v>
      </c>
      <c r="AT417" s="468" t="s">
        <v>409</v>
      </c>
      <c r="AX417" s="379" t="s">
        <v>970</v>
      </c>
      <c r="BD417" s="469" t="e">
        <f>IF(#REF!="základná",J417,0)</f>
        <v>#REF!</v>
      </c>
      <c r="BE417" s="469" t="e">
        <f>IF(#REF!="znížená",J417,0)</f>
        <v>#REF!</v>
      </c>
      <c r="BF417" s="469" t="e">
        <f>IF(#REF!="zákl. prenesená",J417,0)</f>
        <v>#REF!</v>
      </c>
      <c r="BG417" s="469" t="e">
        <f>IF(#REF!="zníž. prenesená",J417,0)</f>
        <v>#REF!</v>
      </c>
      <c r="BH417" s="469" t="e">
        <f>IF(#REF!="nulová",J417,0)</f>
        <v>#REF!</v>
      </c>
      <c r="BI417" s="379" t="s">
        <v>409</v>
      </c>
      <c r="BJ417" s="470">
        <f t="shared" si="24"/>
        <v>0</v>
      </c>
      <c r="BK417" s="379" t="s">
        <v>422</v>
      </c>
      <c r="BL417" s="468" t="s">
        <v>1608</v>
      </c>
    </row>
    <row r="418" spans="2:64" s="387" customFormat="1" ht="24.2" customHeight="1">
      <c r="B418" s="458"/>
      <c r="C418" s="459" t="s">
        <v>1609</v>
      </c>
      <c r="D418" s="459" t="s">
        <v>972</v>
      </c>
      <c r="E418" s="460" t="s">
        <v>1610</v>
      </c>
      <c r="F418" s="461" t="s">
        <v>1611</v>
      </c>
      <c r="G418" s="462" t="s">
        <v>305</v>
      </c>
      <c r="H418" s="463">
        <v>2</v>
      </c>
      <c r="I418" s="463">
        <v>0</v>
      </c>
      <c r="J418" s="463">
        <f t="shared" si="20"/>
        <v>0</v>
      </c>
      <c r="K418" s="464"/>
      <c r="L418" s="388"/>
      <c r="M418" s="465" t="s">
        <v>911</v>
      </c>
      <c r="N418" s="466">
        <v>0.41010999999999997</v>
      </c>
      <c r="O418" s="466">
        <f t="shared" si="21"/>
        <v>0.82021999999999995</v>
      </c>
      <c r="P418" s="466">
        <v>0</v>
      </c>
      <c r="Q418" s="466">
        <f t="shared" si="22"/>
        <v>0</v>
      </c>
      <c r="R418" s="466">
        <v>0</v>
      </c>
      <c r="S418" s="467">
        <f t="shared" si="23"/>
        <v>0</v>
      </c>
      <c r="AQ418" s="468" t="s">
        <v>422</v>
      </c>
      <c r="AS418" s="468" t="s">
        <v>972</v>
      </c>
      <c r="AT418" s="468" t="s">
        <v>409</v>
      </c>
      <c r="AX418" s="379" t="s">
        <v>970</v>
      </c>
      <c r="BD418" s="469" t="e">
        <f>IF(#REF!="základná",J418,0)</f>
        <v>#REF!</v>
      </c>
      <c r="BE418" s="469" t="e">
        <f>IF(#REF!="znížená",J418,0)</f>
        <v>#REF!</v>
      </c>
      <c r="BF418" s="469" t="e">
        <f>IF(#REF!="zákl. prenesená",J418,0)</f>
        <v>#REF!</v>
      </c>
      <c r="BG418" s="469" t="e">
        <f>IF(#REF!="zníž. prenesená",J418,0)</f>
        <v>#REF!</v>
      </c>
      <c r="BH418" s="469" t="e">
        <f>IF(#REF!="nulová",J418,0)</f>
        <v>#REF!</v>
      </c>
      <c r="BI418" s="379" t="s">
        <v>409</v>
      </c>
      <c r="BJ418" s="470">
        <f t="shared" si="24"/>
        <v>0</v>
      </c>
      <c r="BK418" s="379" t="s">
        <v>422</v>
      </c>
      <c r="BL418" s="468" t="s">
        <v>1612</v>
      </c>
    </row>
    <row r="419" spans="2:64" s="387" customFormat="1" ht="14.45" customHeight="1">
      <c r="B419" s="458"/>
      <c r="C419" s="493" t="s">
        <v>1613</v>
      </c>
      <c r="D419" s="493" t="s">
        <v>474</v>
      </c>
      <c r="E419" s="494" t="s">
        <v>1614</v>
      </c>
      <c r="F419" s="495" t="s">
        <v>1615</v>
      </c>
      <c r="G419" s="496" t="s">
        <v>305</v>
      </c>
      <c r="H419" s="497">
        <v>2</v>
      </c>
      <c r="I419" s="497">
        <v>0</v>
      </c>
      <c r="J419" s="497">
        <f t="shared" si="20"/>
        <v>0</v>
      </c>
      <c r="K419" s="498"/>
      <c r="L419" s="499"/>
      <c r="M419" s="500" t="s">
        <v>911</v>
      </c>
      <c r="N419" s="466">
        <v>0</v>
      </c>
      <c r="O419" s="466">
        <f t="shared" si="21"/>
        <v>0</v>
      </c>
      <c r="P419" s="466">
        <v>1.8000000000000001E-4</v>
      </c>
      <c r="Q419" s="466">
        <f t="shared" si="22"/>
        <v>3.6000000000000002E-4</v>
      </c>
      <c r="R419" s="466">
        <v>0</v>
      </c>
      <c r="S419" s="467">
        <f t="shared" si="23"/>
        <v>0</v>
      </c>
      <c r="AQ419" s="468" t="s">
        <v>1255</v>
      </c>
      <c r="AS419" s="468" t="s">
        <v>474</v>
      </c>
      <c r="AT419" s="468" t="s">
        <v>409</v>
      </c>
      <c r="AX419" s="379" t="s">
        <v>970</v>
      </c>
      <c r="BD419" s="469" t="e">
        <f>IF(#REF!="základná",J419,0)</f>
        <v>#REF!</v>
      </c>
      <c r="BE419" s="469" t="e">
        <f>IF(#REF!="znížená",J419,0)</f>
        <v>#REF!</v>
      </c>
      <c r="BF419" s="469" t="e">
        <f>IF(#REF!="zákl. prenesená",J419,0)</f>
        <v>#REF!</v>
      </c>
      <c r="BG419" s="469" t="e">
        <f>IF(#REF!="zníž. prenesená",J419,0)</f>
        <v>#REF!</v>
      </c>
      <c r="BH419" s="469" t="e">
        <f>IF(#REF!="nulová",J419,0)</f>
        <v>#REF!</v>
      </c>
      <c r="BI419" s="379" t="s">
        <v>409</v>
      </c>
      <c r="BJ419" s="470">
        <f t="shared" si="24"/>
        <v>0</v>
      </c>
      <c r="BK419" s="379" t="s">
        <v>422</v>
      </c>
      <c r="BL419" s="468" t="s">
        <v>1616</v>
      </c>
    </row>
    <row r="420" spans="2:64" s="387" customFormat="1" ht="24.2" customHeight="1">
      <c r="B420" s="458"/>
      <c r="C420" s="459" t="s">
        <v>1617</v>
      </c>
      <c r="D420" s="459" t="s">
        <v>972</v>
      </c>
      <c r="E420" s="460" t="s">
        <v>1618</v>
      </c>
      <c r="F420" s="461" t="s">
        <v>1619</v>
      </c>
      <c r="G420" s="462" t="s">
        <v>305</v>
      </c>
      <c r="H420" s="463">
        <v>2</v>
      </c>
      <c r="I420" s="463">
        <v>0</v>
      </c>
      <c r="J420" s="463">
        <f t="shared" si="20"/>
        <v>0</v>
      </c>
      <c r="K420" s="464"/>
      <c r="L420" s="388"/>
      <c r="M420" s="465" t="s">
        <v>911</v>
      </c>
      <c r="N420" s="466">
        <v>0.14716000000000001</v>
      </c>
      <c r="O420" s="466">
        <f t="shared" si="21"/>
        <v>0.29432000000000003</v>
      </c>
      <c r="P420" s="466">
        <v>1.0000000000000001E-5</v>
      </c>
      <c r="Q420" s="466">
        <f t="shared" si="22"/>
        <v>2.0000000000000002E-5</v>
      </c>
      <c r="R420" s="466">
        <v>0</v>
      </c>
      <c r="S420" s="467">
        <f t="shared" si="23"/>
        <v>0</v>
      </c>
      <c r="AQ420" s="468" t="s">
        <v>422</v>
      </c>
      <c r="AS420" s="468" t="s">
        <v>972</v>
      </c>
      <c r="AT420" s="468" t="s">
        <v>409</v>
      </c>
      <c r="AX420" s="379" t="s">
        <v>970</v>
      </c>
      <c r="BD420" s="469" t="e">
        <f>IF(#REF!="základná",J420,0)</f>
        <v>#REF!</v>
      </c>
      <c r="BE420" s="469" t="e">
        <f>IF(#REF!="znížená",J420,0)</f>
        <v>#REF!</v>
      </c>
      <c r="BF420" s="469" t="e">
        <f>IF(#REF!="zákl. prenesená",J420,0)</f>
        <v>#REF!</v>
      </c>
      <c r="BG420" s="469" t="e">
        <f>IF(#REF!="zníž. prenesená",J420,0)</f>
        <v>#REF!</v>
      </c>
      <c r="BH420" s="469" t="e">
        <f>IF(#REF!="nulová",J420,0)</f>
        <v>#REF!</v>
      </c>
      <c r="BI420" s="379" t="s">
        <v>409</v>
      </c>
      <c r="BJ420" s="470">
        <f t="shared" si="24"/>
        <v>0</v>
      </c>
      <c r="BK420" s="379" t="s">
        <v>422</v>
      </c>
      <c r="BL420" s="468" t="s">
        <v>1620</v>
      </c>
    </row>
    <row r="421" spans="2:64" s="387" customFormat="1" ht="24.2" customHeight="1">
      <c r="B421" s="458"/>
      <c r="C421" s="493" t="s">
        <v>1621</v>
      </c>
      <c r="D421" s="493" t="s">
        <v>474</v>
      </c>
      <c r="E421" s="494" t="s">
        <v>1622</v>
      </c>
      <c r="F421" s="584" t="s">
        <v>2541</v>
      </c>
      <c r="G421" s="496" t="s">
        <v>305</v>
      </c>
      <c r="H421" s="497">
        <v>1</v>
      </c>
      <c r="I421" s="497">
        <v>0</v>
      </c>
      <c r="J421" s="497">
        <f t="shared" si="20"/>
        <v>0</v>
      </c>
      <c r="K421" s="498"/>
      <c r="L421" s="499"/>
      <c r="M421" s="500" t="s">
        <v>911</v>
      </c>
      <c r="N421" s="466">
        <v>0</v>
      </c>
      <c r="O421" s="466">
        <f t="shared" si="21"/>
        <v>0</v>
      </c>
      <c r="P421" s="466">
        <v>2.3000000000000001E-4</v>
      </c>
      <c r="Q421" s="466">
        <f t="shared" si="22"/>
        <v>2.3000000000000001E-4</v>
      </c>
      <c r="R421" s="466">
        <v>0</v>
      </c>
      <c r="S421" s="467">
        <f t="shared" si="23"/>
        <v>0</v>
      </c>
      <c r="AQ421" s="468" t="s">
        <v>405</v>
      </c>
      <c r="AS421" s="468" t="s">
        <v>474</v>
      </c>
      <c r="AT421" s="468" t="s">
        <v>409</v>
      </c>
      <c r="AX421" s="379" t="s">
        <v>970</v>
      </c>
      <c r="BD421" s="469" t="e">
        <f>IF(#REF!="základná",J421,0)</f>
        <v>#REF!</v>
      </c>
      <c r="BE421" s="469" t="e">
        <f>IF(#REF!="znížená",J421,0)</f>
        <v>#REF!</v>
      </c>
      <c r="BF421" s="469" t="e">
        <f>IF(#REF!="zákl. prenesená",J421,0)</f>
        <v>#REF!</v>
      </c>
      <c r="BG421" s="469" t="e">
        <f>IF(#REF!="zníž. prenesená",J421,0)</f>
        <v>#REF!</v>
      </c>
      <c r="BH421" s="469" t="e">
        <f>IF(#REF!="nulová",J421,0)</f>
        <v>#REF!</v>
      </c>
      <c r="BI421" s="379" t="s">
        <v>409</v>
      </c>
      <c r="BJ421" s="470">
        <f t="shared" si="24"/>
        <v>0</v>
      </c>
      <c r="BK421" s="379" t="s">
        <v>420</v>
      </c>
      <c r="BL421" s="468" t="s">
        <v>1623</v>
      </c>
    </row>
    <row r="422" spans="2:64" s="387" customFormat="1" ht="14.45" customHeight="1">
      <c r="B422" s="458"/>
      <c r="C422" s="493" t="s">
        <v>1624</v>
      </c>
      <c r="D422" s="493" t="s">
        <v>474</v>
      </c>
      <c r="E422" s="494" t="s">
        <v>1625</v>
      </c>
      <c r="F422" s="584" t="s">
        <v>2542</v>
      </c>
      <c r="G422" s="496" t="s">
        <v>305</v>
      </c>
      <c r="H422" s="497">
        <v>1</v>
      </c>
      <c r="I422" s="497">
        <v>0</v>
      </c>
      <c r="J422" s="497">
        <f t="shared" si="20"/>
        <v>0</v>
      </c>
      <c r="K422" s="498"/>
      <c r="L422" s="499"/>
      <c r="M422" s="500" t="s">
        <v>911</v>
      </c>
      <c r="N422" s="466">
        <v>0</v>
      </c>
      <c r="O422" s="466">
        <f t="shared" si="21"/>
        <v>0</v>
      </c>
      <c r="P422" s="466">
        <v>1.0000000000000001E-5</v>
      </c>
      <c r="Q422" s="466">
        <f t="shared" si="22"/>
        <v>1.0000000000000001E-5</v>
      </c>
      <c r="R422" s="466">
        <v>0</v>
      </c>
      <c r="S422" s="467">
        <f t="shared" si="23"/>
        <v>0</v>
      </c>
      <c r="AQ422" s="468" t="s">
        <v>1255</v>
      </c>
      <c r="AS422" s="468" t="s">
        <v>474</v>
      </c>
      <c r="AT422" s="468" t="s">
        <v>409</v>
      </c>
      <c r="AX422" s="379" t="s">
        <v>970</v>
      </c>
      <c r="BD422" s="469" t="e">
        <f>IF(#REF!="základná",J422,0)</f>
        <v>#REF!</v>
      </c>
      <c r="BE422" s="469" t="e">
        <f>IF(#REF!="znížená",J422,0)</f>
        <v>#REF!</v>
      </c>
      <c r="BF422" s="469" t="e">
        <f>IF(#REF!="zákl. prenesená",J422,0)</f>
        <v>#REF!</v>
      </c>
      <c r="BG422" s="469" t="e">
        <f>IF(#REF!="zníž. prenesená",J422,0)</f>
        <v>#REF!</v>
      </c>
      <c r="BH422" s="469" t="e">
        <f>IF(#REF!="nulová",J422,0)</f>
        <v>#REF!</v>
      </c>
      <c r="BI422" s="379" t="s">
        <v>409</v>
      </c>
      <c r="BJ422" s="470">
        <f t="shared" si="24"/>
        <v>0</v>
      </c>
      <c r="BK422" s="379" t="s">
        <v>422</v>
      </c>
      <c r="BL422" s="468" t="s">
        <v>1626</v>
      </c>
    </row>
    <row r="423" spans="2:64" s="596" customFormat="1" ht="14.45" customHeight="1">
      <c r="B423" s="590"/>
      <c r="C423" s="759"/>
      <c r="D423" s="759"/>
      <c r="E423" s="760"/>
      <c r="F423" s="761" t="s">
        <v>2611</v>
      </c>
      <c r="G423" s="762" t="s">
        <v>305</v>
      </c>
      <c r="H423" s="763">
        <v>1</v>
      </c>
      <c r="I423" s="763">
        <v>0</v>
      </c>
      <c r="J423" s="763">
        <f t="shared" si="20"/>
        <v>0</v>
      </c>
      <c r="K423" s="591"/>
      <c r="L423" s="592"/>
      <c r="M423" s="593"/>
      <c r="N423" s="594"/>
      <c r="O423" s="594"/>
      <c r="P423" s="594"/>
      <c r="Q423" s="594"/>
      <c r="R423" s="594"/>
      <c r="S423" s="595"/>
      <c r="AQ423" s="597"/>
      <c r="AS423" s="597"/>
      <c r="AT423" s="597"/>
      <c r="AX423" s="598"/>
      <c r="BD423" s="599" t="e">
        <f>IF(#REF!="základná",J423,0)</f>
        <v>#REF!</v>
      </c>
      <c r="BE423" s="599" t="e">
        <f>IF(#REF!="znížená",J423,0)</f>
        <v>#REF!</v>
      </c>
      <c r="BF423" s="599" t="e">
        <f>IF(#REF!="zákl. prenesená",J423,0)</f>
        <v>#REF!</v>
      </c>
      <c r="BG423" s="599" t="e">
        <f>IF(#REF!="zníž. prenesená",J423,0)</f>
        <v>#REF!</v>
      </c>
      <c r="BH423" s="599" t="e">
        <f>IF(#REF!="nulová",J423,0)</f>
        <v>#REF!</v>
      </c>
      <c r="BI423" s="598"/>
      <c r="BJ423" s="600">
        <f t="shared" si="24"/>
        <v>0</v>
      </c>
      <c r="BK423" s="598"/>
      <c r="BL423" s="597"/>
    </row>
    <row r="424" spans="2:64" s="588" customFormat="1" ht="22.5" customHeight="1">
      <c r="B424" s="458"/>
      <c r="C424" s="754"/>
      <c r="D424" s="765"/>
      <c r="E424" s="755"/>
      <c r="F424" s="589" t="s">
        <v>2610</v>
      </c>
      <c r="G424" s="764" t="s">
        <v>305</v>
      </c>
      <c r="H424" s="758">
        <v>1</v>
      </c>
      <c r="I424" s="758">
        <v>0</v>
      </c>
      <c r="J424" s="758">
        <f t="shared" si="20"/>
        <v>0</v>
      </c>
      <c r="K424" s="498"/>
      <c r="L424" s="499"/>
      <c r="M424" s="500"/>
      <c r="N424" s="466"/>
      <c r="O424" s="466"/>
      <c r="P424" s="466"/>
      <c r="Q424" s="466"/>
      <c r="R424" s="466"/>
      <c r="S424" s="467"/>
      <c r="AQ424" s="468"/>
      <c r="AS424" s="468"/>
      <c r="AT424" s="468"/>
      <c r="AX424" s="379"/>
      <c r="BD424" s="469" t="e">
        <f>IF(#REF!="základná",J424,0)</f>
        <v>#REF!</v>
      </c>
      <c r="BE424" s="469" t="e">
        <f>IF(#REF!="znížená",J424,0)</f>
        <v>#REF!</v>
      </c>
      <c r="BF424" s="469" t="e">
        <f>IF(#REF!="zákl. prenesená",J424,0)</f>
        <v>#REF!</v>
      </c>
      <c r="BG424" s="469" t="e">
        <f>IF(#REF!="zníž. prenesená",J424,0)</f>
        <v>#REF!</v>
      </c>
      <c r="BH424" s="469" t="e">
        <f>IF(#REF!="nulová",J424,0)</f>
        <v>#REF!</v>
      </c>
      <c r="BI424" s="379"/>
      <c r="BJ424" s="470">
        <f t="shared" si="24"/>
        <v>0</v>
      </c>
      <c r="BK424" s="379"/>
      <c r="BL424" s="468"/>
    </row>
    <row r="425" spans="2:64" s="387" customFormat="1" ht="24.2" customHeight="1">
      <c r="B425" s="458"/>
      <c r="C425" s="459" t="s">
        <v>1627</v>
      </c>
      <c r="D425" s="459" t="s">
        <v>972</v>
      </c>
      <c r="E425" s="460" t="s">
        <v>1628</v>
      </c>
      <c r="F425" s="461" t="s">
        <v>1629</v>
      </c>
      <c r="G425" s="462" t="s">
        <v>103</v>
      </c>
      <c r="H425" s="463">
        <v>0.30199999999999999</v>
      </c>
      <c r="I425" s="463">
        <v>0</v>
      </c>
      <c r="J425" s="463">
        <f t="shared" si="20"/>
        <v>0</v>
      </c>
      <c r="K425" s="464"/>
      <c r="L425" s="388"/>
      <c r="M425" s="465" t="s">
        <v>911</v>
      </c>
      <c r="N425" s="466">
        <v>1.502</v>
      </c>
      <c r="O425" s="466">
        <f t="shared" si="21"/>
        <v>0.45360400000000001</v>
      </c>
      <c r="P425" s="466">
        <v>0</v>
      </c>
      <c r="Q425" s="466">
        <f t="shared" si="22"/>
        <v>0</v>
      </c>
      <c r="R425" s="466">
        <v>0</v>
      </c>
      <c r="S425" s="467">
        <f t="shared" si="23"/>
        <v>0</v>
      </c>
      <c r="AQ425" s="468" t="s">
        <v>422</v>
      </c>
      <c r="AS425" s="468" t="s">
        <v>972</v>
      </c>
      <c r="AT425" s="468" t="s">
        <v>409</v>
      </c>
      <c r="AX425" s="379" t="s">
        <v>970</v>
      </c>
      <c r="BD425" s="469" t="e">
        <f>IF(#REF!="základná",J425,0)</f>
        <v>#REF!</v>
      </c>
      <c r="BE425" s="469" t="e">
        <f>IF(#REF!="znížená",J425,0)</f>
        <v>#REF!</v>
      </c>
      <c r="BF425" s="469" t="e">
        <f>IF(#REF!="zákl. prenesená",J425,0)</f>
        <v>#REF!</v>
      </c>
      <c r="BG425" s="469" t="e">
        <f>IF(#REF!="zníž. prenesená",J425,0)</f>
        <v>#REF!</v>
      </c>
      <c r="BH425" s="469" t="e">
        <f>IF(#REF!="nulová",J425,0)</f>
        <v>#REF!</v>
      </c>
      <c r="BI425" s="379" t="s">
        <v>409</v>
      </c>
      <c r="BJ425" s="470">
        <f t="shared" si="24"/>
        <v>0</v>
      </c>
      <c r="BK425" s="379" t="s">
        <v>422</v>
      </c>
      <c r="BL425" s="468" t="s">
        <v>1630</v>
      </c>
    </row>
    <row r="426" spans="2:64" s="446" customFormat="1" ht="22.7" customHeight="1">
      <c r="B426" s="447"/>
      <c r="D426" s="448" t="s">
        <v>441</v>
      </c>
      <c r="E426" s="456" t="s">
        <v>1631</v>
      </c>
      <c r="F426" s="456" t="s">
        <v>1632</v>
      </c>
      <c r="J426" s="457">
        <f>BJ426</f>
        <v>0</v>
      </c>
      <c r="L426" s="447"/>
      <c r="M426" s="451"/>
      <c r="O426" s="452">
        <f>SUM(O427:O435)</f>
        <v>0.31192000000000003</v>
      </c>
      <c r="Q426" s="452">
        <f>SUM(Q427:Q435)</f>
        <v>7.7200000000000003E-3</v>
      </c>
      <c r="S426" s="453">
        <f>SUM(S427:S435)</f>
        <v>0</v>
      </c>
      <c r="AQ426" s="448" t="s">
        <v>409</v>
      </c>
      <c r="AS426" s="454" t="s">
        <v>441</v>
      </c>
      <c r="AT426" s="454" t="s">
        <v>402</v>
      </c>
      <c r="AX426" s="448" t="s">
        <v>970</v>
      </c>
      <c r="BJ426" s="455">
        <f>SUM(BJ427:BJ435)</f>
        <v>0</v>
      </c>
    </row>
    <row r="427" spans="2:64" s="387" customFormat="1" ht="14.45" customHeight="1">
      <c r="B427" s="458"/>
      <c r="C427" s="459" t="s">
        <v>1633</v>
      </c>
      <c r="D427" s="459" t="s">
        <v>972</v>
      </c>
      <c r="E427" s="460" t="s">
        <v>1634</v>
      </c>
      <c r="F427" s="461" t="s">
        <v>1635</v>
      </c>
      <c r="G427" s="462" t="s">
        <v>247</v>
      </c>
      <c r="H427" s="463">
        <v>3</v>
      </c>
      <c r="I427" s="463">
        <v>0</v>
      </c>
      <c r="J427" s="463">
        <f t="shared" ref="J427:J435" si="25">ROUND(I427*H427,3)</f>
        <v>0</v>
      </c>
      <c r="K427" s="464"/>
      <c r="L427" s="388"/>
      <c r="M427" s="465" t="s">
        <v>911</v>
      </c>
      <c r="N427" s="466">
        <v>5.3999999999999999E-2</v>
      </c>
      <c r="O427" s="466">
        <f t="shared" ref="O427:O435" si="26">N427*H427</f>
        <v>0.16200000000000001</v>
      </c>
      <c r="P427" s="466">
        <v>2.9999999999999997E-4</v>
      </c>
      <c r="Q427" s="466">
        <f t="shared" ref="Q427:Q435" si="27">P427*H427</f>
        <v>8.9999999999999998E-4</v>
      </c>
      <c r="R427" s="466">
        <v>0</v>
      </c>
      <c r="S427" s="467">
        <f t="shared" ref="S427:S435" si="28">R427*H427</f>
        <v>0</v>
      </c>
      <c r="AQ427" s="468" t="s">
        <v>1090</v>
      </c>
      <c r="AS427" s="468" t="s">
        <v>972</v>
      </c>
      <c r="AT427" s="468" t="s">
        <v>409</v>
      </c>
      <c r="AX427" s="379" t="s">
        <v>970</v>
      </c>
      <c r="BD427" s="469" t="e">
        <f>IF(#REF!="základná",J427,0)</f>
        <v>#REF!</v>
      </c>
      <c r="BE427" s="469" t="e">
        <f>IF(#REF!="znížená",J427,0)</f>
        <v>#REF!</v>
      </c>
      <c r="BF427" s="469" t="e">
        <f>IF(#REF!="zákl. prenesená",J427,0)</f>
        <v>#REF!</v>
      </c>
      <c r="BG427" s="469" t="e">
        <f>IF(#REF!="zníž. prenesená",J427,0)</f>
        <v>#REF!</v>
      </c>
      <c r="BH427" s="469" t="e">
        <f>IF(#REF!="nulová",J427,0)</f>
        <v>#REF!</v>
      </c>
      <c r="BI427" s="379" t="s">
        <v>409</v>
      </c>
      <c r="BJ427" s="470">
        <f t="shared" ref="BJ427:BJ435" si="29">ROUND(I427*H427,3)</f>
        <v>0</v>
      </c>
      <c r="BK427" s="379" t="s">
        <v>1090</v>
      </c>
      <c r="BL427" s="468" t="s">
        <v>1636</v>
      </c>
    </row>
    <row r="428" spans="2:64" s="387" customFormat="1" ht="37.700000000000003" customHeight="1">
      <c r="B428" s="458"/>
      <c r="C428" s="493" t="s">
        <v>1637</v>
      </c>
      <c r="D428" s="493" t="s">
        <v>474</v>
      </c>
      <c r="E428" s="494" t="s">
        <v>1638</v>
      </c>
      <c r="F428" s="584" t="s">
        <v>2543</v>
      </c>
      <c r="G428" s="496" t="s">
        <v>305</v>
      </c>
      <c r="H428" s="497">
        <v>28</v>
      </c>
      <c r="I428" s="497">
        <v>0</v>
      </c>
      <c r="J428" s="497">
        <f t="shared" si="25"/>
        <v>0</v>
      </c>
      <c r="K428" s="498"/>
      <c r="L428" s="499"/>
      <c r="M428" s="500" t="s">
        <v>911</v>
      </c>
      <c r="N428" s="466">
        <v>0</v>
      </c>
      <c r="O428" s="466">
        <f t="shared" si="26"/>
        <v>0</v>
      </c>
      <c r="P428" s="466">
        <v>0</v>
      </c>
      <c r="Q428" s="466">
        <f t="shared" si="27"/>
        <v>0</v>
      </c>
      <c r="R428" s="466">
        <v>0</v>
      </c>
      <c r="S428" s="467">
        <f t="shared" si="28"/>
        <v>0</v>
      </c>
      <c r="AQ428" s="468" t="s">
        <v>1095</v>
      </c>
      <c r="AS428" s="468" t="s">
        <v>474</v>
      </c>
      <c r="AT428" s="468" t="s">
        <v>409</v>
      </c>
      <c r="AX428" s="379" t="s">
        <v>970</v>
      </c>
      <c r="BD428" s="469" t="e">
        <f>IF(#REF!="základná",J428,0)</f>
        <v>#REF!</v>
      </c>
      <c r="BE428" s="469" t="e">
        <f>IF(#REF!="znížená",J428,0)</f>
        <v>#REF!</v>
      </c>
      <c r="BF428" s="469" t="e">
        <f>IF(#REF!="zákl. prenesená",J428,0)</f>
        <v>#REF!</v>
      </c>
      <c r="BG428" s="469" t="e">
        <f>IF(#REF!="zníž. prenesená",J428,0)</f>
        <v>#REF!</v>
      </c>
      <c r="BH428" s="469" t="e">
        <f>IF(#REF!="nulová",J428,0)</f>
        <v>#REF!</v>
      </c>
      <c r="BI428" s="379" t="s">
        <v>409</v>
      </c>
      <c r="BJ428" s="470">
        <f t="shared" si="29"/>
        <v>0</v>
      </c>
      <c r="BK428" s="379" t="s">
        <v>1090</v>
      </c>
      <c r="BL428" s="468" t="s">
        <v>1639</v>
      </c>
    </row>
    <row r="429" spans="2:64" s="387" customFormat="1" ht="14.45" customHeight="1">
      <c r="B429" s="458"/>
      <c r="C429" s="459" t="s">
        <v>1640</v>
      </c>
      <c r="D429" s="459" t="s">
        <v>972</v>
      </c>
      <c r="E429" s="460" t="s">
        <v>1641</v>
      </c>
      <c r="F429" s="461" t="s">
        <v>1642</v>
      </c>
      <c r="G429" s="462" t="s">
        <v>247</v>
      </c>
      <c r="H429" s="463">
        <v>1</v>
      </c>
      <c r="I429" s="463">
        <v>0</v>
      </c>
      <c r="J429" s="463">
        <f t="shared" si="25"/>
        <v>0</v>
      </c>
      <c r="K429" s="464"/>
      <c r="L429" s="388"/>
      <c r="M429" s="465" t="s">
        <v>911</v>
      </c>
      <c r="N429" s="466">
        <v>0.13500000000000001</v>
      </c>
      <c r="O429" s="466">
        <f t="shared" si="26"/>
        <v>0.13500000000000001</v>
      </c>
      <c r="P429" s="466">
        <v>4.4000000000000002E-4</v>
      </c>
      <c r="Q429" s="466">
        <f t="shared" si="27"/>
        <v>4.4000000000000002E-4</v>
      </c>
      <c r="R429" s="466">
        <v>0</v>
      </c>
      <c r="S429" s="467">
        <f t="shared" si="28"/>
        <v>0</v>
      </c>
      <c r="AQ429" s="468" t="s">
        <v>1090</v>
      </c>
      <c r="AS429" s="468" t="s">
        <v>972</v>
      </c>
      <c r="AT429" s="468" t="s">
        <v>409</v>
      </c>
      <c r="AX429" s="379" t="s">
        <v>970</v>
      </c>
      <c r="BD429" s="469" t="e">
        <f>IF(#REF!="základná",J429,0)</f>
        <v>#REF!</v>
      </c>
      <c r="BE429" s="469" t="e">
        <f>IF(#REF!="znížená",J429,0)</f>
        <v>#REF!</v>
      </c>
      <c r="BF429" s="469" t="e">
        <f>IF(#REF!="zákl. prenesená",J429,0)</f>
        <v>#REF!</v>
      </c>
      <c r="BG429" s="469" t="e">
        <f>IF(#REF!="zníž. prenesená",J429,0)</f>
        <v>#REF!</v>
      </c>
      <c r="BH429" s="469" t="e">
        <f>IF(#REF!="nulová",J429,0)</f>
        <v>#REF!</v>
      </c>
      <c r="BI429" s="379" t="s">
        <v>409</v>
      </c>
      <c r="BJ429" s="470">
        <f t="shared" si="29"/>
        <v>0</v>
      </c>
      <c r="BK429" s="379" t="s">
        <v>1090</v>
      </c>
      <c r="BL429" s="468" t="s">
        <v>1643</v>
      </c>
    </row>
    <row r="430" spans="2:64" s="387" customFormat="1" ht="24.2" customHeight="1">
      <c r="B430" s="458"/>
      <c r="C430" s="493" t="s">
        <v>1644</v>
      </c>
      <c r="D430" s="493" t="s">
        <v>474</v>
      </c>
      <c r="E430" s="494" t="s">
        <v>1645</v>
      </c>
      <c r="F430" s="584" t="s">
        <v>2544</v>
      </c>
      <c r="G430" s="496" t="s">
        <v>305</v>
      </c>
      <c r="H430" s="497">
        <v>18</v>
      </c>
      <c r="I430" s="497">
        <v>0</v>
      </c>
      <c r="J430" s="497">
        <f t="shared" si="25"/>
        <v>0</v>
      </c>
      <c r="K430" s="498"/>
      <c r="L430" s="499"/>
      <c r="M430" s="500" t="s">
        <v>911</v>
      </c>
      <c r="N430" s="466">
        <v>0</v>
      </c>
      <c r="O430" s="466">
        <f t="shared" si="26"/>
        <v>0</v>
      </c>
      <c r="P430" s="466">
        <v>6.0000000000000002E-5</v>
      </c>
      <c r="Q430" s="466">
        <f t="shared" si="27"/>
        <v>1.08E-3</v>
      </c>
      <c r="R430" s="466">
        <v>0</v>
      </c>
      <c r="S430" s="467">
        <f t="shared" si="28"/>
        <v>0</v>
      </c>
      <c r="AQ430" s="468" t="s">
        <v>405</v>
      </c>
      <c r="AS430" s="468" t="s">
        <v>474</v>
      </c>
      <c r="AT430" s="468" t="s">
        <v>409</v>
      </c>
      <c r="AX430" s="379" t="s">
        <v>970</v>
      </c>
      <c r="BD430" s="469" t="e">
        <f>IF(#REF!="základná",J430,0)</f>
        <v>#REF!</v>
      </c>
      <c r="BE430" s="469" t="e">
        <f>IF(#REF!="znížená",J430,0)</f>
        <v>#REF!</v>
      </c>
      <c r="BF430" s="469" t="e">
        <f>IF(#REF!="zákl. prenesená",J430,0)</f>
        <v>#REF!</v>
      </c>
      <c r="BG430" s="469" t="e">
        <f>IF(#REF!="zníž. prenesená",J430,0)</f>
        <v>#REF!</v>
      </c>
      <c r="BH430" s="469" t="e">
        <f>IF(#REF!="nulová",J430,0)</f>
        <v>#REF!</v>
      </c>
      <c r="BI430" s="379" t="s">
        <v>409</v>
      </c>
      <c r="BJ430" s="470">
        <f t="shared" si="29"/>
        <v>0</v>
      </c>
      <c r="BK430" s="379" t="s">
        <v>420</v>
      </c>
      <c r="BL430" s="468" t="s">
        <v>1646</v>
      </c>
    </row>
    <row r="431" spans="2:64" s="387" customFormat="1" ht="24.2" customHeight="1">
      <c r="B431" s="458"/>
      <c r="C431" s="493" t="s">
        <v>1647</v>
      </c>
      <c r="D431" s="493" t="s">
        <v>474</v>
      </c>
      <c r="E431" s="494" t="s">
        <v>1648</v>
      </c>
      <c r="F431" s="495" t="s">
        <v>1649</v>
      </c>
      <c r="G431" s="496" t="s">
        <v>305</v>
      </c>
      <c r="H431" s="497">
        <v>5</v>
      </c>
      <c r="I431" s="497">
        <v>0</v>
      </c>
      <c r="J431" s="497">
        <f t="shared" si="25"/>
        <v>0</v>
      </c>
      <c r="K431" s="498"/>
      <c r="L431" s="499"/>
      <c r="M431" s="500" t="s">
        <v>911</v>
      </c>
      <c r="N431" s="466">
        <v>0</v>
      </c>
      <c r="O431" s="466">
        <f t="shared" si="26"/>
        <v>0</v>
      </c>
      <c r="P431" s="466">
        <v>3.2000000000000003E-4</v>
      </c>
      <c r="Q431" s="466">
        <f t="shared" si="27"/>
        <v>1.6000000000000001E-3</v>
      </c>
      <c r="R431" s="466">
        <v>0</v>
      </c>
      <c r="S431" s="467">
        <f t="shared" si="28"/>
        <v>0</v>
      </c>
      <c r="AQ431" s="468" t="s">
        <v>1255</v>
      </c>
      <c r="AS431" s="468" t="s">
        <v>474</v>
      </c>
      <c r="AT431" s="468" t="s">
        <v>409</v>
      </c>
      <c r="AX431" s="379" t="s">
        <v>970</v>
      </c>
      <c r="BD431" s="469" t="e">
        <f>IF(#REF!="základná",J431,0)</f>
        <v>#REF!</v>
      </c>
      <c r="BE431" s="469" t="e">
        <f>IF(#REF!="znížená",J431,0)</f>
        <v>#REF!</v>
      </c>
      <c r="BF431" s="469" t="e">
        <f>IF(#REF!="zákl. prenesená",J431,0)</f>
        <v>#REF!</v>
      </c>
      <c r="BG431" s="469" t="e">
        <f>IF(#REF!="zníž. prenesená",J431,0)</f>
        <v>#REF!</v>
      </c>
      <c r="BH431" s="469" t="e">
        <f>IF(#REF!="nulová",J431,0)</f>
        <v>#REF!</v>
      </c>
      <c r="BI431" s="379" t="s">
        <v>409</v>
      </c>
      <c r="BJ431" s="470">
        <f t="shared" si="29"/>
        <v>0</v>
      </c>
      <c r="BK431" s="379" t="s">
        <v>422</v>
      </c>
      <c r="BL431" s="468" t="s">
        <v>1650</v>
      </c>
    </row>
    <row r="432" spans="2:64" s="387" customFormat="1" ht="49.5" customHeight="1">
      <c r="B432" s="458"/>
      <c r="C432" s="493" t="s">
        <v>1651</v>
      </c>
      <c r="D432" s="493" t="s">
        <v>474</v>
      </c>
      <c r="E432" s="494" t="s">
        <v>1652</v>
      </c>
      <c r="F432" s="584" t="s">
        <v>2545</v>
      </c>
      <c r="G432" s="496" t="s">
        <v>305</v>
      </c>
      <c r="H432" s="497">
        <v>5</v>
      </c>
      <c r="I432" s="497">
        <v>0</v>
      </c>
      <c r="J432" s="497">
        <f t="shared" si="25"/>
        <v>0</v>
      </c>
      <c r="K432" s="498"/>
      <c r="L432" s="499"/>
      <c r="M432" s="500" t="s">
        <v>911</v>
      </c>
      <c r="N432" s="466">
        <v>0</v>
      </c>
      <c r="O432" s="466">
        <f t="shared" si="26"/>
        <v>0</v>
      </c>
      <c r="P432" s="466">
        <v>7.3999999999999999E-4</v>
      </c>
      <c r="Q432" s="466">
        <f t="shared" si="27"/>
        <v>3.7000000000000002E-3</v>
      </c>
      <c r="R432" s="466">
        <v>0</v>
      </c>
      <c r="S432" s="467">
        <f t="shared" si="28"/>
        <v>0</v>
      </c>
      <c r="AQ432" s="468" t="s">
        <v>1255</v>
      </c>
      <c r="AS432" s="468" t="s">
        <v>474</v>
      </c>
      <c r="AT432" s="468" t="s">
        <v>409</v>
      </c>
      <c r="AX432" s="379" t="s">
        <v>970</v>
      </c>
      <c r="BD432" s="469" t="e">
        <f>IF(#REF!="základná",J432,0)</f>
        <v>#REF!</v>
      </c>
      <c r="BE432" s="469" t="e">
        <f>IF(#REF!="znížená",J432,0)</f>
        <v>#REF!</v>
      </c>
      <c r="BF432" s="469" t="e">
        <f>IF(#REF!="zákl. prenesená",J432,0)</f>
        <v>#REF!</v>
      </c>
      <c r="BG432" s="469" t="e">
        <f>IF(#REF!="zníž. prenesená",J432,0)</f>
        <v>#REF!</v>
      </c>
      <c r="BH432" s="469" t="e">
        <f>IF(#REF!="nulová",J432,0)</f>
        <v>#REF!</v>
      </c>
      <c r="BI432" s="379" t="s">
        <v>409</v>
      </c>
      <c r="BJ432" s="470">
        <f t="shared" si="29"/>
        <v>0</v>
      </c>
      <c r="BK432" s="379" t="s">
        <v>422</v>
      </c>
      <c r="BL432" s="468" t="s">
        <v>1653</v>
      </c>
    </row>
    <row r="433" spans="2:64" s="387" customFormat="1" ht="14.45" customHeight="1">
      <c r="B433" s="458"/>
      <c r="C433" s="459" t="s">
        <v>1654</v>
      </c>
      <c r="D433" s="459" t="s">
        <v>972</v>
      </c>
      <c r="E433" s="460" t="s">
        <v>1655</v>
      </c>
      <c r="F433" s="461" t="s">
        <v>1656</v>
      </c>
      <c r="G433" s="462" t="s">
        <v>305</v>
      </c>
      <c r="H433" s="463">
        <v>3</v>
      </c>
      <c r="I433" s="463">
        <v>0</v>
      </c>
      <c r="J433" s="463">
        <f t="shared" si="25"/>
        <v>0</v>
      </c>
      <c r="K433" s="464"/>
      <c r="L433" s="388"/>
      <c r="M433" s="465" t="s">
        <v>911</v>
      </c>
      <c r="N433" s="466">
        <v>0</v>
      </c>
      <c r="O433" s="466">
        <f t="shared" si="26"/>
        <v>0</v>
      </c>
      <c r="P433" s="466">
        <v>0</v>
      </c>
      <c r="Q433" s="466">
        <f t="shared" si="27"/>
        <v>0</v>
      </c>
      <c r="R433" s="466">
        <v>0</v>
      </c>
      <c r="S433" s="467">
        <f t="shared" si="28"/>
        <v>0</v>
      </c>
      <c r="AQ433" s="468" t="s">
        <v>422</v>
      </c>
      <c r="AS433" s="468" t="s">
        <v>972</v>
      </c>
      <c r="AT433" s="468" t="s">
        <v>409</v>
      </c>
      <c r="AX433" s="379" t="s">
        <v>970</v>
      </c>
      <c r="BD433" s="469" t="e">
        <f>IF(#REF!="základná",J433,0)</f>
        <v>#REF!</v>
      </c>
      <c r="BE433" s="469" t="e">
        <f>IF(#REF!="znížená",J433,0)</f>
        <v>#REF!</v>
      </c>
      <c r="BF433" s="469" t="e">
        <f>IF(#REF!="zákl. prenesená",J433,0)</f>
        <v>#REF!</v>
      </c>
      <c r="BG433" s="469" t="e">
        <f>IF(#REF!="zníž. prenesená",J433,0)</f>
        <v>#REF!</v>
      </c>
      <c r="BH433" s="469" t="e">
        <f>IF(#REF!="nulová",J433,0)</f>
        <v>#REF!</v>
      </c>
      <c r="BI433" s="379" t="s">
        <v>409</v>
      </c>
      <c r="BJ433" s="470">
        <f t="shared" si="29"/>
        <v>0</v>
      </c>
      <c r="BK433" s="379" t="s">
        <v>422</v>
      </c>
      <c r="BL433" s="468" t="s">
        <v>1657</v>
      </c>
    </row>
    <row r="434" spans="2:64" s="387" customFormat="1" ht="14.45" customHeight="1">
      <c r="B434" s="458"/>
      <c r="C434" s="493" t="s">
        <v>1658</v>
      </c>
      <c r="D434" s="493" t="s">
        <v>474</v>
      </c>
      <c r="E434" s="494" t="s">
        <v>1659</v>
      </c>
      <c r="F434" s="495" t="s">
        <v>1660</v>
      </c>
      <c r="G434" s="496" t="s">
        <v>305</v>
      </c>
      <c r="H434" s="497">
        <v>3</v>
      </c>
      <c r="I434" s="497">
        <v>0</v>
      </c>
      <c r="J434" s="497">
        <f t="shared" si="25"/>
        <v>0</v>
      </c>
      <c r="K434" s="498"/>
      <c r="L434" s="499"/>
      <c r="M434" s="500" t="s">
        <v>911</v>
      </c>
      <c r="N434" s="466">
        <v>0</v>
      </c>
      <c r="O434" s="466">
        <f t="shared" si="26"/>
        <v>0</v>
      </c>
      <c r="P434" s="466">
        <v>0</v>
      </c>
      <c r="Q434" s="466">
        <f t="shared" si="27"/>
        <v>0</v>
      </c>
      <c r="R434" s="466">
        <v>0</v>
      </c>
      <c r="S434" s="467">
        <f t="shared" si="28"/>
        <v>0</v>
      </c>
      <c r="AQ434" s="468" t="s">
        <v>1255</v>
      </c>
      <c r="AS434" s="468" t="s">
        <v>474</v>
      </c>
      <c r="AT434" s="468" t="s">
        <v>409</v>
      </c>
      <c r="AX434" s="379" t="s">
        <v>970</v>
      </c>
      <c r="BD434" s="469" t="e">
        <f>IF(#REF!="základná",J434,0)</f>
        <v>#REF!</v>
      </c>
      <c r="BE434" s="469" t="e">
        <f>IF(#REF!="znížená",J434,0)</f>
        <v>#REF!</v>
      </c>
      <c r="BF434" s="469" t="e">
        <f>IF(#REF!="zákl. prenesená",J434,0)</f>
        <v>#REF!</v>
      </c>
      <c r="BG434" s="469" t="e">
        <f>IF(#REF!="zníž. prenesená",J434,0)</f>
        <v>#REF!</v>
      </c>
      <c r="BH434" s="469" t="e">
        <f>IF(#REF!="nulová",J434,0)</f>
        <v>#REF!</v>
      </c>
      <c r="BI434" s="379" t="s">
        <v>409</v>
      </c>
      <c r="BJ434" s="470">
        <f t="shared" si="29"/>
        <v>0</v>
      </c>
      <c r="BK434" s="379" t="s">
        <v>422</v>
      </c>
      <c r="BL434" s="468" t="s">
        <v>1661</v>
      </c>
    </row>
    <row r="435" spans="2:64" s="387" customFormat="1" ht="24.2" customHeight="1">
      <c r="B435" s="458"/>
      <c r="C435" s="459" t="s">
        <v>1662</v>
      </c>
      <c r="D435" s="459" t="s">
        <v>972</v>
      </c>
      <c r="E435" s="460" t="s">
        <v>1663</v>
      </c>
      <c r="F435" s="461" t="s">
        <v>1664</v>
      </c>
      <c r="G435" s="462" t="s">
        <v>103</v>
      </c>
      <c r="H435" s="463">
        <v>5.0000000000000001E-3</v>
      </c>
      <c r="I435" s="463">
        <v>0</v>
      </c>
      <c r="J435" s="463">
        <f t="shared" si="25"/>
        <v>0</v>
      </c>
      <c r="K435" s="464"/>
      <c r="L435" s="388"/>
      <c r="M435" s="501" t="s">
        <v>911</v>
      </c>
      <c r="N435" s="502">
        <v>2.984</v>
      </c>
      <c r="O435" s="502">
        <f t="shared" si="26"/>
        <v>1.4920000000000001E-2</v>
      </c>
      <c r="P435" s="502">
        <v>0</v>
      </c>
      <c r="Q435" s="502">
        <f t="shared" si="27"/>
        <v>0</v>
      </c>
      <c r="R435" s="502">
        <v>0</v>
      </c>
      <c r="S435" s="503">
        <f t="shared" si="28"/>
        <v>0</v>
      </c>
      <c r="AQ435" s="468" t="s">
        <v>422</v>
      </c>
      <c r="AS435" s="468" t="s">
        <v>972</v>
      </c>
      <c r="AT435" s="468" t="s">
        <v>409</v>
      </c>
      <c r="AX435" s="379" t="s">
        <v>970</v>
      </c>
      <c r="BD435" s="469" t="e">
        <f>IF(#REF!="základná",J435,0)</f>
        <v>#REF!</v>
      </c>
      <c r="BE435" s="469" t="e">
        <f>IF(#REF!="znížená",J435,0)</f>
        <v>#REF!</v>
      </c>
      <c r="BF435" s="469" t="e">
        <f>IF(#REF!="zákl. prenesená",J435,0)</f>
        <v>#REF!</v>
      </c>
      <c r="BG435" s="469" t="e">
        <f>IF(#REF!="zníž. prenesená",J435,0)</f>
        <v>#REF!</v>
      </c>
      <c r="BH435" s="469" t="e">
        <f>IF(#REF!="nulová",J435,0)</f>
        <v>#REF!</v>
      </c>
      <c r="BI435" s="379" t="s">
        <v>409</v>
      </c>
      <c r="BJ435" s="470">
        <f t="shared" si="29"/>
        <v>0</v>
      </c>
      <c r="BK435" s="379" t="s">
        <v>422</v>
      </c>
      <c r="BL435" s="468" t="s">
        <v>1665</v>
      </c>
    </row>
    <row r="436" spans="2:64" s="588" customFormat="1" ht="16.5" customHeight="1">
      <c r="B436" s="458"/>
      <c r="C436" s="626"/>
      <c r="D436" s="626"/>
      <c r="E436" s="627"/>
      <c r="F436" s="628"/>
      <c r="G436" s="629"/>
      <c r="H436" s="630"/>
      <c r="I436" s="630"/>
      <c r="J436" s="630"/>
      <c r="K436" s="631"/>
      <c r="L436" s="388"/>
      <c r="M436" s="632"/>
      <c r="N436" s="633"/>
      <c r="O436" s="633"/>
      <c r="P436" s="633"/>
      <c r="Q436" s="633"/>
      <c r="R436" s="633"/>
      <c r="S436" s="633"/>
      <c r="AQ436" s="468"/>
      <c r="AS436" s="468"/>
      <c r="AT436" s="468"/>
      <c r="AX436" s="379"/>
      <c r="BD436" s="469"/>
      <c r="BE436" s="469"/>
      <c r="BF436" s="469"/>
      <c r="BG436" s="469"/>
      <c r="BH436" s="469"/>
      <c r="BI436" s="379"/>
      <c r="BJ436" s="470"/>
      <c r="BK436" s="379"/>
      <c r="BL436" s="468"/>
    </row>
    <row r="437" spans="2:64" s="588" customFormat="1" ht="12.95" customHeight="1">
      <c r="B437" s="458"/>
      <c r="C437" s="626"/>
      <c r="D437" s="626"/>
      <c r="E437" s="634" t="s">
        <v>33</v>
      </c>
      <c r="F437" s="628"/>
      <c r="G437" s="629"/>
      <c r="H437" s="630"/>
      <c r="I437" s="630"/>
      <c r="J437" s="630">
        <f>J133</f>
        <v>0</v>
      </c>
      <c r="K437" s="631"/>
      <c r="L437" s="388"/>
      <c r="M437" s="632"/>
      <c r="N437" s="633"/>
      <c r="O437" s="633"/>
      <c r="P437" s="633"/>
      <c r="Q437" s="633"/>
      <c r="R437" s="633"/>
      <c r="S437" s="633"/>
      <c r="AQ437" s="468"/>
      <c r="AS437" s="468"/>
      <c r="AT437" s="468"/>
      <c r="AX437" s="379"/>
      <c r="BD437" s="469"/>
      <c r="BE437" s="469"/>
      <c r="BF437" s="469"/>
      <c r="BG437" s="469"/>
      <c r="BH437" s="469"/>
      <c r="BI437" s="379"/>
      <c r="BJ437" s="470"/>
      <c r="BK437" s="379"/>
      <c r="BL437" s="468"/>
    </row>
  </sheetData>
  <autoFilter ref="C132:K435" xr:uid="{00000000-0009-0000-0000-000001000000}"/>
  <mergeCells count="9">
    <mergeCell ref="E87:H87"/>
    <mergeCell ref="E123:H123"/>
    <mergeCell ref="E125:H125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7668-C909-4DF0-B74C-393AA92254DB}">
  <sheetPr>
    <pageSetUpPr fitToPage="1"/>
  </sheetPr>
  <dimension ref="B2:BL227"/>
  <sheetViews>
    <sheetView showGridLines="0" topLeftCell="A207" workbookViewId="0">
      <selection activeCell="I228" sqref="I228"/>
    </sheetView>
  </sheetViews>
  <sheetFormatPr defaultColWidth="9.140625" defaultRowHeight="11.25"/>
  <cols>
    <col min="1" max="1" width="7.140625" style="378" customWidth="1"/>
    <col min="2" max="2" width="1" style="378" customWidth="1"/>
    <col min="3" max="3" width="3.5703125" style="378" customWidth="1"/>
    <col min="4" max="4" width="3.7109375" style="378" customWidth="1"/>
    <col min="5" max="5" width="14.7109375" style="378" customWidth="1"/>
    <col min="6" max="6" width="43.5703125" style="378" customWidth="1"/>
    <col min="7" max="7" width="6.42578125" style="378" customWidth="1"/>
    <col min="8" max="8" width="9.85546875" style="378" customWidth="1"/>
    <col min="9" max="10" width="17.28515625" style="378" customWidth="1"/>
    <col min="11" max="11" width="17.28515625" style="378" hidden="1" customWidth="1"/>
    <col min="12" max="12" width="8" style="378" customWidth="1"/>
    <col min="13" max="13" width="9.28515625" style="378" hidden="1" customWidth="1"/>
    <col min="14" max="19" width="12.140625" style="378" hidden="1" customWidth="1"/>
    <col min="20" max="20" width="14" style="378" hidden="1" customWidth="1"/>
    <col min="21" max="21" width="10.5703125" style="378" customWidth="1"/>
    <col min="22" max="22" width="14" style="378" customWidth="1"/>
    <col min="23" max="23" width="10.5703125" style="378" customWidth="1"/>
    <col min="24" max="24" width="12.85546875" style="378" customWidth="1"/>
    <col min="25" max="25" width="9.42578125" style="378" customWidth="1"/>
    <col min="26" max="26" width="12.85546875" style="378" customWidth="1"/>
    <col min="27" max="27" width="14" style="378" customWidth="1"/>
    <col min="28" max="28" width="9.42578125" style="378" customWidth="1"/>
    <col min="29" max="29" width="12.85546875" style="378" customWidth="1"/>
    <col min="30" max="30" width="14" style="378" customWidth="1"/>
    <col min="31" max="16384" width="9.140625" style="378"/>
  </cols>
  <sheetData>
    <row r="2" spans="2:45" ht="36.950000000000003" customHeight="1">
      <c r="L2" s="685" t="s">
        <v>884</v>
      </c>
      <c r="M2" s="686"/>
      <c r="N2" s="686"/>
      <c r="O2" s="686"/>
      <c r="P2" s="686"/>
      <c r="Q2" s="686"/>
      <c r="R2" s="686"/>
      <c r="S2" s="686"/>
      <c r="T2" s="686"/>
      <c r="U2" s="686"/>
      <c r="AS2" s="379" t="s">
        <v>1666</v>
      </c>
    </row>
    <row r="3" spans="2:45" ht="6.95" customHeight="1"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3"/>
      <c r="AS3" s="379" t="s">
        <v>889</v>
      </c>
    </row>
    <row r="4" spans="2:45" ht="24.95" customHeight="1">
      <c r="B4" s="383"/>
      <c r="D4" s="384" t="s">
        <v>883</v>
      </c>
      <c r="L4" s="383"/>
      <c r="M4" s="385" t="s">
        <v>893</v>
      </c>
      <c r="AS4" s="379" t="s">
        <v>894</v>
      </c>
    </row>
    <row r="5" spans="2:45" ht="6.95" customHeight="1">
      <c r="B5" s="383"/>
      <c r="L5" s="383"/>
    </row>
    <row r="6" spans="2:45" ht="12" customHeight="1">
      <c r="B6" s="383"/>
      <c r="D6" s="386" t="s">
        <v>901</v>
      </c>
      <c r="L6" s="383"/>
    </row>
    <row r="7" spans="2:45" ht="16.5" customHeight="1">
      <c r="B7" s="383"/>
      <c r="E7" s="687" t="s">
        <v>2476</v>
      </c>
      <c r="F7" s="684"/>
      <c r="G7" s="684"/>
      <c r="H7" s="684"/>
      <c r="L7" s="383"/>
    </row>
    <row r="8" spans="2:45" s="387" customFormat="1" ht="12" customHeight="1">
      <c r="B8" s="388"/>
      <c r="D8" s="386" t="s">
        <v>908</v>
      </c>
      <c r="L8" s="388"/>
    </row>
    <row r="9" spans="2:45" s="387" customFormat="1" ht="16.5" customHeight="1">
      <c r="B9" s="388"/>
      <c r="E9" s="681" t="s">
        <v>1667</v>
      </c>
      <c r="F9" s="682"/>
      <c r="G9" s="682"/>
      <c r="H9" s="682"/>
      <c r="L9" s="388"/>
    </row>
    <row r="10" spans="2:45" s="387" customFormat="1">
      <c r="B10" s="388"/>
      <c r="L10" s="388"/>
    </row>
    <row r="11" spans="2:45" s="387" customFormat="1" ht="12" customHeight="1">
      <c r="B11" s="388"/>
      <c r="D11" s="386" t="s">
        <v>910</v>
      </c>
      <c r="F11" s="389" t="s">
        <v>911</v>
      </c>
      <c r="I11" s="386" t="s">
        <v>912</v>
      </c>
      <c r="J11" s="389" t="s">
        <v>911</v>
      </c>
      <c r="L11" s="388"/>
    </row>
    <row r="12" spans="2:45" s="387" customFormat="1" ht="12" customHeight="1">
      <c r="B12" s="388"/>
      <c r="D12" s="386" t="s">
        <v>913</v>
      </c>
      <c r="F12" s="389" t="s">
        <v>376</v>
      </c>
      <c r="I12" s="386" t="s">
        <v>914</v>
      </c>
      <c r="J12" s="390">
        <v>44153</v>
      </c>
      <c r="L12" s="388"/>
    </row>
    <row r="13" spans="2:45" s="387" customFormat="1" ht="10.7" customHeight="1">
      <c r="B13" s="388"/>
      <c r="L13" s="388"/>
    </row>
    <row r="14" spans="2:45" s="387" customFormat="1" ht="12" customHeight="1">
      <c r="B14" s="388"/>
      <c r="D14" s="386" t="s">
        <v>915</v>
      </c>
      <c r="I14" s="386" t="s">
        <v>916</v>
      </c>
      <c r="J14" s="389" t="s">
        <v>911</v>
      </c>
      <c r="L14" s="388"/>
    </row>
    <row r="15" spans="2:45" s="387" customFormat="1" ht="18" customHeight="1">
      <c r="B15" s="388"/>
      <c r="E15" s="389" t="s">
        <v>462</v>
      </c>
      <c r="I15" s="386" t="s">
        <v>917</v>
      </c>
      <c r="J15" s="389" t="s">
        <v>911</v>
      </c>
      <c r="L15" s="388"/>
    </row>
    <row r="16" spans="2:45" s="387" customFormat="1" ht="6.95" customHeight="1">
      <c r="B16" s="388"/>
      <c r="L16" s="388"/>
    </row>
    <row r="17" spans="2:12" s="387" customFormat="1" ht="12" customHeight="1">
      <c r="B17" s="388"/>
      <c r="D17" s="386" t="s">
        <v>918</v>
      </c>
      <c r="I17" s="386" t="s">
        <v>916</v>
      </c>
      <c r="J17" s="389" t="str">
        <f>'[1]Rekapitulácia stavby'!AN13</f>
        <v/>
      </c>
      <c r="L17" s="388"/>
    </row>
    <row r="18" spans="2:12" s="387" customFormat="1" ht="18" customHeight="1">
      <c r="B18" s="388"/>
      <c r="E18" s="688" t="str">
        <f>'[1]Rekapitulácia stavby'!E14</f>
        <v xml:space="preserve"> </v>
      </c>
      <c r="F18" s="688"/>
      <c r="G18" s="688"/>
      <c r="H18" s="688"/>
      <c r="I18" s="386" t="s">
        <v>917</v>
      </c>
      <c r="J18" s="389" t="str">
        <f>'[1]Rekapitulácia stavby'!AN14</f>
        <v/>
      </c>
      <c r="L18" s="388"/>
    </row>
    <row r="19" spans="2:12" s="387" customFormat="1" ht="6.95" customHeight="1">
      <c r="B19" s="388"/>
      <c r="L19" s="388"/>
    </row>
    <row r="20" spans="2:12" s="387" customFormat="1" ht="12" customHeight="1">
      <c r="B20" s="388"/>
      <c r="D20" s="386" t="s">
        <v>919</v>
      </c>
      <c r="I20" s="386" t="s">
        <v>916</v>
      </c>
      <c r="J20" s="389" t="s">
        <v>911</v>
      </c>
      <c r="L20" s="388"/>
    </row>
    <row r="21" spans="2:12" s="387" customFormat="1" ht="18" customHeight="1">
      <c r="B21" s="388"/>
      <c r="E21" s="389" t="s">
        <v>920</v>
      </c>
      <c r="I21" s="386" t="s">
        <v>917</v>
      </c>
      <c r="J21" s="389" t="s">
        <v>911</v>
      </c>
      <c r="L21" s="388"/>
    </row>
    <row r="22" spans="2:12" s="387" customFormat="1" ht="6.95" customHeight="1">
      <c r="B22" s="388"/>
      <c r="L22" s="388"/>
    </row>
    <row r="23" spans="2:12" s="387" customFormat="1" ht="12" customHeight="1">
      <c r="B23" s="388"/>
      <c r="D23" s="386" t="s">
        <v>921</v>
      </c>
      <c r="I23" s="386" t="s">
        <v>916</v>
      </c>
      <c r="J23" s="389" t="s">
        <v>911</v>
      </c>
      <c r="L23" s="388"/>
    </row>
    <row r="24" spans="2:12" s="387" customFormat="1" ht="18" customHeight="1">
      <c r="B24" s="388"/>
      <c r="E24" s="389" t="s">
        <v>922</v>
      </c>
      <c r="I24" s="386" t="s">
        <v>917</v>
      </c>
      <c r="J24" s="389" t="s">
        <v>911</v>
      </c>
      <c r="L24" s="388"/>
    </row>
    <row r="25" spans="2:12" s="387" customFormat="1" ht="6.95" customHeight="1">
      <c r="B25" s="388"/>
      <c r="L25" s="388"/>
    </row>
    <row r="26" spans="2:12" s="387" customFormat="1" ht="12" customHeight="1">
      <c r="B26" s="388"/>
      <c r="D26" s="386" t="s">
        <v>923</v>
      </c>
      <c r="L26" s="388"/>
    </row>
    <row r="27" spans="2:12" s="391" customFormat="1" ht="16.5" customHeight="1">
      <c r="B27" s="392"/>
      <c r="E27" s="689" t="s">
        <v>911</v>
      </c>
      <c r="F27" s="689"/>
      <c r="G27" s="689"/>
      <c r="H27" s="689"/>
      <c r="L27" s="392"/>
    </row>
    <row r="28" spans="2:12" s="387" customFormat="1" ht="6.95" customHeight="1">
      <c r="B28" s="388"/>
      <c r="L28" s="388"/>
    </row>
    <row r="29" spans="2:12" s="387" customFormat="1" ht="6.95" customHeight="1">
      <c r="B29" s="388"/>
      <c r="D29" s="393"/>
      <c r="E29" s="393"/>
      <c r="F29" s="393"/>
      <c r="G29" s="393"/>
      <c r="H29" s="393"/>
      <c r="I29" s="393"/>
      <c r="J29" s="393"/>
      <c r="K29" s="393"/>
      <c r="L29" s="388"/>
    </row>
    <row r="30" spans="2:12" s="387" customFormat="1" ht="25.35" customHeight="1">
      <c r="B30" s="388"/>
      <c r="D30" s="394" t="s">
        <v>924</v>
      </c>
      <c r="J30" s="395">
        <f>ROUND(J125, 3)</f>
        <v>0</v>
      </c>
      <c r="L30" s="388"/>
    </row>
    <row r="31" spans="2:12" s="387" customFormat="1" ht="6.95" customHeight="1">
      <c r="B31" s="388"/>
      <c r="D31" s="393"/>
      <c r="E31" s="393"/>
      <c r="F31" s="393"/>
      <c r="G31" s="393"/>
      <c r="H31" s="393"/>
      <c r="I31" s="393"/>
      <c r="J31" s="393"/>
      <c r="K31" s="393"/>
      <c r="L31" s="388"/>
    </row>
    <row r="32" spans="2:12" s="387" customFormat="1" ht="14.45" customHeight="1">
      <c r="B32" s="388"/>
      <c r="F32" s="396" t="s">
        <v>925</v>
      </c>
      <c r="I32" s="396" t="s">
        <v>926</v>
      </c>
      <c r="J32" s="396" t="s">
        <v>927</v>
      </c>
      <c r="L32" s="388"/>
    </row>
    <row r="33" spans="2:12" s="387" customFormat="1" ht="14.45" customHeight="1">
      <c r="B33" s="388"/>
      <c r="D33" s="397" t="s">
        <v>447</v>
      </c>
      <c r="E33" s="386" t="s">
        <v>928</v>
      </c>
      <c r="F33" s="398">
        <v>0</v>
      </c>
      <c r="I33" s="399">
        <v>0.2</v>
      </c>
      <c r="J33" s="398">
        <v>0</v>
      </c>
      <c r="L33" s="388"/>
    </row>
    <row r="34" spans="2:12" s="387" customFormat="1" ht="14.45" customHeight="1">
      <c r="B34" s="388"/>
      <c r="E34" s="386" t="s">
        <v>929</v>
      </c>
      <c r="F34" s="398">
        <f>J34</f>
        <v>0</v>
      </c>
      <c r="I34" s="399">
        <v>0.2</v>
      </c>
      <c r="J34" s="398">
        <f>J39-J30</f>
        <v>0</v>
      </c>
      <c r="L34" s="388"/>
    </row>
    <row r="35" spans="2:12" s="387" customFormat="1" ht="14.45" hidden="1" customHeight="1">
      <c r="B35" s="388"/>
      <c r="E35" s="386" t="s">
        <v>930</v>
      </c>
      <c r="F35" s="398" t="e">
        <f>ROUND((SUM(BF125:BF226)),  3)</f>
        <v>#REF!</v>
      </c>
      <c r="I35" s="399">
        <v>0.2</v>
      </c>
      <c r="J35" s="398">
        <f>0</f>
        <v>0</v>
      </c>
      <c r="L35" s="388"/>
    </row>
    <row r="36" spans="2:12" s="387" customFormat="1" ht="14.45" hidden="1" customHeight="1">
      <c r="B36" s="388"/>
      <c r="E36" s="386" t="s">
        <v>931</v>
      </c>
      <c r="F36" s="398" t="e">
        <f>ROUND((SUM(BG125:BG226)),  3)</f>
        <v>#REF!</v>
      </c>
      <c r="I36" s="399">
        <v>0.2</v>
      </c>
      <c r="J36" s="398">
        <f>0</f>
        <v>0</v>
      </c>
      <c r="L36" s="388"/>
    </row>
    <row r="37" spans="2:12" s="387" customFormat="1" ht="14.45" hidden="1" customHeight="1">
      <c r="B37" s="388"/>
      <c r="E37" s="386" t="s">
        <v>932</v>
      </c>
      <c r="F37" s="398" t="e">
        <f>ROUND((SUM(BH125:BH226)),  3)</f>
        <v>#REF!</v>
      </c>
      <c r="I37" s="399">
        <v>0</v>
      </c>
      <c r="J37" s="398">
        <f>0</f>
        <v>0</v>
      </c>
      <c r="L37" s="388"/>
    </row>
    <row r="38" spans="2:12" s="387" customFormat="1" ht="6.95" customHeight="1">
      <c r="B38" s="388"/>
      <c r="L38" s="388"/>
    </row>
    <row r="39" spans="2:12" s="387" customFormat="1" ht="25.35" customHeight="1">
      <c r="B39" s="388"/>
      <c r="C39" s="400"/>
      <c r="D39" s="401" t="s">
        <v>933</v>
      </c>
      <c r="E39" s="402"/>
      <c r="F39" s="402"/>
      <c r="G39" s="403" t="s">
        <v>934</v>
      </c>
      <c r="H39" s="404" t="s">
        <v>395</v>
      </c>
      <c r="I39" s="402"/>
      <c r="J39" s="405">
        <f>J30*1.2</f>
        <v>0</v>
      </c>
      <c r="K39" s="406"/>
      <c r="L39" s="388"/>
    </row>
    <row r="40" spans="2:12" s="387" customFormat="1" ht="14.45" customHeight="1">
      <c r="B40" s="388"/>
      <c r="L40" s="388"/>
    </row>
    <row r="41" spans="2:12" ht="14.45" customHeight="1">
      <c r="B41" s="383"/>
      <c r="L41" s="383"/>
    </row>
    <row r="42" spans="2:12" ht="14.45" customHeight="1">
      <c r="B42" s="383"/>
      <c r="L42" s="383"/>
    </row>
    <row r="43" spans="2:12" ht="14.45" customHeight="1">
      <c r="B43" s="383"/>
      <c r="L43" s="383"/>
    </row>
    <row r="44" spans="2:12" ht="14.45" customHeight="1">
      <c r="B44" s="383"/>
      <c r="L44" s="383"/>
    </row>
    <row r="45" spans="2:12" ht="14.45" customHeight="1">
      <c r="B45" s="383"/>
      <c r="L45" s="383"/>
    </row>
    <row r="46" spans="2:12" ht="14.45" customHeight="1">
      <c r="B46" s="383"/>
      <c r="L46" s="383"/>
    </row>
    <row r="47" spans="2:12" ht="14.45" customHeight="1">
      <c r="B47" s="383"/>
      <c r="L47" s="383"/>
    </row>
    <row r="48" spans="2:12" ht="14.45" customHeight="1">
      <c r="B48" s="383"/>
      <c r="L48" s="383"/>
    </row>
    <row r="49" spans="2:12" ht="14.45" customHeight="1">
      <c r="B49" s="383"/>
      <c r="L49" s="383"/>
    </row>
    <row r="50" spans="2:12" s="387" customFormat="1" ht="14.45" customHeight="1">
      <c r="B50" s="388"/>
      <c r="D50" s="407" t="s">
        <v>380</v>
      </c>
      <c r="E50" s="408"/>
      <c r="F50" s="408"/>
      <c r="G50" s="407" t="s">
        <v>935</v>
      </c>
      <c r="H50" s="408"/>
      <c r="I50" s="408"/>
      <c r="J50" s="408"/>
      <c r="K50" s="408"/>
      <c r="L50" s="388"/>
    </row>
    <row r="51" spans="2:12">
      <c r="B51" s="383"/>
      <c r="L51" s="383"/>
    </row>
    <row r="52" spans="2:12">
      <c r="B52" s="383"/>
      <c r="L52" s="383"/>
    </row>
    <row r="53" spans="2:12">
      <c r="B53" s="383"/>
      <c r="L53" s="383"/>
    </row>
    <row r="54" spans="2:12">
      <c r="B54" s="383"/>
      <c r="L54" s="383"/>
    </row>
    <row r="55" spans="2:12">
      <c r="B55" s="383"/>
      <c r="L55" s="383"/>
    </row>
    <row r="56" spans="2:12">
      <c r="B56" s="383"/>
      <c r="L56" s="383"/>
    </row>
    <row r="57" spans="2:12">
      <c r="B57" s="383"/>
      <c r="L57" s="383"/>
    </row>
    <row r="58" spans="2:12">
      <c r="B58" s="383"/>
      <c r="L58" s="383"/>
    </row>
    <row r="59" spans="2:12">
      <c r="B59" s="383"/>
      <c r="L59" s="383"/>
    </row>
    <row r="60" spans="2:12">
      <c r="B60" s="383"/>
      <c r="L60" s="383"/>
    </row>
    <row r="61" spans="2:12" s="387" customFormat="1" ht="12.75">
      <c r="B61" s="388"/>
      <c r="D61" s="409" t="s">
        <v>936</v>
      </c>
      <c r="E61" s="410"/>
      <c r="F61" s="411" t="s">
        <v>445</v>
      </c>
      <c r="G61" s="409" t="s">
        <v>936</v>
      </c>
      <c r="H61" s="410"/>
      <c r="I61" s="410"/>
      <c r="J61" s="412" t="s">
        <v>445</v>
      </c>
      <c r="K61" s="410"/>
      <c r="L61" s="388"/>
    </row>
    <row r="62" spans="2:12">
      <c r="B62" s="383"/>
      <c r="L62" s="383"/>
    </row>
    <row r="63" spans="2:12">
      <c r="B63" s="383"/>
      <c r="L63" s="383"/>
    </row>
    <row r="64" spans="2:12">
      <c r="B64" s="383"/>
      <c r="L64" s="383"/>
    </row>
    <row r="65" spans="2:12" s="387" customFormat="1" ht="12.75">
      <c r="B65" s="388"/>
      <c r="D65" s="407" t="s">
        <v>379</v>
      </c>
      <c r="E65" s="408"/>
      <c r="F65" s="408"/>
      <c r="G65" s="407" t="s">
        <v>381</v>
      </c>
      <c r="H65" s="408"/>
      <c r="I65" s="408"/>
      <c r="J65" s="408"/>
      <c r="K65" s="408"/>
      <c r="L65" s="388"/>
    </row>
    <row r="66" spans="2:12">
      <c r="B66" s="383"/>
      <c r="L66" s="383"/>
    </row>
    <row r="67" spans="2:12">
      <c r="B67" s="383"/>
      <c r="L67" s="383"/>
    </row>
    <row r="68" spans="2:12">
      <c r="B68" s="383"/>
      <c r="L68" s="383"/>
    </row>
    <row r="69" spans="2:12">
      <c r="B69" s="383"/>
      <c r="L69" s="383"/>
    </row>
    <row r="70" spans="2:12">
      <c r="B70" s="383"/>
      <c r="L70" s="383"/>
    </row>
    <row r="71" spans="2:12">
      <c r="B71" s="383"/>
      <c r="L71" s="383"/>
    </row>
    <row r="72" spans="2:12">
      <c r="B72" s="383"/>
      <c r="L72" s="383"/>
    </row>
    <row r="73" spans="2:12">
      <c r="B73" s="383"/>
      <c r="L73" s="383"/>
    </row>
    <row r="74" spans="2:12">
      <c r="B74" s="383"/>
      <c r="L74" s="383"/>
    </row>
    <row r="75" spans="2:12">
      <c r="B75" s="383"/>
      <c r="L75" s="383"/>
    </row>
    <row r="76" spans="2:12" s="387" customFormat="1" ht="12.75">
      <c r="B76" s="388"/>
      <c r="D76" s="409" t="s">
        <v>936</v>
      </c>
      <c r="E76" s="410"/>
      <c r="F76" s="411" t="s">
        <v>445</v>
      </c>
      <c r="G76" s="409" t="s">
        <v>936</v>
      </c>
      <c r="H76" s="410"/>
      <c r="I76" s="410"/>
      <c r="J76" s="412" t="s">
        <v>445</v>
      </c>
      <c r="K76" s="410"/>
      <c r="L76" s="388"/>
    </row>
    <row r="77" spans="2:12" s="387" customFormat="1" ht="14.45" customHeight="1">
      <c r="B77" s="413"/>
      <c r="C77" s="414"/>
      <c r="D77" s="414"/>
      <c r="E77" s="414"/>
      <c r="F77" s="414"/>
      <c r="G77" s="414"/>
      <c r="H77" s="414"/>
      <c r="I77" s="414"/>
      <c r="J77" s="414"/>
      <c r="K77" s="414"/>
      <c r="L77" s="388"/>
    </row>
    <row r="81" spans="2:46" s="387" customFormat="1" ht="6.95" hidden="1" customHeight="1">
      <c r="B81" s="415"/>
      <c r="C81" s="416"/>
      <c r="D81" s="416"/>
      <c r="E81" s="416"/>
      <c r="F81" s="416"/>
      <c r="G81" s="416"/>
      <c r="H81" s="416"/>
      <c r="I81" s="416"/>
      <c r="J81" s="416"/>
      <c r="K81" s="416"/>
      <c r="L81" s="388"/>
    </row>
    <row r="82" spans="2:46" s="387" customFormat="1" ht="24.95" hidden="1" customHeight="1">
      <c r="B82" s="388"/>
      <c r="C82" s="384" t="s">
        <v>937</v>
      </c>
      <c r="L82" s="388"/>
    </row>
    <row r="83" spans="2:46" s="387" customFormat="1" ht="6.95" hidden="1" customHeight="1">
      <c r="B83" s="388"/>
      <c r="L83" s="388"/>
    </row>
    <row r="84" spans="2:46" s="387" customFormat="1" ht="12" hidden="1" customHeight="1">
      <c r="B84" s="388"/>
      <c r="C84" s="386" t="s">
        <v>901</v>
      </c>
      <c r="L84" s="388"/>
    </row>
    <row r="85" spans="2:46" s="387" customFormat="1" ht="16.5" hidden="1" customHeight="1">
      <c r="B85" s="388"/>
      <c r="E85" s="683" t="str">
        <f>E7</f>
        <v>Budova jedálne v areáli základnej školy Gajary</v>
      </c>
      <c r="F85" s="684"/>
      <c r="G85" s="684"/>
      <c r="H85" s="684"/>
      <c r="L85" s="388"/>
    </row>
    <row r="86" spans="2:46" s="387" customFormat="1" ht="12" hidden="1" customHeight="1">
      <c r="B86" s="388"/>
      <c r="C86" s="386" t="s">
        <v>908</v>
      </c>
      <c r="L86" s="388"/>
    </row>
    <row r="87" spans="2:46" s="387" customFormat="1" ht="16.5" hidden="1" customHeight="1">
      <c r="B87" s="388"/>
      <c r="E87" s="681" t="str">
        <f>E9</f>
        <v>C - Vykurovanie</v>
      </c>
      <c r="F87" s="682"/>
      <c r="G87" s="682"/>
      <c r="H87" s="682"/>
      <c r="L87" s="388"/>
    </row>
    <row r="88" spans="2:46" s="387" customFormat="1" ht="6.95" hidden="1" customHeight="1">
      <c r="B88" s="388"/>
      <c r="L88" s="388"/>
    </row>
    <row r="89" spans="2:46" s="387" customFormat="1" ht="12" hidden="1" customHeight="1">
      <c r="B89" s="388"/>
      <c r="C89" s="386" t="s">
        <v>913</v>
      </c>
      <c r="F89" s="389" t="str">
        <f>F12</f>
        <v>Gajary</v>
      </c>
      <c r="I89" s="386" t="s">
        <v>914</v>
      </c>
      <c r="J89" s="390">
        <f>IF(J12="","",J12)</f>
        <v>44153</v>
      </c>
      <c r="L89" s="388"/>
    </row>
    <row r="90" spans="2:46" s="387" customFormat="1" ht="6.95" hidden="1" customHeight="1">
      <c r="B90" s="388"/>
      <c r="L90" s="388"/>
    </row>
    <row r="91" spans="2:46" s="387" customFormat="1" ht="15.2" hidden="1" customHeight="1">
      <c r="B91" s="388"/>
      <c r="C91" s="386" t="s">
        <v>915</v>
      </c>
      <c r="F91" s="389" t="str">
        <f>E15</f>
        <v>Obec Gajary, Hlavná 67, 900 61 Gajary</v>
      </c>
      <c r="I91" s="386" t="s">
        <v>919</v>
      </c>
      <c r="J91" s="417" t="str">
        <f>E21</f>
        <v>Ing. Rastislav Kohút</v>
      </c>
      <c r="L91" s="388"/>
    </row>
    <row r="92" spans="2:46" s="387" customFormat="1" ht="25.7" hidden="1" customHeight="1">
      <c r="B92" s="388"/>
      <c r="C92" s="386" t="s">
        <v>918</v>
      </c>
      <c r="F92" s="389" t="str">
        <f>IF(E18="","",E18)</f>
        <v xml:space="preserve"> </v>
      </c>
      <c r="I92" s="386" t="s">
        <v>921</v>
      </c>
      <c r="J92" s="417" t="str">
        <f>E24</f>
        <v>Jókayová Stanislava, Ing.</v>
      </c>
      <c r="L92" s="388"/>
    </row>
    <row r="93" spans="2:46" s="387" customFormat="1" ht="10.35" hidden="1" customHeight="1">
      <c r="B93" s="388"/>
      <c r="L93" s="388"/>
    </row>
    <row r="94" spans="2:46" s="387" customFormat="1" ht="29.25" hidden="1" customHeight="1">
      <c r="B94" s="388"/>
      <c r="C94" s="418" t="s">
        <v>938</v>
      </c>
      <c r="D94" s="400"/>
      <c r="E94" s="400"/>
      <c r="F94" s="400"/>
      <c r="G94" s="400"/>
      <c r="H94" s="400"/>
      <c r="I94" s="400"/>
      <c r="J94" s="419" t="s">
        <v>939</v>
      </c>
      <c r="K94" s="400"/>
      <c r="L94" s="388"/>
    </row>
    <row r="95" spans="2:46" s="387" customFormat="1" ht="10.35" hidden="1" customHeight="1">
      <c r="B95" s="388"/>
      <c r="L95" s="388"/>
    </row>
    <row r="96" spans="2:46" s="387" customFormat="1" ht="22.7" hidden="1" customHeight="1">
      <c r="B96" s="388"/>
      <c r="C96" s="420" t="s">
        <v>940</v>
      </c>
      <c r="J96" s="395">
        <f>J125</f>
        <v>0</v>
      </c>
      <c r="L96" s="388"/>
      <c r="AT96" s="379" t="s">
        <v>941</v>
      </c>
    </row>
    <row r="97" spans="2:12" s="422" customFormat="1" ht="24.95" hidden="1" customHeight="1">
      <c r="B97" s="421"/>
      <c r="D97" s="423" t="s">
        <v>951</v>
      </c>
      <c r="E97" s="424"/>
      <c r="F97" s="424"/>
      <c r="G97" s="424"/>
      <c r="H97" s="424"/>
      <c r="I97" s="424"/>
      <c r="J97" s="425">
        <f>J126</f>
        <v>0</v>
      </c>
      <c r="L97" s="421"/>
    </row>
    <row r="98" spans="2:12" s="427" customFormat="1" ht="19.899999999999999" hidden="1" customHeight="1">
      <c r="B98" s="426"/>
      <c r="D98" s="428" t="s">
        <v>952</v>
      </c>
      <c r="E98" s="429"/>
      <c r="F98" s="429"/>
      <c r="G98" s="429"/>
      <c r="H98" s="429"/>
      <c r="I98" s="429"/>
      <c r="J98" s="430">
        <f>J127</f>
        <v>0</v>
      </c>
      <c r="L98" s="426"/>
    </row>
    <row r="99" spans="2:12" s="427" customFormat="1" ht="19.899999999999999" hidden="1" customHeight="1">
      <c r="B99" s="426"/>
      <c r="D99" s="428" t="s">
        <v>1668</v>
      </c>
      <c r="E99" s="429"/>
      <c r="F99" s="429"/>
      <c r="G99" s="429"/>
      <c r="H99" s="429"/>
      <c r="I99" s="429"/>
      <c r="J99" s="430">
        <f>J134</f>
        <v>0</v>
      </c>
      <c r="L99" s="426"/>
    </row>
    <row r="100" spans="2:12" s="427" customFormat="1" ht="19.899999999999999" hidden="1" customHeight="1">
      <c r="B100" s="426"/>
      <c r="D100" s="428" t="s">
        <v>1669</v>
      </c>
      <c r="E100" s="429"/>
      <c r="F100" s="429"/>
      <c r="G100" s="429"/>
      <c r="H100" s="429"/>
      <c r="I100" s="429"/>
      <c r="J100" s="430">
        <f>J155</f>
        <v>0</v>
      </c>
      <c r="L100" s="426"/>
    </row>
    <row r="101" spans="2:12" s="427" customFormat="1" ht="19.899999999999999" hidden="1" customHeight="1">
      <c r="B101" s="426"/>
      <c r="D101" s="428" t="s">
        <v>1670</v>
      </c>
      <c r="E101" s="429"/>
      <c r="F101" s="429"/>
      <c r="G101" s="429"/>
      <c r="H101" s="429"/>
      <c r="I101" s="429"/>
      <c r="J101" s="430">
        <f>J178</f>
        <v>0</v>
      </c>
      <c r="L101" s="426"/>
    </row>
    <row r="102" spans="2:12" s="427" customFormat="1" ht="19.899999999999999" hidden="1" customHeight="1">
      <c r="B102" s="426"/>
      <c r="D102" s="428" t="s">
        <v>1671</v>
      </c>
      <c r="E102" s="429"/>
      <c r="F102" s="429"/>
      <c r="G102" s="429"/>
      <c r="H102" s="429"/>
      <c r="I102" s="429"/>
      <c r="J102" s="430">
        <f>J196</f>
        <v>0</v>
      </c>
      <c r="L102" s="426"/>
    </row>
    <row r="103" spans="2:12" s="427" customFormat="1" ht="19.899999999999999" hidden="1" customHeight="1">
      <c r="B103" s="426"/>
      <c r="D103" s="428" t="s">
        <v>1672</v>
      </c>
      <c r="E103" s="429"/>
      <c r="F103" s="429"/>
      <c r="G103" s="429"/>
      <c r="H103" s="429"/>
      <c r="I103" s="429"/>
      <c r="J103" s="430">
        <f>J200</f>
        <v>0</v>
      </c>
      <c r="L103" s="426"/>
    </row>
    <row r="104" spans="2:12" s="427" customFormat="1" ht="19.899999999999999" hidden="1" customHeight="1">
      <c r="B104" s="426"/>
      <c r="D104" s="428" t="s">
        <v>958</v>
      </c>
      <c r="E104" s="429"/>
      <c r="F104" s="429"/>
      <c r="G104" s="429"/>
      <c r="H104" s="429"/>
      <c r="I104" s="429"/>
      <c r="J104" s="430">
        <f>J219</f>
        <v>0</v>
      </c>
      <c r="L104" s="426"/>
    </row>
    <row r="105" spans="2:12" s="422" customFormat="1" ht="24.95" hidden="1" customHeight="1">
      <c r="B105" s="421"/>
      <c r="D105" s="423" t="s">
        <v>1673</v>
      </c>
      <c r="E105" s="424"/>
      <c r="F105" s="424"/>
      <c r="G105" s="424"/>
      <c r="H105" s="424"/>
      <c r="I105" s="424"/>
      <c r="J105" s="425">
        <f>J223</f>
        <v>0</v>
      </c>
      <c r="L105" s="421"/>
    </row>
    <row r="106" spans="2:12" s="387" customFormat="1" ht="21.75" hidden="1" customHeight="1">
      <c r="B106" s="388"/>
      <c r="L106" s="388"/>
    </row>
    <row r="107" spans="2:12" s="387" customFormat="1" ht="6.95" hidden="1" customHeight="1">
      <c r="B107" s="413"/>
      <c r="C107" s="414"/>
      <c r="D107" s="414"/>
      <c r="E107" s="414"/>
      <c r="F107" s="414"/>
      <c r="G107" s="414"/>
      <c r="H107" s="414"/>
      <c r="I107" s="414"/>
      <c r="J107" s="414"/>
      <c r="K107" s="414"/>
      <c r="L107" s="388"/>
    </row>
    <row r="108" spans="2:12" hidden="1"/>
    <row r="109" spans="2:12" hidden="1"/>
    <row r="110" spans="2:12" hidden="1"/>
    <row r="111" spans="2:12" s="387" customFormat="1" ht="6.95" customHeight="1">
      <c r="B111" s="415"/>
      <c r="C111" s="416"/>
      <c r="D111" s="416"/>
      <c r="E111" s="416"/>
      <c r="F111" s="416"/>
      <c r="G111" s="416"/>
      <c r="H111" s="416"/>
      <c r="I111" s="416"/>
      <c r="J111" s="416"/>
      <c r="K111" s="416"/>
      <c r="L111" s="388"/>
    </row>
    <row r="112" spans="2:12" s="387" customFormat="1" ht="24.95" customHeight="1">
      <c r="B112" s="388"/>
      <c r="C112" s="384" t="s">
        <v>959</v>
      </c>
      <c r="L112" s="388"/>
    </row>
    <row r="113" spans="2:64" s="387" customFormat="1" ht="6.95" customHeight="1">
      <c r="B113" s="388"/>
      <c r="L113" s="388"/>
    </row>
    <row r="114" spans="2:64" s="387" customFormat="1" ht="12" customHeight="1">
      <c r="B114" s="388"/>
      <c r="C114" s="386" t="s">
        <v>901</v>
      </c>
      <c r="L114" s="388"/>
    </row>
    <row r="115" spans="2:64" s="387" customFormat="1" ht="16.5" customHeight="1">
      <c r="B115" s="388"/>
      <c r="E115" s="683" t="str">
        <f>E7</f>
        <v>Budova jedálne v areáli základnej školy Gajary</v>
      </c>
      <c r="F115" s="684"/>
      <c r="G115" s="684"/>
      <c r="H115" s="684"/>
      <c r="L115" s="388"/>
    </row>
    <row r="116" spans="2:64" s="387" customFormat="1" ht="12" customHeight="1">
      <c r="B116" s="388"/>
      <c r="C116" s="386" t="s">
        <v>908</v>
      </c>
      <c r="L116" s="388"/>
    </row>
    <row r="117" spans="2:64" s="387" customFormat="1" ht="16.5" customHeight="1">
      <c r="B117" s="388"/>
      <c r="E117" s="681" t="str">
        <f>E9</f>
        <v>C - Vykurovanie</v>
      </c>
      <c r="F117" s="682"/>
      <c r="G117" s="682"/>
      <c r="H117" s="682"/>
      <c r="L117" s="388"/>
    </row>
    <row r="118" spans="2:64" s="387" customFormat="1" ht="6.95" customHeight="1">
      <c r="B118" s="388"/>
      <c r="L118" s="388"/>
    </row>
    <row r="119" spans="2:64" s="387" customFormat="1" ht="12" customHeight="1">
      <c r="B119" s="388"/>
      <c r="C119" s="386" t="s">
        <v>913</v>
      </c>
      <c r="F119" s="389" t="str">
        <f>F12</f>
        <v>Gajary</v>
      </c>
      <c r="I119" s="386" t="s">
        <v>914</v>
      </c>
      <c r="J119" s="390">
        <f>IF(J12="","",J12)</f>
        <v>44153</v>
      </c>
      <c r="L119" s="388"/>
    </row>
    <row r="120" spans="2:64" s="387" customFormat="1" ht="6.95" customHeight="1">
      <c r="B120" s="388"/>
      <c r="L120" s="388"/>
    </row>
    <row r="121" spans="2:64" s="387" customFormat="1" ht="15.2" customHeight="1">
      <c r="B121" s="388"/>
      <c r="C121" s="386" t="s">
        <v>915</v>
      </c>
      <c r="F121" s="389" t="str">
        <f>E15</f>
        <v>Obec Gajary, Hlavná 67, 900 61 Gajary</v>
      </c>
      <c r="I121" s="386" t="s">
        <v>919</v>
      </c>
      <c r="J121" s="417" t="str">
        <f>E21</f>
        <v>Ing. Rastislav Kohút</v>
      </c>
      <c r="L121" s="388"/>
    </row>
    <row r="122" spans="2:64" s="387" customFormat="1" ht="25.7" customHeight="1">
      <c r="B122" s="388"/>
      <c r="C122" s="386" t="s">
        <v>918</v>
      </c>
      <c r="F122" s="389" t="str">
        <f>IF(E18="","",E18)</f>
        <v xml:space="preserve"> </v>
      </c>
      <c r="I122" s="386" t="s">
        <v>921</v>
      </c>
      <c r="J122" s="417" t="str">
        <f>E24</f>
        <v>Jókayová Stanislava, Ing.</v>
      </c>
      <c r="L122" s="388"/>
    </row>
    <row r="123" spans="2:64" s="387" customFormat="1" ht="10.35" customHeight="1">
      <c r="B123" s="388"/>
      <c r="L123" s="388"/>
    </row>
    <row r="124" spans="2:64" s="431" customFormat="1" ht="29.25" customHeight="1">
      <c r="B124" s="432"/>
      <c r="C124" s="433" t="s">
        <v>960</v>
      </c>
      <c r="D124" s="434" t="s">
        <v>556</v>
      </c>
      <c r="E124" s="434" t="s">
        <v>961</v>
      </c>
      <c r="F124" s="434" t="s">
        <v>470</v>
      </c>
      <c r="G124" s="434" t="s">
        <v>471</v>
      </c>
      <c r="H124" s="434" t="s">
        <v>90</v>
      </c>
      <c r="I124" s="434" t="s">
        <v>962</v>
      </c>
      <c r="J124" s="435" t="s">
        <v>939</v>
      </c>
      <c r="K124" s="436" t="s">
        <v>963</v>
      </c>
      <c r="L124" s="432"/>
      <c r="M124" s="437" t="s">
        <v>911</v>
      </c>
      <c r="N124" s="438" t="s">
        <v>964</v>
      </c>
      <c r="O124" s="438" t="s">
        <v>965</v>
      </c>
      <c r="P124" s="438" t="s">
        <v>966</v>
      </c>
      <c r="Q124" s="438" t="s">
        <v>967</v>
      </c>
      <c r="R124" s="438" t="s">
        <v>968</v>
      </c>
      <c r="S124" s="439" t="s">
        <v>969</v>
      </c>
    </row>
    <row r="125" spans="2:64" s="387" customFormat="1" ht="22.7" customHeight="1">
      <c r="B125" s="388"/>
      <c r="C125" s="440" t="s">
        <v>940</v>
      </c>
      <c r="J125" s="441">
        <f>BJ125</f>
        <v>0</v>
      </c>
      <c r="L125" s="388"/>
      <c r="M125" s="442"/>
      <c r="N125" s="393"/>
      <c r="O125" s="443">
        <f>O126+O223</f>
        <v>157.34757200000001</v>
      </c>
      <c r="P125" s="393"/>
      <c r="Q125" s="443">
        <f>Q126+Q223</f>
        <v>0.60558599999999996</v>
      </c>
      <c r="R125" s="393"/>
      <c r="S125" s="444">
        <f>S126+S223</f>
        <v>0</v>
      </c>
      <c r="AS125" s="379" t="s">
        <v>441</v>
      </c>
      <c r="AT125" s="379" t="s">
        <v>941</v>
      </c>
      <c r="BJ125" s="445">
        <f>BJ126+BJ223</f>
        <v>0</v>
      </c>
    </row>
    <row r="126" spans="2:64" s="446" customFormat="1" ht="25.9" customHeight="1">
      <c r="B126" s="447"/>
      <c r="D126" s="448" t="s">
        <v>441</v>
      </c>
      <c r="E126" s="449" t="s">
        <v>415</v>
      </c>
      <c r="F126" s="449" t="s">
        <v>1246</v>
      </c>
      <c r="J126" s="450">
        <f>BJ126</f>
        <v>0</v>
      </c>
      <c r="L126" s="447"/>
      <c r="M126" s="451"/>
      <c r="O126" s="452">
        <f>O127+O134+O155+O178+O196+O200+O219</f>
        <v>157.34757200000001</v>
      </c>
      <c r="Q126" s="452">
        <f>Q127+Q134+Q155+Q178+Q196+Q200+Q219</f>
        <v>0.60558599999999996</v>
      </c>
      <c r="S126" s="453">
        <f>S127+S134+S155+S178+S196+S200+S219</f>
        <v>0</v>
      </c>
      <c r="AQ126" s="448" t="s">
        <v>402</v>
      </c>
      <c r="AS126" s="454" t="s">
        <v>441</v>
      </c>
      <c r="AT126" s="454" t="s">
        <v>889</v>
      </c>
      <c r="AX126" s="448" t="s">
        <v>970</v>
      </c>
      <c r="BJ126" s="455">
        <f>BJ127+BJ134+BJ155+BJ178+BJ196+BJ200+BJ219</f>
        <v>0</v>
      </c>
    </row>
    <row r="127" spans="2:64" s="446" customFormat="1" ht="22.7" customHeight="1">
      <c r="B127" s="447"/>
      <c r="D127" s="448" t="s">
        <v>441</v>
      </c>
      <c r="E127" s="456" t="s">
        <v>1247</v>
      </c>
      <c r="F127" s="456" t="s">
        <v>1248</v>
      </c>
      <c r="J127" s="457">
        <f>BJ127</f>
        <v>0</v>
      </c>
      <c r="L127" s="447"/>
      <c r="M127" s="451"/>
      <c r="O127" s="452">
        <f>SUM(O128:O133)</f>
        <v>27.249035000000003</v>
      </c>
      <c r="Q127" s="452">
        <f>SUM(Q128:Q133)</f>
        <v>3.6060000000000007E-3</v>
      </c>
      <c r="S127" s="453">
        <f>SUM(S128:S133)</f>
        <v>0</v>
      </c>
      <c r="AQ127" s="448" t="s">
        <v>402</v>
      </c>
      <c r="AS127" s="454" t="s">
        <v>441</v>
      </c>
      <c r="AT127" s="454" t="s">
        <v>402</v>
      </c>
      <c r="AX127" s="448" t="s">
        <v>970</v>
      </c>
      <c r="BJ127" s="455">
        <f>SUM(BJ128:BJ133)</f>
        <v>0</v>
      </c>
    </row>
    <row r="128" spans="2:64" s="387" customFormat="1" ht="24.2" customHeight="1">
      <c r="B128" s="458"/>
      <c r="C128" s="459" t="s">
        <v>402</v>
      </c>
      <c r="D128" s="459" t="s">
        <v>972</v>
      </c>
      <c r="E128" s="460" t="s">
        <v>1250</v>
      </c>
      <c r="F128" s="461" t="s">
        <v>1251</v>
      </c>
      <c r="G128" s="462" t="s">
        <v>108</v>
      </c>
      <c r="H128" s="463">
        <v>180.3</v>
      </c>
      <c r="I128" s="463">
        <v>0</v>
      </c>
      <c r="J128" s="463">
        <f t="shared" ref="J128:J133" si="0">ROUND(I128*H128,3)</f>
        <v>0</v>
      </c>
      <c r="K128" s="464"/>
      <c r="L128" s="388"/>
      <c r="M128" s="465" t="s">
        <v>911</v>
      </c>
      <c r="N128" s="466">
        <v>0.15109</v>
      </c>
      <c r="O128" s="466">
        <f t="shared" ref="O128:O133" si="1">N128*H128</f>
        <v>27.241527000000001</v>
      </c>
      <c r="P128" s="466">
        <v>2.0000000000000002E-5</v>
      </c>
      <c r="Q128" s="466">
        <f t="shared" ref="Q128:Q133" si="2">P128*H128</f>
        <v>3.6060000000000007E-3</v>
      </c>
      <c r="R128" s="466">
        <v>0</v>
      </c>
      <c r="S128" s="467">
        <f t="shared" ref="S128:S133" si="3">R128*H128</f>
        <v>0</v>
      </c>
      <c r="AQ128" s="468" t="s">
        <v>422</v>
      </c>
      <c r="AS128" s="468" t="s">
        <v>972</v>
      </c>
      <c r="AT128" s="468" t="s">
        <v>409</v>
      </c>
      <c r="AX128" s="379" t="s">
        <v>970</v>
      </c>
      <c r="BD128" s="469" t="e">
        <f>IF(#REF!="základná",J128,0)</f>
        <v>#REF!</v>
      </c>
      <c r="BE128" s="469" t="e">
        <f>IF(#REF!="znížená",J128,0)</f>
        <v>#REF!</v>
      </c>
      <c r="BF128" s="469" t="e">
        <f>IF(#REF!="zákl. prenesená",J128,0)</f>
        <v>#REF!</v>
      </c>
      <c r="BG128" s="469" t="e">
        <f>IF(#REF!="zníž. prenesená",J128,0)</f>
        <v>#REF!</v>
      </c>
      <c r="BH128" s="469" t="e">
        <f>IF(#REF!="nulová",J128,0)</f>
        <v>#REF!</v>
      </c>
      <c r="BI128" s="379" t="s">
        <v>409</v>
      </c>
      <c r="BJ128" s="470">
        <f t="shared" ref="BJ128:BJ133" si="4">ROUND(I128*H128,3)</f>
        <v>0</v>
      </c>
      <c r="BK128" s="379" t="s">
        <v>422</v>
      </c>
      <c r="BL128" s="468" t="s">
        <v>1674</v>
      </c>
    </row>
    <row r="129" spans="2:64" s="387" customFormat="1" ht="14.45" customHeight="1">
      <c r="B129" s="458"/>
      <c r="C129" s="493" t="s">
        <v>409</v>
      </c>
      <c r="D129" s="493" t="s">
        <v>474</v>
      </c>
      <c r="E129" s="494" t="s">
        <v>1675</v>
      </c>
      <c r="F129" s="495" t="s">
        <v>1676</v>
      </c>
      <c r="G129" s="496" t="s">
        <v>108</v>
      </c>
      <c r="H129" s="497">
        <v>89.4</v>
      </c>
      <c r="I129" s="497">
        <v>0</v>
      </c>
      <c r="J129" s="497">
        <f t="shared" si="0"/>
        <v>0</v>
      </c>
      <c r="K129" s="498"/>
      <c r="L129" s="499"/>
      <c r="M129" s="500" t="s">
        <v>911</v>
      </c>
      <c r="N129" s="466">
        <v>0</v>
      </c>
      <c r="O129" s="466">
        <f t="shared" si="1"/>
        <v>0</v>
      </c>
      <c r="P129" s="466">
        <v>0</v>
      </c>
      <c r="Q129" s="466">
        <f t="shared" si="2"/>
        <v>0</v>
      </c>
      <c r="R129" s="466">
        <v>0</v>
      </c>
      <c r="S129" s="467">
        <f t="shared" si="3"/>
        <v>0</v>
      </c>
      <c r="AQ129" s="468" t="s">
        <v>1255</v>
      </c>
      <c r="AS129" s="468" t="s">
        <v>474</v>
      </c>
      <c r="AT129" s="468" t="s">
        <v>409</v>
      </c>
      <c r="AX129" s="379" t="s">
        <v>970</v>
      </c>
      <c r="BD129" s="469" t="e">
        <f>IF(#REF!="základná",J129,0)</f>
        <v>#REF!</v>
      </c>
      <c r="BE129" s="469" t="e">
        <f>IF(#REF!="znížená",J129,0)</f>
        <v>#REF!</v>
      </c>
      <c r="BF129" s="469" t="e">
        <f>IF(#REF!="zákl. prenesená",J129,0)</f>
        <v>#REF!</v>
      </c>
      <c r="BG129" s="469" t="e">
        <f>IF(#REF!="zníž. prenesená",J129,0)</f>
        <v>#REF!</v>
      </c>
      <c r="BH129" s="469" t="e">
        <f>IF(#REF!="nulová",J129,0)</f>
        <v>#REF!</v>
      </c>
      <c r="BI129" s="379" t="s">
        <v>409</v>
      </c>
      <c r="BJ129" s="470">
        <f t="shared" si="4"/>
        <v>0</v>
      </c>
      <c r="BK129" s="379" t="s">
        <v>422</v>
      </c>
      <c r="BL129" s="468" t="s">
        <v>1677</v>
      </c>
    </row>
    <row r="130" spans="2:64" s="387" customFormat="1" ht="14.45" customHeight="1">
      <c r="B130" s="458"/>
      <c r="C130" s="493" t="s">
        <v>414</v>
      </c>
      <c r="D130" s="493" t="s">
        <v>474</v>
      </c>
      <c r="E130" s="494" t="s">
        <v>1678</v>
      </c>
      <c r="F130" s="495" t="s">
        <v>1679</v>
      </c>
      <c r="G130" s="496" t="s">
        <v>108</v>
      </c>
      <c r="H130" s="497">
        <v>26.4</v>
      </c>
      <c r="I130" s="497">
        <v>0</v>
      </c>
      <c r="J130" s="497">
        <f t="shared" si="0"/>
        <v>0</v>
      </c>
      <c r="K130" s="498"/>
      <c r="L130" s="499"/>
      <c r="M130" s="500" t="s">
        <v>911</v>
      </c>
      <c r="N130" s="466">
        <v>0</v>
      </c>
      <c r="O130" s="466">
        <f t="shared" si="1"/>
        <v>0</v>
      </c>
      <c r="P130" s="466">
        <v>0</v>
      </c>
      <c r="Q130" s="466">
        <f t="shared" si="2"/>
        <v>0</v>
      </c>
      <c r="R130" s="466">
        <v>0</v>
      </c>
      <c r="S130" s="467">
        <f t="shared" si="3"/>
        <v>0</v>
      </c>
      <c r="AQ130" s="468" t="s">
        <v>1255</v>
      </c>
      <c r="AS130" s="468" t="s">
        <v>474</v>
      </c>
      <c r="AT130" s="468" t="s">
        <v>409</v>
      </c>
      <c r="AX130" s="379" t="s">
        <v>970</v>
      </c>
      <c r="BD130" s="469" t="e">
        <f>IF(#REF!="základná",J130,0)</f>
        <v>#REF!</v>
      </c>
      <c r="BE130" s="469" t="e">
        <f>IF(#REF!="znížená",J130,0)</f>
        <v>#REF!</v>
      </c>
      <c r="BF130" s="469" t="e">
        <f>IF(#REF!="zákl. prenesená",J130,0)</f>
        <v>#REF!</v>
      </c>
      <c r="BG130" s="469" t="e">
        <f>IF(#REF!="zníž. prenesená",J130,0)</f>
        <v>#REF!</v>
      </c>
      <c r="BH130" s="469" t="e">
        <f>IF(#REF!="nulová",J130,0)</f>
        <v>#REF!</v>
      </c>
      <c r="BI130" s="379" t="s">
        <v>409</v>
      </c>
      <c r="BJ130" s="470">
        <f t="shared" si="4"/>
        <v>0</v>
      </c>
      <c r="BK130" s="379" t="s">
        <v>422</v>
      </c>
      <c r="BL130" s="468" t="s">
        <v>1680</v>
      </c>
    </row>
    <row r="131" spans="2:64" s="387" customFormat="1" ht="14.45" customHeight="1">
      <c r="B131" s="458"/>
      <c r="C131" s="493" t="s">
        <v>420</v>
      </c>
      <c r="D131" s="493" t="s">
        <v>474</v>
      </c>
      <c r="E131" s="494" t="s">
        <v>1681</v>
      </c>
      <c r="F131" s="495" t="s">
        <v>1682</v>
      </c>
      <c r="G131" s="496" t="s">
        <v>108</v>
      </c>
      <c r="H131" s="497">
        <v>37.32</v>
      </c>
      <c r="I131" s="497">
        <v>0</v>
      </c>
      <c r="J131" s="497">
        <f t="shared" si="0"/>
        <v>0</v>
      </c>
      <c r="K131" s="498"/>
      <c r="L131" s="499"/>
      <c r="M131" s="500" t="s">
        <v>911</v>
      </c>
      <c r="N131" s="466">
        <v>0</v>
      </c>
      <c r="O131" s="466">
        <f t="shared" si="1"/>
        <v>0</v>
      </c>
      <c r="P131" s="466">
        <v>0</v>
      </c>
      <c r="Q131" s="466">
        <f t="shared" si="2"/>
        <v>0</v>
      </c>
      <c r="R131" s="466">
        <v>0</v>
      </c>
      <c r="S131" s="467">
        <f t="shared" si="3"/>
        <v>0</v>
      </c>
      <c r="AQ131" s="468" t="s">
        <v>1255</v>
      </c>
      <c r="AS131" s="468" t="s">
        <v>474</v>
      </c>
      <c r="AT131" s="468" t="s">
        <v>409</v>
      </c>
      <c r="AX131" s="379" t="s">
        <v>970</v>
      </c>
      <c r="BD131" s="469" t="e">
        <f>IF(#REF!="základná",J131,0)</f>
        <v>#REF!</v>
      </c>
      <c r="BE131" s="469" t="e">
        <f>IF(#REF!="znížená",J131,0)</f>
        <v>#REF!</v>
      </c>
      <c r="BF131" s="469" t="e">
        <f>IF(#REF!="zákl. prenesená",J131,0)</f>
        <v>#REF!</v>
      </c>
      <c r="BG131" s="469" t="e">
        <f>IF(#REF!="zníž. prenesená",J131,0)</f>
        <v>#REF!</v>
      </c>
      <c r="BH131" s="469" t="e">
        <f>IF(#REF!="nulová",J131,0)</f>
        <v>#REF!</v>
      </c>
      <c r="BI131" s="379" t="s">
        <v>409</v>
      </c>
      <c r="BJ131" s="470">
        <f t="shared" si="4"/>
        <v>0</v>
      </c>
      <c r="BK131" s="379" t="s">
        <v>422</v>
      </c>
      <c r="BL131" s="468" t="s">
        <v>1683</v>
      </c>
    </row>
    <row r="132" spans="2:64" s="387" customFormat="1" ht="14.45" customHeight="1">
      <c r="B132" s="458"/>
      <c r="C132" s="493" t="s">
        <v>424</v>
      </c>
      <c r="D132" s="493" t="s">
        <v>474</v>
      </c>
      <c r="E132" s="494" t="s">
        <v>1684</v>
      </c>
      <c r="F132" s="495" t="s">
        <v>1685</v>
      </c>
      <c r="G132" s="496" t="s">
        <v>108</v>
      </c>
      <c r="H132" s="497">
        <v>63</v>
      </c>
      <c r="I132" s="497">
        <v>0</v>
      </c>
      <c r="J132" s="497">
        <f t="shared" si="0"/>
        <v>0</v>
      </c>
      <c r="K132" s="498"/>
      <c r="L132" s="499"/>
      <c r="M132" s="500" t="s">
        <v>911</v>
      </c>
      <c r="N132" s="466">
        <v>0</v>
      </c>
      <c r="O132" s="466">
        <f t="shared" si="1"/>
        <v>0</v>
      </c>
      <c r="P132" s="466">
        <v>0</v>
      </c>
      <c r="Q132" s="466">
        <f t="shared" si="2"/>
        <v>0</v>
      </c>
      <c r="R132" s="466">
        <v>0</v>
      </c>
      <c r="S132" s="467">
        <f t="shared" si="3"/>
        <v>0</v>
      </c>
      <c r="AQ132" s="468" t="s">
        <v>1255</v>
      </c>
      <c r="AS132" s="468" t="s">
        <v>474</v>
      </c>
      <c r="AT132" s="468" t="s">
        <v>409</v>
      </c>
      <c r="AX132" s="379" t="s">
        <v>970</v>
      </c>
      <c r="BD132" s="469" t="e">
        <f>IF(#REF!="základná",J132,0)</f>
        <v>#REF!</v>
      </c>
      <c r="BE132" s="469" t="e">
        <f>IF(#REF!="znížená",J132,0)</f>
        <v>#REF!</v>
      </c>
      <c r="BF132" s="469" t="e">
        <f>IF(#REF!="zákl. prenesená",J132,0)</f>
        <v>#REF!</v>
      </c>
      <c r="BG132" s="469" t="e">
        <f>IF(#REF!="zníž. prenesená",J132,0)</f>
        <v>#REF!</v>
      </c>
      <c r="BH132" s="469" t="e">
        <f>IF(#REF!="nulová",J132,0)</f>
        <v>#REF!</v>
      </c>
      <c r="BI132" s="379" t="s">
        <v>409</v>
      </c>
      <c r="BJ132" s="470">
        <f t="shared" si="4"/>
        <v>0</v>
      </c>
      <c r="BK132" s="379" t="s">
        <v>422</v>
      </c>
      <c r="BL132" s="468" t="s">
        <v>1686</v>
      </c>
    </row>
    <row r="133" spans="2:64" s="387" customFormat="1" ht="24.2" customHeight="1">
      <c r="B133" s="458"/>
      <c r="C133" s="459" t="s">
        <v>428</v>
      </c>
      <c r="D133" s="459" t="s">
        <v>972</v>
      </c>
      <c r="E133" s="460" t="s">
        <v>1288</v>
      </c>
      <c r="F133" s="461" t="s">
        <v>1289</v>
      </c>
      <c r="G133" s="462" t="s">
        <v>103</v>
      </c>
      <c r="H133" s="463">
        <v>4.0000000000000001E-3</v>
      </c>
      <c r="I133" s="463">
        <v>0</v>
      </c>
      <c r="J133" s="463">
        <f t="shared" si="0"/>
        <v>0</v>
      </c>
      <c r="K133" s="464"/>
      <c r="L133" s="388"/>
      <c r="M133" s="465" t="s">
        <v>911</v>
      </c>
      <c r="N133" s="466">
        <v>1.877</v>
      </c>
      <c r="O133" s="466">
        <f t="shared" si="1"/>
        <v>7.5079999999999999E-3</v>
      </c>
      <c r="P133" s="466">
        <v>0</v>
      </c>
      <c r="Q133" s="466">
        <f t="shared" si="2"/>
        <v>0</v>
      </c>
      <c r="R133" s="466">
        <v>0</v>
      </c>
      <c r="S133" s="467">
        <f t="shared" si="3"/>
        <v>0</v>
      </c>
      <c r="AQ133" s="468" t="s">
        <v>420</v>
      </c>
      <c r="AS133" s="468" t="s">
        <v>972</v>
      </c>
      <c r="AT133" s="468" t="s">
        <v>409</v>
      </c>
      <c r="AX133" s="379" t="s">
        <v>970</v>
      </c>
      <c r="BD133" s="469" t="e">
        <f>IF(#REF!="základná",J133,0)</f>
        <v>#REF!</v>
      </c>
      <c r="BE133" s="469" t="e">
        <f>IF(#REF!="znížená",J133,0)</f>
        <v>#REF!</v>
      </c>
      <c r="BF133" s="469" t="e">
        <f>IF(#REF!="zákl. prenesená",J133,0)</f>
        <v>#REF!</v>
      </c>
      <c r="BG133" s="469" t="e">
        <f>IF(#REF!="zníž. prenesená",J133,0)</f>
        <v>#REF!</v>
      </c>
      <c r="BH133" s="469" t="e">
        <f>IF(#REF!="nulová",J133,0)</f>
        <v>#REF!</v>
      </c>
      <c r="BI133" s="379" t="s">
        <v>409</v>
      </c>
      <c r="BJ133" s="470">
        <f t="shared" si="4"/>
        <v>0</v>
      </c>
      <c r="BK133" s="379" t="s">
        <v>420</v>
      </c>
      <c r="BL133" s="468" t="s">
        <v>1687</v>
      </c>
    </row>
    <row r="134" spans="2:64" s="446" customFormat="1" ht="22.7" customHeight="1">
      <c r="B134" s="447"/>
      <c r="D134" s="448" t="s">
        <v>441</v>
      </c>
      <c r="E134" s="456" t="s">
        <v>1688</v>
      </c>
      <c r="F134" s="456" t="s">
        <v>1689</v>
      </c>
      <c r="J134" s="457">
        <f>BJ134</f>
        <v>0</v>
      </c>
      <c r="L134" s="447"/>
      <c r="M134" s="451"/>
      <c r="O134" s="452">
        <f>SUM(O135:O154)</f>
        <v>83.656105000000011</v>
      </c>
      <c r="Q134" s="452">
        <f>SUM(Q135:Q154)</f>
        <v>3.7099999999999998E-3</v>
      </c>
      <c r="S134" s="453">
        <f>SUM(S135:S154)</f>
        <v>0</v>
      </c>
      <c r="AQ134" s="448" t="s">
        <v>402</v>
      </c>
      <c r="AS134" s="454" t="s">
        <v>441</v>
      </c>
      <c r="AT134" s="454" t="s">
        <v>402</v>
      </c>
      <c r="AX134" s="448" t="s">
        <v>970</v>
      </c>
      <c r="BJ134" s="455">
        <f>SUM(BJ135:BJ154)</f>
        <v>0</v>
      </c>
    </row>
    <row r="135" spans="2:64" s="387" customFormat="1" ht="24.2" customHeight="1">
      <c r="B135" s="458"/>
      <c r="C135" s="459" t="s">
        <v>431</v>
      </c>
      <c r="D135" s="459" t="s">
        <v>972</v>
      </c>
      <c r="E135" s="460" t="s">
        <v>1690</v>
      </c>
      <c r="F135" s="461" t="s">
        <v>1691</v>
      </c>
      <c r="G135" s="462" t="s">
        <v>108</v>
      </c>
      <c r="H135" s="463">
        <v>180.3</v>
      </c>
      <c r="I135" s="463">
        <v>0</v>
      </c>
      <c r="J135" s="463">
        <f>ROUND(I135*H135,3)</f>
        <v>0</v>
      </c>
      <c r="K135" s="464"/>
      <c r="L135" s="388"/>
      <c r="M135" s="465" t="s">
        <v>911</v>
      </c>
      <c r="N135" s="466">
        <v>0.13600000000000001</v>
      </c>
      <c r="O135" s="466">
        <f>N135*H135</f>
        <v>24.520800000000005</v>
      </c>
      <c r="P135" s="466">
        <v>0</v>
      </c>
      <c r="Q135" s="466">
        <f>P135*H135</f>
        <v>0</v>
      </c>
      <c r="R135" s="466">
        <v>0</v>
      </c>
      <c r="S135" s="467">
        <f>R135*H135</f>
        <v>0</v>
      </c>
      <c r="AQ135" s="468" t="s">
        <v>420</v>
      </c>
      <c r="AS135" s="468" t="s">
        <v>972</v>
      </c>
      <c r="AT135" s="468" t="s">
        <v>409</v>
      </c>
      <c r="AX135" s="379" t="s">
        <v>970</v>
      </c>
      <c r="BD135" s="469" t="e">
        <f>IF(#REF!="základná",J135,0)</f>
        <v>#REF!</v>
      </c>
      <c r="BE135" s="469" t="e">
        <f>IF(#REF!="znížená",J135,0)</f>
        <v>#REF!</v>
      </c>
      <c r="BF135" s="469" t="e">
        <f>IF(#REF!="zákl. prenesená",J135,0)</f>
        <v>#REF!</v>
      </c>
      <c r="BG135" s="469" t="e">
        <f>IF(#REF!="zníž. prenesená",J135,0)</f>
        <v>#REF!</v>
      </c>
      <c r="BH135" s="469" t="e">
        <f>IF(#REF!="nulová",J135,0)</f>
        <v>#REF!</v>
      </c>
      <c r="BI135" s="379" t="s">
        <v>409</v>
      </c>
      <c r="BJ135" s="470">
        <f>ROUND(I135*H135,3)</f>
        <v>0</v>
      </c>
      <c r="BK135" s="379" t="s">
        <v>420</v>
      </c>
      <c r="BL135" s="468" t="s">
        <v>1692</v>
      </c>
    </row>
    <row r="136" spans="2:64" s="387" customFormat="1" ht="24.2" customHeight="1">
      <c r="B136" s="458"/>
      <c r="C136" s="459" t="s">
        <v>405</v>
      </c>
      <c r="D136" s="459" t="s">
        <v>972</v>
      </c>
      <c r="E136" s="460" t="s">
        <v>1693</v>
      </c>
      <c r="F136" s="461" t="s">
        <v>1694</v>
      </c>
      <c r="G136" s="462" t="s">
        <v>108</v>
      </c>
      <c r="H136" s="463">
        <v>74.2</v>
      </c>
      <c r="I136" s="463">
        <v>0</v>
      </c>
      <c r="J136" s="463">
        <f>ROUND(I136*H136,3)</f>
        <v>0</v>
      </c>
      <c r="K136" s="464"/>
      <c r="L136" s="388"/>
      <c r="M136" s="465" t="s">
        <v>911</v>
      </c>
      <c r="N136" s="466">
        <v>0.26001000000000002</v>
      </c>
      <c r="O136" s="466">
        <f>N136*H136</f>
        <v>19.292742000000001</v>
      </c>
      <c r="P136" s="466">
        <v>0</v>
      </c>
      <c r="Q136" s="466">
        <f>P136*H136</f>
        <v>0</v>
      </c>
      <c r="R136" s="466">
        <v>0</v>
      </c>
      <c r="S136" s="467">
        <f>R136*H136</f>
        <v>0</v>
      </c>
      <c r="AQ136" s="468" t="s">
        <v>420</v>
      </c>
      <c r="AS136" s="468" t="s">
        <v>972</v>
      </c>
      <c r="AT136" s="468" t="s">
        <v>409</v>
      </c>
      <c r="AX136" s="379" t="s">
        <v>970</v>
      </c>
      <c r="BD136" s="469" t="e">
        <f>IF(#REF!="základná",J136,0)</f>
        <v>#REF!</v>
      </c>
      <c r="BE136" s="469" t="e">
        <f>IF(#REF!="znížená",J136,0)</f>
        <v>#REF!</v>
      </c>
      <c r="BF136" s="469" t="e">
        <f>IF(#REF!="zákl. prenesená",J136,0)</f>
        <v>#REF!</v>
      </c>
      <c r="BG136" s="469" t="e">
        <f>IF(#REF!="zníž. prenesená",J136,0)</f>
        <v>#REF!</v>
      </c>
      <c r="BH136" s="469" t="e">
        <f>IF(#REF!="nulová",J136,0)</f>
        <v>#REF!</v>
      </c>
      <c r="BI136" s="379" t="s">
        <v>409</v>
      </c>
      <c r="BJ136" s="470">
        <f>ROUND(I136*H136,3)</f>
        <v>0</v>
      </c>
      <c r="BK136" s="379" t="s">
        <v>420</v>
      </c>
      <c r="BL136" s="468" t="s">
        <v>1695</v>
      </c>
    </row>
    <row r="137" spans="2:64" s="387" customFormat="1" ht="37.700000000000003" customHeight="1">
      <c r="B137" s="458"/>
      <c r="C137" s="493" t="s">
        <v>410</v>
      </c>
      <c r="D137" s="493" t="s">
        <v>474</v>
      </c>
      <c r="E137" s="494" t="s">
        <v>1696</v>
      </c>
      <c r="F137" s="584" t="s">
        <v>2546</v>
      </c>
      <c r="G137" s="496" t="s">
        <v>108</v>
      </c>
      <c r="H137" s="497">
        <v>89.04</v>
      </c>
      <c r="I137" s="497">
        <v>0</v>
      </c>
      <c r="J137" s="497">
        <f>ROUND(I137*H137,3)</f>
        <v>0</v>
      </c>
      <c r="K137" s="498"/>
      <c r="L137" s="499"/>
      <c r="M137" s="500" t="s">
        <v>911</v>
      </c>
      <c r="N137" s="466">
        <v>0</v>
      </c>
      <c r="O137" s="466">
        <f>N137*H137</f>
        <v>0</v>
      </c>
      <c r="P137" s="466">
        <v>0</v>
      </c>
      <c r="Q137" s="466">
        <f>P137*H137</f>
        <v>0</v>
      </c>
      <c r="R137" s="466">
        <v>0</v>
      </c>
      <c r="S137" s="467">
        <f>R137*H137</f>
        <v>0</v>
      </c>
      <c r="AQ137" s="468" t="s">
        <v>1255</v>
      </c>
      <c r="AS137" s="468" t="s">
        <v>474</v>
      </c>
      <c r="AT137" s="468" t="s">
        <v>409</v>
      </c>
      <c r="AX137" s="379" t="s">
        <v>970</v>
      </c>
      <c r="BD137" s="469" t="e">
        <f>IF(#REF!="základná",J137,0)</f>
        <v>#REF!</v>
      </c>
      <c r="BE137" s="469" t="e">
        <f>IF(#REF!="znížená",J137,0)</f>
        <v>#REF!</v>
      </c>
      <c r="BF137" s="469" t="e">
        <f>IF(#REF!="zákl. prenesená",J137,0)</f>
        <v>#REF!</v>
      </c>
      <c r="BG137" s="469" t="e">
        <f>IF(#REF!="zníž. prenesená",J137,0)</f>
        <v>#REF!</v>
      </c>
      <c r="BH137" s="469" t="e">
        <f>IF(#REF!="nulová",J137,0)</f>
        <v>#REF!</v>
      </c>
      <c r="BI137" s="379" t="s">
        <v>409</v>
      </c>
      <c r="BJ137" s="470">
        <f>ROUND(I137*H137,3)</f>
        <v>0</v>
      </c>
      <c r="BK137" s="379" t="s">
        <v>422</v>
      </c>
      <c r="BL137" s="468" t="s">
        <v>1697</v>
      </c>
    </row>
    <row r="138" spans="2:64" s="471" customFormat="1" ht="33.75" hidden="1">
      <c r="B138" s="472"/>
      <c r="D138" s="473" t="s">
        <v>976</v>
      </c>
      <c r="E138" s="474" t="s">
        <v>911</v>
      </c>
      <c r="F138" s="475" t="s">
        <v>1698</v>
      </c>
      <c r="H138" s="476">
        <v>74.2</v>
      </c>
      <c r="L138" s="472"/>
      <c r="M138" s="477"/>
      <c r="S138" s="478"/>
      <c r="AS138" s="474" t="s">
        <v>976</v>
      </c>
      <c r="AT138" s="474" t="s">
        <v>409</v>
      </c>
      <c r="AU138" s="471" t="s">
        <v>409</v>
      </c>
      <c r="AV138" s="471" t="s">
        <v>978</v>
      </c>
      <c r="AW138" s="471" t="s">
        <v>889</v>
      </c>
      <c r="AX138" s="474" t="s">
        <v>970</v>
      </c>
    </row>
    <row r="139" spans="2:64" s="471" customFormat="1" hidden="1">
      <c r="B139" s="472"/>
      <c r="D139" s="473" t="s">
        <v>976</v>
      </c>
      <c r="E139" s="474" t="s">
        <v>911</v>
      </c>
      <c r="F139" s="475" t="s">
        <v>1699</v>
      </c>
      <c r="H139" s="476">
        <v>14.84</v>
      </c>
      <c r="L139" s="472"/>
      <c r="M139" s="477"/>
      <c r="S139" s="478"/>
      <c r="AS139" s="474" t="s">
        <v>976</v>
      </c>
      <c r="AT139" s="474" t="s">
        <v>409</v>
      </c>
      <c r="AU139" s="471" t="s">
        <v>409</v>
      </c>
      <c r="AV139" s="471" t="s">
        <v>978</v>
      </c>
      <c r="AW139" s="471" t="s">
        <v>889</v>
      </c>
      <c r="AX139" s="474" t="s">
        <v>970</v>
      </c>
    </row>
    <row r="140" spans="2:64" s="486" customFormat="1" hidden="1">
      <c r="B140" s="487"/>
      <c r="D140" s="473" t="s">
        <v>976</v>
      </c>
      <c r="E140" s="488" t="s">
        <v>911</v>
      </c>
      <c r="F140" s="489" t="s">
        <v>1038</v>
      </c>
      <c r="H140" s="490">
        <v>89.04</v>
      </c>
      <c r="L140" s="487"/>
      <c r="M140" s="491"/>
      <c r="S140" s="492"/>
      <c r="AS140" s="488" t="s">
        <v>976</v>
      </c>
      <c r="AT140" s="488" t="s">
        <v>409</v>
      </c>
      <c r="AU140" s="486" t="s">
        <v>414</v>
      </c>
      <c r="AV140" s="486" t="s">
        <v>978</v>
      </c>
      <c r="AW140" s="486" t="s">
        <v>402</v>
      </c>
      <c r="AX140" s="488" t="s">
        <v>970</v>
      </c>
    </row>
    <row r="141" spans="2:64" s="387" customFormat="1" ht="24.2" customHeight="1">
      <c r="B141" s="458"/>
      <c r="C141" s="459" t="s">
        <v>416</v>
      </c>
      <c r="D141" s="459" t="s">
        <v>972</v>
      </c>
      <c r="E141" s="460" t="s">
        <v>1700</v>
      </c>
      <c r="F141" s="461" t="s">
        <v>1701</v>
      </c>
      <c r="G141" s="462" t="s">
        <v>108</v>
      </c>
      <c r="H141" s="463">
        <v>22</v>
      </c>
      <c r="I141" s="463">
        <v>0</v>
      </c>
      <c r="J141" s="463">
        <f>ROUND(I141*H141,3)</f>
        <v>0</v>
      </c>
      <c r="K141" s="464"/>
      <c r="L141" s="388"/>
      <c r="M141" s="465" t="s">
        <v>911</v>
      </c>
      <c r="N141" s="466">
        <v>0.28001999999999999</v>
      </c>
      <c r="O141" s="466">
        <f>N141*H141</f>
        <v>6.1604399999999995</v>
      </c>
      <c r="P141" s="466">
        <v>0</v>
      </c>
      <c r="Q141" s="466">
        <f>P141*H141</f>
        <v>0</v>
      </c>
      <c r="R141" s="466">
        <v>0</v>
      </c>
      <c r="S141" s="467">
        <f>R141*H141</f>
        <v>0</v>
      </c>
      <c r="AQ141" s="468" t="s">
        <v>420</v>
      </c>
      <c r="AS141" s="468" t="s">
        <v>972</v>
      </c>
      <c r="AT141" s="468" t="s">
        <v>409</v>
      </c>
      <c r="AX141" s="379" t="s">
        <v>970</v>
      </c>
      <c r="BD141" s="469" t="e">
        <f>IF(#REF!="základná",J141,0)</f>
        <v>#REF!</v>
      </c>
      <c r="BE141" s="469" t="e">
        <f>IF(#REF!="znížená",J141,0)</f>
        <v>#REF!</v>
      </c>
      <c r="BF141" s="469" t="e">
        <f>IF(#REF!="zákl. prenesená",J141,0)</f>
        <v>#REF!</v>
      </c>
      <c r="BG141" s="469" t="e">
        <f>IF(#REF!="zníž. prenesená",J141,0)</f>
        <v>#REF!</v>
      </c>
      <c r="BH141" s="469" t="e">
        <f>IF(#REF!="nulová",J141,0)</f>
        <v>#REF!</v>
      </c>
      <c r="BI141" s="379" t="s">
        <v>409</v>
      </c>
      <c r="BJ141" s="470">
        <f>ROUND(I141*H141,3)</f>
        <v>0</v>
      </c>
      <c r="BK141" s="379" t="s">
        <v>420</v>
      </c>
      <c r="BL141" s="468" t="s">
        <v>1702</v>
      </c>
    </row>
    <row r="142" spans="2:64" s="387" customFormat="1" ht="37.700000000000003" customHeight="1">
      <c r="B142" s="458"/>
      <c r="C142" s="493" t="s">
        <v>421</v>
      </c>
      <c r="D142" s="493" t="s">
        <v>474</v>
      </c>
      <c r="E142" s="494" t="s">
        <v>1703</v>
      </c>
      <c r="F142" s="584" t="s">
        <v>2547</v>
      </c>
      <c r="G142" s="496" t="s">
        <v>108</v>
      </c>
      <c r="H142" s="497">
        <v>26.4</v>
      </c>
      <c r="I142" s="497">
        <v>0</v>
      </c>
      <c r="J142" s="497">
        <f>ROUND(I142*H142,3)</f>
        <v>0</v>
      </c>
      <c r="K142" s="498"/>
      <c r="L142" s="499"/>
      <c r="M142" s="500" t="s">
        <v>911</v>
      </c>
      <c r="N142" s="466">
        <v>0</v>
      </c>
      <c r="O142" s="466">
        <f>N142*H142</f>
        <v>0</v>
      </c>
      <c r="P142" s="466">
        <v>0</v>
      </c>
      <c r="Q142" s="466">
        <f>P142*H142</f>
        <v>0</v>
      </c>
      <c r="R142" s="466">
        <v>0</v>
      </c>
      <c r="S142" s="467">
        <f>R142*H142</f>
        <v>0</v>
      </c>
      <c r="AQ142" s="468" t="s">
        <v>1255</v>
      </c>
      <c r="AS142" s="468" t="s">
        <v>474</v>
      </c>
      <c r="AT142" s="468" t="s">
        <v>409</v>
      </c>
      <c r="AX142" s="379" t="s">
        <v>970</v>
      </c>
      <c r="BD142" s="469" t="e">
        <f>IF(#REF!="základná",J142,0)</f>
        <v>#REF!</v>
      </c>
      <c r="BE142" s="469" t="e">
        <f>IF(#REF!="znížená",J142,0)</f>
        <v>#REF!</v>
      </c>
      <c r="BF142" s="469" t="e">
        <f>IF(#REF!="zákl. prenesená",J142,0)</f>
        <v>#REF!</v>
      </c>
      <c r="BG142" s="469" t="e">
        <f>IF(#REF!="zníž. prenesená",J142,0)</f>
        <v>#REF!</v>
      </c>
      <c r="BH142" s="469" t="e">
        <f>IF(#REF!="nulová",J142,0)</f>
        <v>#REF!</v>
      </c>
      <c r="BI142" s="379" t="s">
        <v>409</v>
      </c>
      <c r="BJ142" s="470">
        <f>ROUND(I142*H142,3)</f>
        <v>0</v>
      </c>
      <c r="BK142" s="379" t="s">
        <v>422</v>
      </c>
      <c r="BL142" s="468" t="s">
        <v>1704</v>
      </c>
    </row>
    <row r="143" spans="2:64" s="387" customFormat="1" ht="24.2" customHeight="1">
      <c r="B143" s="458"/>
      <c r="C143" s="459" t="s">
        <v>433</v>
      </c>
      <c r="D143" s="459" t="s">
        <v>972</v>
      </c>
      <c r="E143" s="460" t="s">
        <v>1705</v>
      </c>
      <c r="F143" s="461" t="s">
        <v>1706</v>
      </c>
      <c r="G143" s="462" t="s">
        <v>108</v>
      </c>
      <c r="H143" s="463">
        <v>31.1</v>
      </c>
      <c r="I143" s="463">
        <v>0</v>
      </c>
      <c r="J143" s="463">
        <f>ROUND(I143*H143,3)</f>
        <v>0</v>
      </c>
      <c r="K143" s="464"/>
      <c r="L143" s="388"/>
      <c r="M143" s="465" t="s">
        <v>911</v>
      </c>
      <c r="N143" s="466">
        <v>0.31002999999999997</v>
      </c>
      <c r="O143" s="466">
        <f>N143*H143</f>
        <v>9.6419329999999999</v>
      </c>
      <c r="P143" s="466">
        <v>0</v>
      </c>
      <c r="Q143" s="466">
        <f>P143*H143</f>
        <v>0</v>
      </c>
      <c r="R143" s="466">
        <v>0</v>
      </c>
      <c r="S143" s="467">
        <f>R143*H143</f>
        <v>0</v>
      </c>
      <c r="AQ143" s="468" t="s">
        <v>420</v>
      </c>
      <c r="AS143" s="468" t="s">
        <v>972</v>
      </c>
      <c r="AT143" s="468" t="s">
        <v>409</v>
      </c>
      <c r="AX143" s="379" t="s">
        <v>970</v>
      </c>
      <c r="BD143" s="469" t="e">
        <f>IF(#REF!="základná",J143,0)</f>
        <v>#REF!</v>
      </c>
      <c r="BE143" s="469" t="e">
        <f>IF(#REF!="znížená",J143,0)</f>
        <v>#REF!</v>
      </c>
      <c r="BF143" s="469" t="e">
        <f>IF(#REF!="zákl. prenesená",J143,0)</f>
        <v>#REF!</v>
      </c>
      <c r="BG143" s="469" t="e">
        <f>IF(#REF!="zníž. prenesená",J143,0)</f>
        <v>#REF!</v>
      </c>
      <c r="BH143" s="469" t="e">
        <f>IF(#REF!="nulová",J143,0)</f>
        <v>#REF!</v>
      </c>
      <c r="BI143" s="379" t="s">
        <v>409</v>
      </c>
      <c r="BJ143" s="470">
        <f>ROUND(I143*H143,3)</f>
        <v>0</v>
      </c>
      <c r="BK143" s="379" t="s">
        <v>420</v>
      </c>
      <c r="BL143" s="468" t="s">
        <v>1707</v>
      </c>
    </row>
    <row r="144" spans="2:64" s="387" customFormat="1" ht="37.700000000000003" customHeight="1">
      <c r="B144" s="458"/>
      <c r="C144" s="493" t="s">
        <v>407</v>
      </c>
      <c r="D144" s="493" t="s">
        <v>474</v>
      </c>
      <c r="E144" s="494" t="s">
        <v>1708</v>
      </c>
      <c r="F144" s="584" t="s">
        <v>2548</v>
      </c>
      <c r="G144" s="496" t="s">
        <v>108</v>
      </c>
      <c r="H144" s="497">
        <v>37.32</v>
      </c>
      <c r="I144" s="497">
        <v>0</v>
      </c>
      <c r="J144" s="497">
        <f>ROUND(I144*H144,3)</f>
        <v>0</v>
      </c>
      <c r="K144" s="498"/>
      <c r="L144" s="499"/>
      <c r="M144" s="500" t="s">
        <v>911</v>
      </c>
      <c r="N144" s="466">
        <v>0</v>
      </c>
      <c r="O144" s="466">
        <f>N144*H144</f>
        <v>0</v>
      </c>
      <c r="P144" s="466">
        <v>0</v>
      </c>
      <c r="Q144" s="466">
        <f>P144*H144</f>
        <v>0</v>
      </c>
      <c r="R144" s="466">
        <v>0</v>
      </c>
      <c r="S144" s="467">
        <f>R144*H144</f>
        <v>0</v>
      </c>
      <c r="AQ144" s="468" t="s">
        <v>1255</v>
      </c>
      <c r="AS144" s="468" t="s">
        <v>474</v>
      </c>
      <c r="AT144" s="468" t="s">
        <v>409</v>
      </c>
      <c r="AX144" s="379" t="s">
        <v>970</v>
      </c>
      <c r="BD144" s="469" t="e">
        <f>IF(#REF!="základná",J144,0)</f>
        <v>#REF!</v>
      </c>
      <c r="BE144" s="469" t="e">
        <f>IF(#REF!="znížená",J144,0)</f>
        <v>#REF!</v>
      </c>
      <c r="BF144" s="469" t="e">
        <f>IF(#REF!="zákl. prenesená",J144,0)</f>
        <v>#REF!</v>
      </c>
      <c r="BG144" s="469" t="e">
        <f>IF(#REF!="zníž. prenesená",J144,0)</f>
        <v>#REF!</v>
      </c>
      <c r="BH144" s="469" t="e">
        <f>IF(#REF!="nulová",J144,0)</f>
        <v>#REF!</v>
      </c>
      <c r="BI144" s="379" t="s">
        <v>409</v>
      </c>
      <c r="BJ144" s="470">
        <f>ROUND(I144*H144,3)</f>
        <v>0</v>
      </c>
      <c r="BK144" s="379" t="s">
        <v>422</v>
      </c>
      <c r="BL144" s="468" t="s">
        <v>1709</v>
      </c>
    </row>
    <row r="145" spans="2:64" s="471" customFormat="1" hidden="1">
      <c r="B145" s="472"/>
      <c r="D145" s="473" t="s">
        <v>976</v>
      </c>
      <c r="E145" s="474" t="s">
        <v>911</v>
      </c>
      <c r="F145" s="475" t="s">
        <v>1710</v>
      </c>
      <c r="H145" s="476">
        <v>31.1</v>
      </c>
      <c r="L145" s="472"/>
      <c r="M145" s="477"/>
      <c r="S145" s="478"/>
      <c r="AS145" s="474" t="s">
        <v>976</v>
      </c>
      <c r="AT145" s="474" t="s">
        <v>409</v>
      </c>
      <c r="AU145" s="471" t="s">
        <v>409</v>
      </c>
      <c r="AV145" s="471" t="s">
        <v>978</v>
      </c>
      <c r="AW145" s="471" t="s">
        <v>889</v>
      </c>
      <c r="AX145" s="474" t="s">
        <v>970</v>
      </c>
    </row>
    <row r="146" spans="2:64" s="471" customFormat="1" hidden="1">
      <c r="B146" s="472"/>
      <c r="D146" s="473" t="s">
        <v>976</v>
      </c>
      <c r="E146" s="474" t="s">
        <v>911</v>
      </c>
      <c r="F146" s="475" t="s">
        <v>1711</v>
      </c>
      <c r="H146" s="476">
        <v>6.22</v>
      </c>
      <c r="L146" s="472"/>
      <c r="M146" s="477"/>
      <c r="S146" s="478"/>
      <c r="AS146" s="474" t="s">
        <v>976</v>
      </c>
      <c r="AT146" s="474" t="s">
        <v>409</v>
      </c>
      <c r="AU146" s="471" t="s">
        <v>409</v>
      </c>
      <c r="AV146" s="471" t="s">
        <v>978</v>
      </c>
      <c r="AW146" s="471" t="s">
        <v>889</v>
      </c>
      <c r="AX146" s="474" t="s">
        <v>970</v>
      </c>
    </row>
    <row r="147" spans="2:64" s="486" customFormat="1" hidden="1">
      <c r="B147" s="487"/>
      <c r="D147" s="473" t="s">
        <v>976</v>
      </c>
      <c r="E147" s="488" t="s">
        <v>911</v>
      </c>
      <c r="F147" s="489" t="s">
        <v>1038</v>
      </c>
      <c r="H147" s="490">
        <v>37.32</v>
      </c>
      <c r="L147" s="487"/>
      <c r="M147" s="491"/>
      <c r="S147" s="492"/>
      <c r="AS147" s="488" t="s">
        <v>976</v>
      </c>
      <c r="AT147" s="488" t="s">
        <v>409</v>
      </c>
      <c r="AU147" s="486" t="s">
        <v>414</v>
      </c>
      <c r="AV147" s="486" t="s">
        <v>978</v>
      </c>
      <c r="AW147" s="486" t="s">
        <v>402</v>
      </c>
      <c r="AX147" s="488" t="s">
        <v>970</v>
      </c>
    </row>
    <row r="148" spans="2:64" s="387" customFormat="1" ht="24.2" customHeight="1">
      <c r="B148" s="458"/>
      <c r="C148" s="459" t="s">
        <v>412</v>
      </c>
      <c r="D148" s="459" t="s">
        <v>972</v>
      </c>
      <c r="E148" s="460" t="s">
        <v>1712</v>
      </c>
      <c r="F148" s="461" t="s">
        <v>1713</v>
      </c>
      <c r="G148" s="462" t="s">
        <v>108</v>
      </c>
      <c r="H148" s="463">
        <v>53</v>
      </c>
      <c r="I148" s="463">
        <v>0</v>
      </c>
      <c r="J148" s="463">
        <f>ROUND(I148*H148,3)</f>
        <v>0</v>
      </c>
      <c r="K148" s="464"/>
      <c r="L148" s="388"/>
      <c r="M148" s="465" t="s">
        <v>911</v>
      </c>
      <c r="N148" s="466">
        <v>0.34009</v>
      </c>
      <c r="O148" s="466">
        <f>N148*H148</f>
        <v>18.02477</v>
      </c>
      <c r="P148" s="466">
        <v>6.9999999999999994E-5</v>
      </c>
      <c r="Q148" s="466">
        <f>P148*H148</f>
        <v>3.7099999999999998E-3</v>
      </c>
      <c r="R148" s="466">
        <v>0</v>
      </c>
      <c r="S148" s="467">
        <f>R148*H148</f>
        <v>0</v>
      </c>
      <c r="AQ148" s="468" t="s">
        <v>420</v>
      </c>
      <c r="AS148" s="468" t="s">
        <v>972</v>
      </c>
      <c r="AT148" s="468" t="s">
        <v>409</v>
      </c>
      <c r="AX148" s="379" t="s">
        <v>970</v>
      </c>
      <c r="BD148" s="469" t="e">
        <f>IF(#REF!="základná",J148,0)</f>
        <v>#REF!</v>
      </c>
      <c r="BE148" s="469" t="e">
        <f>IF(#REF!="znížená",J148,0)</f>
        <v>#REF!</v>
      </c>
      <c r="BF148" s="469" t="e">
        <f>IF(#REF!="zákl. prenesená",J148,0)</f>
        <v>#REF!</v>
      </c>
      <c r="BG148" s="469" t="e">
        <f>IF(#REF!="zníž. prenesená",J148,0)</f>
        <v>#REF!</v>
      </c>
      <c r="BH148" s="469" t="e">
        <f>IF(#REF!="nulová",J148,0)</f>
        <v>#REF!</v>
      </c>
      <c r="BI148" s="379" t="s">
        <v>409</v>
      </c>
      <c r="BJ148" s="470">
        <f>ROUND(I148*H148,3)</f>
        <v>0</v>
      </c>
      <c r="BK148" s="379" t="s">
        <v>420</v>
      </c>
      <c r="BL148" s="468" t="s">
        <v>1714</v>
      </c>
    </row>
    <row r="149" spans="2:64" s="387" customFormat="1" ht="14.45" customHeight="1">
      <c r="B149" s="458"/>
      <c r="C149" s="493" t="s">
        <v>418</v>
      </c>
      <c r="D149" s="493" t="s">
        <v>474</v>
      </c>
      <c r="E149" s="494" t="s">
        <v>1715</v>
      </c>
      <c r="F149" s="584" t="s">
        <v>2549</v>
      </c>
      <c r="G149" s="496" t="s">
        <v>108</v>
      </c>
      <c r="H149" s="497">
        <v>63.6</v>
      </c>
      <c r="I149" s="497">
        <v>0</v>
      </c>
      <c r="J149" s="497">
        <f>ROUND(I149*H149,3)</f>
        <v>0</v>
      </c>
      <c r="K149" s="498"/>
      <c r="L149" s="499"/>
      <c r="M149" s="500" t="s">
        <v>911</v>
      </c>
      <c r="N149" s="466">
        <v>0</v>
      </c>
      <c r="O149" s="466">
        <f>N149*H149</f>
        <v>0</v>
      </c>
      <c r="P149" s="466">
        <v>0</v>
      </c>
      <c r="Q149" s="466">
        <f>P149*H149</f>
        <v>0</v>
      </c>
      <c r="R149" s="466">
        <v>0</v>
      </c>
      <c r="S149" s="467">
        <f>R149*H149</f>
        <v>0</v>
      </c>
      <c r="AQ149" s="468" t="s">
        <v>1255</v>
      </c>
      <c r="AS149" s="468" t="s">
        <v>474</v>
      </c>
      <c r="AT149" s="468" t="s">
        <v>409</v>
      </c>
      <c r="AX149" s="379" t="s">
        <v>970</v>
      </c>
      <c r="BD149" s="469" t="e">
        <f>IF(#REF!="základná",J149,0)</f>
        <v>#REF!</v>
      </c>
      <c r="BE149" s="469" t="e">
        <f>IF(#REF!="znížená",J149,0)</f>
        <v>#REF!</v>
      </c>
      <c r="BF149" s="469" t="e">
        <f>IF(#REF!="zákl. prenesená",J149,0)</f>
        <v>#REF!</v>
      </c>
      <c r="BG149" s="469" t="e">
        <f>IF(#REF!="zníž. prenesená",J149,0)</f>
        <v>#REF!</v>
      </c>
      <c r="BH149" s="469" t="e">
        <f>IF(#REF!="nulová",J149,0)</f>
        <v>#REF!</v>
      </c>
      <c r="BI149" s="379" t="s">
        <v>409</v>
      </c>
      <c r="BJ149" s="470">
        <f>ROUND(I149*H149,3)</f>
        <v>0</v>
      </c>
      <c r="BK149" s="379" t="s">
        <v>422</v>
      </c>
      <c r="BL149" s="468" t="s">
        <v>1716</v>
      </c>
    </row>
    <row r="150" spans="2:64" s="471" customFormat="1" hidden="1">
      <c r="B150" s="472"/>
      <c r="D150" s="473" t="s">
        <v>976</v>
      </c>
      <c r="E150" s="474" t="s">
        <v>911</v>
      </c>
      <c r="F150" s="475" t="s">
        <v>1717</v>
      </c>
      <c r="H150" s="476">
        <v>53</v>
      </c>
      <c r="L150" s="472"/>
      <c r="M150" s="477"/>
      <c r="S150" s="478"/>
      <c r="AS150" s="474" t="s">
        <v>976</v>
      </c>
      <c r="AT150" s="474" t="s">
        <v>409</v>
      </c>
      <c r="AU150" s="471" t="s">
        <v>409</v>
      </c>
      <c r="AV150" s="471" t="s">
        <v>978</v>
      </c>
      <c r="AW150" s="471" t="s">
        <v>889</v>
      </c>
      <c r="AX150" s="474" t="s">
        <v>970</v>
      </c>
    </row>
    <row r="151" spans="2:64" s="471" customFormat="1" hidden="1">
      <c r="B151" s="472"/>
      <c r="D151" s="473" t="s">
        <v>976</v>
      </c>
      <c r="E151" s="474" t="s">
        <v>911</v>
      </c>
      <c r="F151" s="475" t="s">
        <v>1718</v>
      </c>
      <c r="H151" s="476">
        <v>10.6</v>
      </c>
      <c r="L151" s="472"/>
      <c r="M151" s="477"/>
      <c r="S151" s="478"/>
      <c r="AS151" s="474" t="s">
        <v>976</v>
      </c>
      <c r="AT151" s="474" t="s">
        <v>409</v>
      </c>
      <c r="AU151" s="471" t="s">
        <v>409</v>
      </c>
      <c r="AV151" s="471" t="s">
        <v>978</v>
      </c>
      <c r="AW151" s="471" t="s">
        <v>889</v>
      </c>
      <c r="AX151" s="474" t="s">
        <v>970</v>
      </c>
    </row>
    <row r="152" spans="2:64" s="486" customFormat="1" hidden="1">
      <c r="B152" s="487"/>
      <c r="D152" s="473" t="s">
        <v>976</v>
      </c>
      <c r="E152" s="488" t="s">
        <v>911</v>
      </c>
      <c r="F152" s="489" t="s">
        <v>1038</v>
      </c>
      <c r="H152" s="490">
        <v>63.6</v>
      </c>
      <c r="L152" s="487"/>
      <c r="M152" s="491"/>
      <c r="S152" s="492"/>
      <c r="AS152" s="488" t="s">
        <v>976</v>
      </c>
      <c r="AT152" s="488" t="s">
        <v>409</v>
      </c>
      <c r="AU152" s="486" t="s">
        <v>414</v>
      </c>
      <c r="AV152" s="486" t="s">
        <v>978</v>
      </c>
      <c r="AW152" s="486" t="s">
        <v>402</v>
      </c>
      <c r="AX152" s="488" t="s">
        <v>970</v>
      </c>
    </row>
    <row r="153" spans="2:64" s="387" customFormat="1" ht="14.45" customHeight="1">
      <c r="B153" s="458"/>
      <c r="C153" s="459" t="s">
        <v>422</v>
      </c>
      <c r="D153" s="459" t="s">
        <v>972</v>
      </c>
      <c r="E153" s="460" t="s">
        <v>1719</v>
      </c>
      <c r="F153" s="461" t="s">
        <v>1720</v>
      </c>
      <c r="G153" s="462" t="s">
        <v>108</v>
      </c>
      <c r="H153" s="463">
        <v>180.3</v>
      </c>
      <c r="I153" s="463">
        <v>0</v>
      </c>
      <c r="J153" s="463">
        <f>ROUND(I153*H153,3)</f>
        <v>0</v>
      </c>
      <c r="K153" s="464"/>
      <c r="L153" s="388"/>
      <c r="M153" s="465" t="s">
        <v>911</v>
      </c>
      <c r="N153" s="466">
        <v>0.03</v>
      </c>
      <c r="O153" s="466">
        <f>N153*H153</f>
        <v>5.4089999999999998</v>
      </c>
      <c r="P153" s="466">
        <v>0</v>
      </c>
      <c r="Q153" s="466">
        <f>P153*H153</f>
        <v>0</v>
      </c>
      <c r="R153" s="466">
        <v>0</v>
      </c>
      <c r="S153" s="467">
        <f>R153*H153</f>
        <v>0</v>
      </c>
      <c r="AQ153" s="468" t="s">
        <v>420</v>
      </c>
      <c r="AS153" s="468" t="s">
        <v>972</v>
      </c>
      <c r="AT153" s="468" t="s">
        <v>409</v>
      </c>
      <c r="AX153" s="379" t="s">
        <v>970</v>
      </c>
      <c r="BD153" s="469" t="e">
        <f>IF(#REF!="základná",J153,0)</f>
        <v>#REF!</v>
      </c>
      <c r="BE153" s="469" t="e">
        <f>IF(#REF!="znížená",J153,0)</f>
        <v>#REF!</v>
      </c>
      <c r="BF153" s="469" t="e">
        <f>IF(#REF!="zákl. prenesená",J153,0)</f>
        <v>#REF!</v>
      </c>
      <c r="BG153" s="469" t="e">
        <f>IF(#REF!="zníž. prenesená",J153,0)</f>
        <v>#REF!</v>
      </c>
      <c r="BH153" s="469" t="e">
        <f>IF(#REF!="nulová",J153,0)</f>
        <v>#REF!</v>
      </c>
      <c r="BI153" s="379" t="s">
        <v>409</v>
      </c>
      <c r="BJ153" s="470">
        <f>ROUND(I153*H153,3)</f>
        <v>0</v>
      </c>
      <c r="BK153" s="379" t="s">
        <v>420</v>
      </c>
      <c r="BL153" s="468" t="s">
        <v>1721</v>
      </c>
    </row>
    <row r="154" spans="2:64" s="387" customFormat="1" ht="24.2" customHeight="1">
      <c r="B154" s="458"/>
      <c r="C154" s="459" t="s">
        <v>426</v>
      </c>
      <c r="D154" s="459" t="s">
        <v>972</v>
      </c>
      <c r="E154" s="460" t="s">
        <v>1722</v>
      </c>
      <c r="F154" s="461" t="s">
        <v>1723</v>
      </c>
      <c r="G154" s="462" t="s">
        <v>103</v>
      </c>
      <c r="H154" s="463">
        <v>0.18</v>
      </c>
      <c r="I154" s="463">
        <v>0</v>
      </c>
      <c r="J154" s="463">
        <f>ROUND(I154*H154,3)</f>
        <v>0</v>
      </c>
      <c r="K154" s="464"/>
      <c r="L154" s="388"/>
      <c r="M154" s="465" t="s">
        <v>911</v>
      </c>
      <c r="N154" s="466">
        <v>3.3690000000000002</v>
      </c>
      <c r="O154" s="466">
        <f>N154*H154</f>
        <v>0.60642000000000007</v>
      </c>
      <c r="P154" s="466">
        <v>0</v>
      </c>
      <c r="Q154" s="466">
        <f>P154*H154</f>
        <v>0</v>
      </c>
      <c r="R154" s="466">
        <v>0</v>
      </c>
      <c r="S154" s="467">
        <f>R154*H154</f>
        <v>0</v>
      </c>
      <c r="AQ154" s="468" t="s">
        <v>422</v>
      </c>
      <c r="AS154" s="468" t="s">
        <v>972</v>
      </c>
      <c r="AT154" s="468" t="s">
        <v>409</v>
      </c>
      <c r="AX154" s="379" t="s">
        <v>970</v>
      </c>
      <c r="BD154" s="469" t="e">
        <f>IF(#REF!="základná",J154,0)</f>
        <v>#REF!</v>
      </c>
      <c r="BE154" s="469" t="e">
        <f>IF(#REF!="znížená",J154,0)</f>
        <v>#REF!</v>
      </c>
      <c r="BF154" s="469" t="e">
        <f>IF(#REF!="zákl. prenesená",J154,0)</f>
        <v>#REF!</v>
      </c>
      <c r="BG154" s="469" t="e">
        <f>IF(#REF!="zníž. prenesená",J154,0)</f>
        <v>#REF!</v>
      </c>
      <c r="BH154" s="469" t="e">
        <f>IF(#REF!="nulová",J154,0)</f>
        <v>#REF!</v>
      </c>
      <c r="BI154" s="379" t="s">
        <v>409</v>
      </c>
      <c r="BJ154" s="470">
        <f>ROUND(I154*H154,3)</f>
        <v>0</v>
      </c>
      <c r="BK154" s="379" t="s">
        <v>422</v>
      </c>
      <c r="BL154" s="468" t="s">
        <v>1724</v>
      </c>
    </row>
    <row r="155" spans="2:64" s="446" customFormat="1" ht="22.7" customHeight="1">
      <c r="B155" s="447"/>
      <c r="D155" s="448" t="s">
        <v>441</v>
      </c>
      <c r="E155" s="456" t="s">
        <v>1725</v>
      </c>
      <c r="F155" s="456" t="s">
        <v>1726</v>
      </c>
      <c r="J155" s="457">
        <f>BJ155</f>
        <v>0</v>
      </c>
      <c r="L155" s="447"/>
      <c r="M155" s="451"/>
      <c r="O155" s="452">
        <f>SUM(O156:O177)</f>
        <v>12.964589999999999</v>
      </c>
      <c r="Q155" s="452">
        <f>SUM(Q156:Q177)</f>
        <v>2.6229999999999996E-2</v>
      </c>
      <c r="S155" s="453">
        <f>SUM(S156:S177)</f>
        <v>0</v>
      </c>
      <c r="AQ155" s="448" t="s">
        <v>402</v>
      </c>
      <c r="AS155" s="454" t="s">
        <v>441</v>
      </c>
      <c r="AT155" s="454" t="s">
        <v>402</v>
      </c>
      <c r="AX155" s="448" t="s">
        <v>970</v>
      </c>
      <c r="BJ155" s="455">
        <f>SUM(BJ156:BJ177)</f>
        <v>0</v>
      </c>
    </row>
    <row r="156" spans="2:64" s="387" customFormat="1" ht="37.700000000000003" customHeight="1">
      <c r="B156" s="458"/>
      <c r="C156" s="459" t="s">
        <v>429</v>
      </c>
      <c r="D156" s="459" t="s">
        <v>972</v>
      </c>
      <c r="E156" s="460" t="s">
        <v>1727</v>
      </c>
      <c r="F156" s="461" t="s">
        <v>1728</v>
      </c>
      <c r="G156" s="462" t="s">
        <v>305</v>
      </c>
      <c r="H156" s="463">
        <v>2</v>
      </c>
      <c r="I156" s="463">
        <v>0</v>
      </c>
      <c r="J156" s="463">
        <f t="shared" ref="J156:J177" si="5">ROUND(I156*H156,3)</f>
        <v>0</v>
      </c>
      <c r="K156" s="464"/>
      <c r="L156" s="388"/>
      <c r="M156" s="465" t="s">
        <v>911</v>
      </c>
      <c r="N156" s="466">
        <v>0.13855999999999999</v>
      </c>
      <c r="O156" s="466">
        <f t="shared" ref="O156:O177" si="6">N156*H156</f>
        <v>0.27711999999999998</v>
      </c>
      <c r="P156" s="466">
        <v>2.5999999999999998E-4</v>
      </c>
      <c r="Q156" s="466">
        <f t="shared" ref="Q156:Q177" si="7">P156*H156</f>
        <v>5.1999999999999995E-4</v>
      </c>
      <c r="R156" s="466">
        <v>0</v>
      </c>
      <c r="S156" s="467">
        <f t="shared" ref="S156:S177" si="8">R156*H156</f>
        <v>0</v>
      </c>
      <c r="AQ156" s="468" t="s">
        <v>422</v>
      </c>
      <c r="AS156" s="468" t="s">
        <v>972</v>
      </c>
      <c r="AT156" s="468" t="s">
        <v>409</v>
      </c>
      <c r="AX156" s="379" t="s">
        <v>970</v>
      </c>
      <c r="BD156" s="469" t="e">
        <f>IF(#REF!="základná",J156,0)</f>
        <v>#REF!</v>
      </c>
      <c r="BE156" s="469" t="e">
        <f>IF(#REF!="znížená",J156,0)</f>
        <v>#REF!</v>
      </c>
      <c r="BF156" s="469" t="e">
        <f>IF(#REF!="zákl. prenesená",J156,0)</f>
        <v>#REF!</v>
      </c>
      <c r="BG156" s="469" t="e">
        <f>IF(#REF!="zníž. prenesená",J156,0)</f>
        <v>#REF!</v>
      </c>
      <c r="BH156" s="469" t="e">
        <f>IF(#REF!="nulová",J156,0)</f>
        <v>#REF!</v>
      </c>
      <c r="BI156" s="379" t="s">
        <v>409</v>
      </c>
      <c r="BJ156" s="470">
        <f t="shared" ref="BJ156:BJ177" si="9">ROUND(I156*H156,3)</f>
        <v>0</v>
      </c>
      <c r="BK156" s="379" t="s">
        <v>422</v>
      </c>
      <c r="BL156" s="468" t="s">
        <v>1729</v>
      </c>
    </row>
    <row r="157" spans="2:64" s="387" customFormat="1" ht="14.45" customHeight="1">
      <c r="B157" s="458"/>
      <c r="C157" s="493" t="s">
        <v>435</v>
      </c>
      <c r="D157" s="493" t="s">
        <v>474</v>
      </c>
      <c r="E157" s="494" t="s">
        <v>1730</v>
      </c>
      <c r="F157" s="584" t="s">
        <v>2550</v>
      </c>
      <c r="G157" s="496" t="s">
        <v>305</v>
      </c>
      <c r="H157" s="497">
        <v>2</v>
      </c>
      <c r="I157" s="497">
        <v>0</v>
      </c>
      <c r="J157" s="497">
        <f t="shared" si="5"/>
        <v>0</v>
      </c>
      <c r="K157" s="498"/>
      <c r="L157" s="499"/>
      <c r="M157" s="500" t="s">
        <v>911</v>
      </c>
      <c r="N157" s="466">
        <v>0</v>
      </c>
      <c r="O157" s="466">
        <f t="shared" si="6"/>
        <v>0</v>
      </c>
      <c r="P157" s="466">
        <v>4.4000000000000002E-4</v>
      </c>
      <c r="Q157" s="466">
        <f t="shared" si="7"/>
        <v>8.8000000000000003E-4</v>
      </c>
      <c r="R157" s="466">
        <v>0</v>
      </c>
      <c r="S157" s="467">
        <f t="shared" si="8"/>
        <v>0</v>
      </c>
      <c r="AQ157" s="468" t="s">
        <v>1255</v>
      </c>
      <c r="AS157" s="468" t="s">
        <v>474</v>
      </c>
      <c r="AT157" s="468" t="s">
        <v>409</v>
      </c>
      <c r="AX157" s="379" t="s">
        <v>970</v>
      </c>
      <c r="BD157" s="469" t="e">
        <f>IF(#REF!="základná",J157,0)</f>
        <v>#REF!</v>
      </c>
      <c r="BE157" s="469" t="e">
        <f>IF(#REF!="znížená",J157,0)</f>
        <v>#REF!</v>
      </c>
      <c r="BF157" s="469" t="e">
        <f>IF(#REF!="zákl. prenesená",J157,0)</f>
        <v>#REF!</v>
      </c>
      <c r="BG157" s="469" t="e">
        <f>IF(#REF!="zníž. prenesená",J157,0)</f>
        <v>#REF!</v>
      </c>
      <c r="BH157" s="469" t="e">
        <f>IF(#REF!="nulová",J157,0)</f>
        <v>#REF!</v>
      </c>
      <c r="BI157" s="379" t="s">
        <v>409</v>
      </c>
      <c r="BJ157" s="470">
        <f t="shared" si="9"/>
        <v>0</v>
      </c>
      <c r="BK157" s="379" t="s">
        <v>422</v>
      </c>
      <c r="BL157" s="468" t="s">
        <v>1731</v>
      </c>
    </row>
    <row r="158" spans="2:64" s="387" customFormat="1" ht="14.45" customHeight="1">
      <c r="B158" s="458"/>
      <c r="C158" s="459" t="s">
        <v>440</v>
      </c>
      <c r="D158" s="459" t="s">
        <v>972</v>
      </c>
      <c r="E158" s="460" t="s">
        <v>1732</v>
      </c>
      <c r="F158" s="461" t="s">
        <v>1733</v>
      </c>
      <c r="G158" s="462" t="s">
        <v>305</v>
      </c>
      <c r="H158" s="463">
        <v>1</v>
      </c>
      <c r="I158" s="463">
        <v>0</v>
      </c>
      <c r="J158" s="463">
        <f t="shared" si="5"/>
        <v>0</v>
      </c>
      <c r="K158" s="464"/>
      <c r="L158" s="388"/>
      <c r="M158" s="465" t="s">
        <v>911</v>
      </c>
      <c r="N158" s="466">
        <v>0</v>
      </c>
      <c r="O158" s="466">
        <f t="shared" si="6"/>
        <v>0</v>
      </c>
      <c r="P158" s="466">
        <v>2.0000000000000002E-5</v>
      </c>
      <c r="Q158" s="466">
        <f t="shared" si="7"/>
        <v>2.0000000000000002E-5</v>
      </c>
      <c r="R158" s="466">
        <v>0</v>
      </c>
      <c r="S158" s="467">
        <f t="shared" si="8"/>
        <v>0</v>
      </c>
      <c r="AQ158" s="468" t="s">
        <v>422</v>
      </c>
      <c r="AS158" s="468" t="s">
        <v>972</v>
      </c>
      <c r="AT158" s="468" t="s">
        <v>409</v>
      </c>
      <c r="AX158" s="379" t="s">
        <v>970</v>
      </c>
      <c r="BD158" s="469" t="e">
        <f>IF(#REF!="základná",J158,0)</f>
        <v>#REF!</v>
      </c>
      <c r="BE158" s="469" t="e">
        <f>IF(#REF!="znížená",J158,0)</f>
        <v>#REF!</v>
      </c>
      <c r="BF158" s="469" t="e">
        <f>IF(#REF!="zákl. prenesená",J158,0)</f>
        <v>#REF!</v>
      </c>
      <c r="BG158" s="469" t="e">
        <f>IF(#REF!="zníž. prenesená",J158,0)</f>
        <v>#REF!</v>
      </c>
      <c r="BH158" s="469" t="e">
        <f>IF(#REF!="nulová",J158,0)</f>
        <v>#REF!</v>
      </c>
      <c r="BI158" s="379" t="s">
        <v>409</v>
      </c>
      <c r="BJ158" s="470">
        <f t="shared" si="9"/>
        <v>0</v>
      </c>
      <c r="BK158" s="379" t="s">
        <v>422</v>
      </c>
      <c r="BL158" s="468" t="s">
        <v>1734</v>
      </c>
    </row>
    <row r="159" spans="2:64" s="387" customFormat="1" ht="24.2" customHeight="1">
      <c r="B159" s="458"/>
      <c r="C159" s="493" t="s">
        <v>442</v>
      </c>
      <c r="D159" s="493" t="s">
        <v>474</v>
      </c>
      <c r="E159" s="494" t="s">
        <v>1735</v>
      </c>
      <c r="F159" s="584" t="s">
        <v>2551</v>
      </c>
      <c r="G159" s="496" t="s">
        <v>305</v>
      </c>
      <c r="H159" s="497">
        <v>1</v>
      </c>
      <c r="I159" s="497">
        <v>0</v>
      </c>
      <c r="J159" s="497">
        <f t="shared" si="5"/>
        <v>0</v>
      </c>
      <c r="K159" s="498"/>
      <c r="L159" s="499"/>
      <c r="M159" s="500" t="s">
        <v>911</v>
      </c>
      <c r="N159" s="466">
        <v>0</v>
      </c>
      <c r="O159" s="466">
        <f t="shared" si="6"/>
        <v>0</v>
      </c>
      <c r="P159" s="466">
        <v>0</v>
      </c>
      <c r="Q159" s="466">
        <f t="shared" si="7"/>
        <v>0</v>
      </c>
      <c r="R159" s="466">
        <v>0</v>
      </c>
      <c r="S159" s="467">
        <f t="shared" si="8"/>
        <v>0</v>
      </c>
      <c r="AQ159" s="468" t="s">
        <v>1255</v>
      </c>
      <c r="AS159" s="468" t="s">
        <v>474</v>
      </c>
      <c r="AT159" s="468" t="s">
        <v>409</v>
      </c>
      <c r="AX159" s="379" t="s">
        <v>970</v>
      </c>
      <c r="BD159" s="469" t="e">
        <f>IF(#REF!="základná",J159,0)</f>
        <v>#REF!</v>
      </c>
      <c r="BE159" s="469" t="e">
        <f>IF(#REF!="znížená",J159,0)</f>
        <v>#REF!</v>
      </c>
      <c r="BF159" s="469" t="e">
        <f>IF(#REF!="zákl. prenesená",J159,0)</f>
        <v>#REF!</v>
      </c>
      <c r="BG159" s="469" t="e">
        <f>IF(#REF!="zníž. prenesená",J159,0)</f>
        <v>#REF!</v>
      </c>
      <c r="BH159" s="469" t="e">
        <f>IF(#REF!="nulová",J159,0)</f>
        <v>#REF!</v>
      </c>
      <c r="BI159" s="379" t="s">
        <v>409</v>
      </c>
      <c r="BJ159" s="470">
        <f t="shared" si="9"/>
        <v>0</v>
      </c>
      <c r="BK159" s="379" t="s">
        <v>422</v>
      </c>
      <c r="BL159" s="468" t="s">
        <v>1736</v>
      </c>
    </row>
    <row r="160" spans="2:64" s="387" customFormat="1" ht="24.2" customHeight="1">
      <c r="B160" s="458"/>
      <c r="C160" s="459" t="s">
        <v>446</v>
      </c>
      <c r="D160" s="459" t="s">
        <v>972</v>
      </c>
      <c r="E160" s="460" t="s">
        <v>1737</v>
      </c>
      <c r="F160" s="461" t="s">
        <v>1738</v>
      </c>
      <c r="G160" s="462" t="s">
        <v>305</v>
      </c>
      <c r="H160" s="463">
        <v>22</v>
      </c>
      <c r="I160" s="463">
        <v>0</v>
      </c>
      <c r="J160" s="463">
        <f t="shared" si="5"/>
        <v>0</v>
      </c>
      <c r="K160" s="464"/>
      <c r="L160" s="388"/>
      <c r="M160" s="465" t="s">
        <v>911</v>
      </c>
      <c r="N160" s="466">
        <v>0.125</v>
      </c>
      <c r="O160" s="466">
        <f t="shared" si="6"/>
        <v>2.75</v>
      </c>
      <c r="P160" s="466">
        <v>1.0000000000000001E-5</v>
      </c>
      <c r="Q160" s="466">
        <f t="shared" si="7"/>
        <v>2.2000000000000001E-4</v>
      </c>
      <c r="R160" s="466">
        <v>0</v>
      </c>
      <c r="S160" s="467">
        <f t="shared" si="8"/>
        <v>0</v>
      </c>
      <c r="AQ160" s="468" t="s">
        <v>420</v>
      </c>
      <c r="AS160" s="468" t="s">
        <v>972</v>
      </c>
      <c r="AT160" s="468" t="s">
        <v>409</v>
      </c>
      <c r="AX160" s="379" t="s">
        <v>970</v>
      </c>
      <c r="BD160" s="469" t="e">
        <f>IF(#REF!="základná",J160,0)</f>
        <v>#REF!</v>
      </c>
      <c r="BE160" s="469" t="e">
        <f>IF(#REF!="znížená",J160,0)</f>
        <v>#REF!</v>
      </c>
      <c r="BF160" s="469" t="e">
        <f>IF(#REF!="zákl. prenesená",J160,0)</f>
        <v>#REF!</v>
      </c>
      <c r="BG160" s="469" t="e">
        <f>IF(#REF!="zníž. prenesená",J160,0)</f>
        <v>#REF!</v>
      </c>
      <c r="BH160" s="469" t="e">
        <f>IF(#REF!="nulová",J160,0)</f>
        <v>#REF!</v>
      </c>
      <c r="BI160" s="379" t="s">
        <v>409</v>
      </c>
      <c r="BJ160" s="470">
        <f t="shared" si="9"/>
        <v>0</v>
      </c>
      <c r="BK160" s="379" t="s">
        <v>420</v>
      </c>
      <c r="BL160" s="468" t="s">
        <v>1739</v>
      </c>
    </row>
    <row r="161" spans="2:64" s="387" customFormat="1" ht="24.2" customHeight="1">
      <c r="B161" s="458"/>
      <c r="C161" s="493" t="s">
        <v>449</v>
      </c>
      <c r="D161" s="493" t="s">
        <v>474</v>
      </c>
      <c r="E161" s="494" t="s">
        <v>1740</v>
      </c>
      <c r="F161" s="584" t="s">
        <v>1741</v>
      </c>
      <c r="G161" s="496" t="s">
        <v>305</v>
      </c>
      <c r="H161" s="497">
        <v>22</v>
      </c>
      <c r="I161" s="497">
        <v>0</v>
      </c>
      <c r="J161" s="497">
        <f t="shared" si="5"/>
        <v>0</v>
      </c>
      <c r="K161" s="498"/>
      <c r="L161" s="499"/>
      <c r="M161" s="500" t="s">
        <v>911</v>
      </c>
      <c r="N161" s="466">
        <v>0</v>
      </c>
      <c r="O161" s="466">
        <f t="shared" si="6"/>
        <v>0</v>
      </c>
      <c r="P161" s="466">
        <v>5.0000000000000002E-5</v>
      </c>
      <c r="Q161" s="466">
        <f t="shared" si="7"/>
        <v>1.1000000000000001E-3</v>
      </c>
      <c r="R161" s="466">
        <v>0</v>
      </c>
      <c r="S161" s="467">
        <f t="shared" si="8"/>
        <v>0</v>
      </c>
      <c r="AQ161" s="468" t="s">
        <v>405</v>
      </c>
      <c r="AS161" s="468" t="s">
        <v>474</v>
      </c>
      <c r="AT161" s="468" t="s">
        <v>409</v>
      </c>
      <c r="AX161" s="379" t="s">
        <v>970</v>
      </c>
      <c r="BD161" s="469" t="e">
        <f>IF(#REF!="základná",J161,0)</f>
        <v>#REF!</v>
      </c>
      <c r="BE161" s="469" t="e">
        <f>IF(#REF!="znížená",J161,0)</f>
        <v>#REF!</v>
      </c>
      <c r="BF161" s="469" t="e">
        <f>IF(#REF!="zákl. prenesená",J161,0)</f>
        <v>#REF!</v>
      </c>
      <c r="BG161" s="469" t="e">
        <f>IF(#REF!="zníž. prenesená",J161,0)</f>
        <v>#REF!</v>
      </c>
      <c r="BH161" s="469" t="e">
        <f>IF(#REF!="nulová",J161,0)</f>
        <v>#REF!</v>
      </c>
      <c r="BI161" s="379" t="s">
        <v>409</v>
      </c>
      <c r="BJ161" s="470">
        <f t="shared" si="9"/>
        <v>0</v>
      </c>
      <c r="BK161" s="379" t="s">
        <v>420</v>
      </c>
      <c r="BL161" s="468" t="s">
        <v>1742</v>
      </c>
    </row>
    <row r="162" spans="2:64" s="387" customFormat="1" ht="24.2" customHeight="1">
      <c r="B162" s="458"/>
      <c r="C162" s="459" t="s">
        <v>453</v>
      </c>
      <c r="D162" s="459" t="s">
        <v>972</v>
      </c>
      <c r="E162" s="460" t="s">
        <v>1743</v>
      </c>
      <c r="F162" s="461" t="s">
        <v>1744</v>
      </c>
      <c r="G162" s="462" t="s">
        <v>305</v>
      </c>
      <c r="H162" s="463">
        <v>22</v>
      </c>
      <c r="I162" s="463">
        <v>0</v>
      </c>
      <c r="J162" s="463">
        <f t="shared" si="5"/>
        <v>0</v>
      </c>
      <c r="K162" s="464"/>
      <c r="L162" s="388"/>
      <c r="M162" s="465" t="s">
        <v>911</v>
      </c>
      <c r="N162" s="466">
        <v>0.16502</v>
      </c>
      <c r="O162" s="466">
        <f t="shared" si="6"/>
        <v>3.6304400000000001</v>
      </c>
      <c r="P162" s="466">
        <v>2.0000000000000002E-5</v>
      </c>
      <c r="Q162" s="466">
        <f t="shared" si="7"/>
        <v>4.4000000000000002E-4</v>
      </c>
      <c r="R162" s="466">
        <v>0</v>
      </c>
      <c r="S162" s="467">
        <f t="shared" si="8"/>
        <v>0</v>
      </c>
      <c r="AQ162" s="468" t="s">
        <v>422</v>
      </c>
      <c r="AS162" s="468" t="s">
        <v>972</v>
      </c>
      <c r="AT162" s="468" t="s">
        <v>409</v>
      </c>
      <c r="AX162" s="379" t="s">
        <v>970</v>
      </c>
      <c r="BD162" s="469" t="e">
        <f>IF(#REF!="základná",J162,0)</f>
        <v>#REF!</v>
      </c>
      <c r="BE162" s="469" t="e">
        <f>IF(#REF!="znížená",J162,0)</f>
        <v>#REF!</v>
      </c>
      <c r="BF162" s="469" t="e">
        <f>IF(#REF!="zákl. prenesená",J162,0)</f>
        <v>#REF!</v>
      </c>
      <c r="BG162" s="469" t="e">
        <f>IF(#REF!="zníž. prenesená",J162,0)</f>
        <v>#REF!</v>
      </c>
      <c r="BH162" s="469" t="e">
        <f>IF(#REF!="nulová",J162,0)</f>
        <v>#REF!</v>
      </c>
      <c r="BI162" s="379" t="s">
        <v>409</v>
      </c>
      <c r="BJ162" s="470">
        <f t="shared" si="9"/>
        <v>0</v>
      </c>
      <c r="BK162" s="379" t="s">
        <v>422</v>
      </c>
      <c r="BL162" s="468" t="s">
        <v>1745</v>
      </c>
    </row>
    <row r="163" spans="2:64" s="387" customFormat="1" ht="24.2" customHeight="1">
      <c r="B163" s="458"/>
      <c r="C163" s="493" t="s">
        <v>455</v>
      </c>
      <c r="D163" s="493" t="s">
        <v>474</v>
      </c>
      <c r="E163" s="494" t="s">
        <v>1746</v>
      </c>
      <c r="F163" s="584" t="s">
        <v>2552</v>
      </c>
      <c r="G163" s="496" t="s">
        <v>305</v>
      </c>
      <c r="H163" s="497">
        <v>20</v>
      </c>
      <c r="I163" s="497">
        <v>0</v>
      </c>
      <c r="J163" s="497">
        <f t="shared" si="5"/>
        <v>0</v>
      </c>
      <c r="K163" s="498"/>
      <c r="L163" s="499"/>
      <c r="M163" s="500" t="s">
        <v>911</v>
      </c>
      <c r="N163" s="466">
        <v>0</v>
      </c>
      <c r="O163" s="466">
        <f t="shared" si="6"/>
        <v>0</v>
      </c>
      <c r="P163" s="466">
        <v>0</v>
      </c>
      <c r="Q163" s="466">
        <f t="shared" si="7"/>
        <v>0</v>
      </c>
      <c r="R163" s="466">
        <v>0</v>
      </c>
      <c r="S163" s="467">
        <f t="shared" si="8"/>
        <v>0</v>
      </c>
      <c r="AQ163" s="468" t="s">
        <v>1255</v>
      </c>
      <c r="AS163" s="468" t="s">
        <v>474</v>
      </c>
      <c r="AT163" s="468" t="s">
        <v>409</v>
      </c>
      <c r="AX163" s="379" t="s">
        <v>970</v>
      </c>
      <c r="BD163" s="469" t="e">
        <f>IF(#REF!="základná",J163,0)</f>
        <v>#REF!</v>
      </c>
      <c r="BE163" s="469" t="e">
        <f>IF(#REF!="znížená",J163,0)</f>
        <v>#REF!</v>
      </c>
      <c r="BF163" s="469" t="e">
        <f>IF(#REF!="zákl. prenesená",J163,0)</f>
        <v>#REF!</v>
      </c>
      <c r="BG163" s="469" t="e">
        <f>IF(#REF!="zníž. prenesená",J163,0)</f>
        <v>#REF!</v>
      </c>
      <c r="BH163" s="469" t="e">
        <f>IF(#REF!="nulová",J163,0)</f>
        <v>#REF!</v>
      </c>
      <c r="BI163" s="379" t="s">
        <v>409</v>
      </c>
      <c r="BJ163" s="470">
        <f t="shared" si="9"/>
        <v>0</v>
      </c>
      <c r="BK163" s="379" t="s">
        <v>422</v>
      </c>
      <c r="BL163" s="468" t="s">
        <v>1747</v>
      </c>
    </row>
    <row r="164" spans="2:64" s="387" customFormat="1" ht="24.2" customHeight="1">
      <c r="B164" s="458"/>
      <c r="C164" s="493" t="s">
        <v>457</v>
      </c>
      <c r="D164" s="493" t="s">
        <v>474</v>
      </c>
      <c r="E164" s="494" t="s">
        <v>1748</v>
      </c>
      <c r="F164" s="584" t="s">
        <v>2553</v>
      </c>
      <c r="G164" s="496" t="s">
        <v>305</v>
      </c>
      <c r="H164" s="497">
        <v>20</v>
      </c>
      <c r="I164" s="497">
        <v>0</v>
      </c>
      <c r="J164" s="497">
        <f t="shared" si="5"/>
        <v>0</v>
      </c>
      <c r="K164" s="498"/>
      <c r="L164" s="499"/>
      <c r="M164" s="500" t="s">
        <v>911</v>
      </c>
      <c r="N164" s="466">
        <v>0</v>
      </c>
      <c r="O164" s="466">
        <f t="shared" si="6"/>
        <v>0</v>
      </c>
      <c r="P164" s="466">
        <v>0</v>
      </c>
      <c r="Q164" s="466">
        <f t="shared" si="7"/>
        <v>0</v>
      </c>
      <c r="R164" s="466">
        <v>0</v>
      </c>
      <c r="S164" s="467">
        <f t="shared" si="8"/>
        <v>0</v>
      </c>
      <c r="AQ164" s="468" t="s">
        <v>1255</v>
      </c>
      <c r="AS164" s="468" t="s">
        <v>474</v>
      </c>
      <c r="AT164" s="468" t="s">
        <v>409</v>
      </c>
      <c r="AX164" s="379" t="s">
        <v>970</v>
      </c>
      <c r="BD164" s="469" t="e">
        <f>IF(#REF!="základná",J164,0)</f>
        <v>#REF!</v>
      </c>
      <c r="BE164" s="469" t="e">
        <f>IF(#REF!="znížená",J164,0)</f>
        <v>#REF!</v>
      </c>
      <c r="BF164" s="469" t="e">
        <f>IF(#REF!="zákl. prenesená",J164,0)</f>
        <v>#REF!</v>
      </c>
      <c r="BG164" s="469" t="e">
        <f>IF(#REF!="zníž. prenesená",J164,0)</f>
        <v>#REF!</v>
      </c>
      <c r="BH164" s="469" t="e">
        <f>IF(#REF!="nulová",J164,0)</f>
        <v>#REF!</v>
      </c>
      <c r="BI164" s="379" t="s">
        <v>409</v>
      </c>
      <c r="BJ164" s="470">
        <f t="shared" si="9"/>
        <v>0</v>
      </c>
      <c r="BK164" s="379" t="s">
        <v>422</v>
      </c>
      <c r="BL164" s="468" t="s">
        <v>1749</v>
      </c>
    </row>
    <row r="165" spans="2:64" s="387" customFormat="1" ht="14.45" customHeight="1">
      <c r="B165" s="458"/>
      <c r="C165" s="493" t="s">
        <v>1750</v>
      </c>
      <c r="D165" s="493" t="s">
        <v>474</v>
      </c>
      <c r="E165" s="494" t="s">
        <v>1751</v>
      </c>
      <c r="F165" s="584" t="s">
        <v>2554</v>
      </c>
      <c r="G165" s="496" t="s">
        <v>305</v>
      </c>
      <c r="H165" s="497">
        <v>2</v>
      </c>
      <c r="I165" s="497">
        <v>0</v>
      </c>
      <c r="J165" s="497">
        <f t="shared" si="5"/>
        <v>0</v>
      </c>
      <c r="K165" s="498"/>
      <c r="L165" s="499"/>
      <c r="M165" s="500" t="s">
        <v>911</v>
      </c>
      <c r="N165" s="466">
        <v>0</v>
      </c>
      <c r="O165" s="466">
        <f t="shared" si="6"/>
        <v>0</v>
      </c>
      <c r="P165" s="466">
        <v>6.0000000000000002E-5</v>
      </c>
      <c r="Q165" s="466">
        <f t="shared" si="7"/>
        <v>1.2E-4</v>
      </c>
      <c r="R165" s="466">
        <v>0</v>
      </c>
      <c r="S165" s="467">
        <f t="shared" si="8"/>
        <v>0</v>
      </c>
      <c r="AQ165" s="468" t="s">
        <v>405</v>
      </c>
      <c r="AS165" s="468" t="s">
        <v>474</v>
      </c>
      <c r="AT165" s="468" t="s">
        <v>409</v>
      </c>
      <c r="AX165" s="379" t="s">
        <v>970</v>
      </c>
      <c r="BD165" s="469" t="e">
        <f>IF(#REF!="základná",J165,0)</f>
        <v>#REF!</v>
      </c>
      <c r="BE165" s="469" t="e">
        <f>IF(#REF!="znížená",J165,0)</f>
        <v>#REF!</v>
      </c>
      <c r="BF165" s="469" t="e">
        <f>IF(#REF!="zákl. prenesená",J165,0)</f>
        <v>#REF!</v>
      </c>
      <c r="BG165" s="469" t="e">
        <f>IF(#REF!="zníž. prenesená",J165,0)</f>
        <v>#REF!</v>
      </c>
      <c r="BH165" s="469" t="e">
        <f>IF(#REF!="nulová",J165,0)</f>
        <v>#REF!</v>
      </c>
      <c r="BI165" s="379" t="s">
        <v>409</v>
      </c>
      <c r="BJ165" s="470">
        <f t="shared" si="9"/>
        <v>0</v>
      </c>
      <c r="BK165" s="379" t="s">
        <v>420</v>
      </c>
      <c r="BL165" s="468" t="s">
        <v>1752</v>
      </c>
    </row>
    <row r="166" spans="2:64" s="387" customFormat="1" ht="14.45" customHeight="1">
      <c r="B166" s="458"/>
      <c r="C166" s="459" t="s">
        <v>1753</v>
      </c>
      <c r="D166" s="459" t="s">
        <v>972</v>
      </c>
      <c r="E166" s="460" t="s">
        <v>1754</v>
      </c>
      <c r="F166" s="461" t="s">
        <v>1755</v>
      </c>
      <c r="G166" s="462" t="s">
        <v>1515</v>
      </c>
      <c r="H166" s="463">
        <v>22</v>
      </c>
      <c r="I166" s="463">
        <v>0</v>
      </c>
      <c r="J166" s="463">
        <f t="shared" si="5"/>
        <v>0</v>
      </c>
      <c r="K166" s="464"/>
      <c r="L166" s="388"/>
      <c r="M166" s="465" t="s">
        <v>911</v>
      </c>
      <c r="N166" s="466">
        <v>9.0079999999999993E-2</v>
      </c>
      <c r="O166" s="466">
        <f t="shared" si="6"/>
        <v>1.98176</v>
      </c>
      <c r="P166" s="466">
        <v>0</v>
      </c>
      <c r="Q166" s="466">
        <f t="shared" si="7"/>
        <v>0</v>
      </c>
      <c r="R166" s="466">
        <v>0</v>
      </c>
      <c r="S166" s="467">
        <f t="shared" si="8"/>
        <v>0</v>
      </c>
      <c r="AQ166" s="468" t="s">
        <v>420</v>
      </c>
      <c r="AS166" s="468" t="s">
        <v>972</v>
      </c>
      <c r="AT166" s="468" t="s">
        <v>409</v>
      </c>
      <c r="AX166" s="379" t="s">
        <v>970</v>
      </c>
      <c r="BD166" s="469" t="e">
        <f>IF(#REF!="základná",J166,0)</f>
        <v>#REF!</v>
      </c>
      <c r="BE166" s="469" t="e">
        <f>IF(#REF!="znížená",J166,0)</f>
        <v>#REF!</v>
      </c>
      <c r="BF166" s="469" t="e">
        <f>IF(#REF!="zákl. prenesená",J166,0)</f>
        <v>#REF!</v>
      </c>
      <c r="BG166" s="469" t="e">
        <f>IF(#REF!="zníž. prenesená",J166,0)</f>
        <v>#REF!</v>
      </c>
      <c r="BH166" s="469" t="e">
        <f>IF(#REF!="nulová",J166,0)</f>
        <v>#REF!</v>
      </c>
      <c r="BI166" s="379" t="s">
        <v>409</v>
      </c>
      <c r="BJ166" s="470">
        <f t="shared" si="9"/>
        <v>0</v>
      </c>
      <c r="BK166" s="379" t="s">
        <v>420</v>
      </c>
      <c r="BL166" s="468" t="s">
        <v>1756</v>
      </c>
    </row>
    <row r="167" spans="2:64" s="387" customFormat="1" ht="24.2" customHeight="1">
      <c r="B167" s="458"/>
      <c r="C167" s="493" t="s">
        <v>1255</v>
      </c>
      <c r="D167" s="493" t="s">
        <v>474</v>
      </c>
      <c r="E167" s="494" t="s">
        <v>1757</v>
      </c>
      <c r="F167" s="584" t="s">
        <v>2555</v>
      </c>
      <c r="G167" s="496" t="s">
        <v>305</v>
      </c>
      <c r="H167" s="497">
        <v>22</v>
      </c>
      <c r="I167" s="497">
        <v>0</v>
      </c>
      <c r="J167" s="497">
        <f t="shared" si="5"/>
        <v>0</v>
      </c>
      <c r="K167" s="498"/>
      <c r="L167" s="499"/>
      <c r="M167" s="500" t="s">
        <v>911</v>
      </c>
      <c r="N167" s="466">
        <v>0</v>
      </c>
      <c r="O167" s="466">
        <f t="shared" si="6"/>
        <v>0</v>
      </c>
      <c r="P167" s="466">
        <v>0</v>
      </c>
      <c r="Q167" s="466">
        <f t="shared" si="7"/>
        <v>0</v>
      </c>
      <c r="R167" s="466">
        <v>0</v>
      </c>
      <c r="S167" s="467">
        <f t="shared" si="8"/>
        <v>0</v>
      </c>
      <c r="AQ167" s="468" t="s">
        <v>405</v>
      </c>
      <c r="AS167" s="468" t="s">
        <v>474</v>
      </c>
      <c r="AT167" s="468" t="s">
        <v>409</v>
      </c>
      <c r="AX167" s="379" t="s">
        <v>970</v>
      </c>
      <c r="BD167" s="469" t="e">
        <f>IF(#REF!="základná",J167,0)</f>
        <v>#REF!</v>
      </c>
      <c r="BE167" s="469" t="e">
        <f>IF(#REF!="znížená",J167,0)</f>
        <v>#REF!</v>
      </c>
      <c r="BF167" s="469" t="e">
        <f>IF(#REF!="zákl. prenesená",J167,0)</f>
        <v>#REF!</v>
      </c>
      <c r="BG167" s="469" t="e">
        <f>IF(#REF!="zníž. prenesená",J167,0)</f>
        <v>#REF!</v>
      </c>
      <c r="BH167" s="469" t="e">
        <f>IF(#REF!="nulová",J167,0)</f>
        <v>#REF!</v>
      </c>
      <c r="BI167" s="379" t="s">
        <v>409</v>
      </c>
      <c r="BJ167" s="470">
        <f t="shared" si="9"/>
        <v>0</v>
      </c>
      <c r="BK167" s="379" t="s">
        <v>420</v>
      </c>
      <c r="BL167" s="468" t="s">
        <v>1758</v>
      </c>
    </row>
    <row r="168" spans="2:64" s="387" customFormat="1" ht="14.45" customHeight="1">
      <c r="B168" s="458"/>
      <c r="C168" s="459" t="s">
        <v>1759</v>
      </c>
      <c r="D168" s="459" t="s">
        <v>972</v>
      </c>
      <c r="E168" s="460" t="s">
        <v>1760</v>
      </c>
      <c r="F168" s="461" t="s">
        <v>1761</v>
      </c>
      <c r="G168" s="462" t="s">
        <v>305</v>
      </c>
      <c r="H168" s="463">
        <v>1</v>
      </c>
      <c r="I168" s="463">
        <v>0</v>
      </c>
      <c r="J168" s="463">
        <f t="shared" si="5"/>
        <v>0</v>
      </c>
      <c r="K168" s="464"/>
      <c r="L168" s="388"/>
      <c r="M168" s="465" t="s">
        <v>911</v>
      </c>
      <c r="N168" s="466">
        <v>0.20605999999999999</v>
      </c>
      <c r="O168" s="466">
        <f t="shared" si="6"/>
        <v>0.20605999999999999</v>
      </c>
      <c r="P168" s="466">
        <v>4.0000000000000003E-5</v>
      </c>
      <c r="Q168" s="466">
        <f t="shared" si="7"/>
        <v>4.0000000000000003E-5</v>
      </c>
      <c r="R168" s="466">
        <v>0</v>
      </c>
      <c r="S168" s="467">
        <f t="shared" si="8"/>
        <v>0</v>
      </c>
      <c r="AQ168" s="468" t="s">
        <v>420</v>
      </c>
      <c r="AS168" s="468" t="s">
        <v>972</v>
      </c>
      <c r="AT168" s="468" t="s">
        <v>409</v>
      </c>
      <c r="AX168" s="379" t="s">
        <v>970</v>
      </c>
      <c r="BD168" s="469" t="e">
        <f>IF(#REF!="základná",J168,0)</f>
        <v>#REF!</v>
      </c>
      <c r="BE168" s="469" t="e">
        <f>IF(#REF!="znížená",J168,0)</f>
        <v>#REF!</v>
      </c>
      <c r="BF168" s="469" t="e">
        <f>IF(#REF!="zákl. prenesená",J168,0)</f>
        <v>#REF!</v>
      </c>
      <c r="BG168" s="469" t="e">
        <f>IF(#REF!="zníž. prenesená",J168,0)</f>
        <v>#REF!</v>
      </c>
      <c r="BH168" s="469" t="e">
        <f>IF(#REF!="nulová",J168,0)</f>
        <v>#REF!</v>
      </c>
      <c r="BI168" s="379" t="s">
        <v>409</v>
      </c>
      <c r="BJ168" s="470">
        <f t="shared" si="9"/>
        <v>0</v>
      </c>
      <c r="BK168" s="379" t="s">
        <v>420</v>
      </c>
      <c r="BL168" s="468" t="s">
        <v>1762</v>
      </c>
    </row>
    <row r="169" spans="2:64" s="387" customFormat="1" ht="24.2" customHeight="1">
      <c r="B169" s="458"/>
      <c r="C169" s="493" t="s">
        <v>1763</v>
      </c>
      <c r="D169" s="493" t="s">
        <v>474</v>
      </c>
      <c r="E169" s="494" t="s">
        <v>1764</v>
      </c>
      <c r="F169" s="584" t="s">
        <v>1765</v>
      </c>
      <c r="G169" s="496" t="s">
        <v>305</v>
      </c>
      <c r="H169" s="497">
        <v>1</v>
      </c>
      <c r="I169" s="497">
        <v>0</v>
      </c>
      <c r="J169" s="497">
        <f t="shared" si="5"/>
        <v>0</v>
      </c>
      <c r="K169" s="498"/>
      <c r="L169" s="499"/>
      <c r="M169" s="500" t="s">
        <v>911</v>
      </c>
      <c r="N169" s="466">
        <v>0</v>
      </c>
      <c r="O169" s="466">
        <f t="shared" si="6"/>
        <v>0</v>
      </c>
      <c r="P169" s="466">
        <v>7.2000000000000005E-4</v>
      </c>
      <c r="Q169" s="466">
        <f t="shared" si="7"/>
        <v>7.2000000000000005E-4</v>
      </c>
      <c r="R169" s="466">
        <v>0</v>
      </c>
      <c r="S169" s="467">
        <f t="shared" si="8"/>
        <v>0</v>
      </c>
      <c r="AQ169" s="468" t="s">
        <v>405</v>
      </c>
      <c r="AS169" s="468" t="s">
        <v>474</v>
      </c>
      <c r="AT169" s="468" t="s">
        <v>409</v>
      </c>
      <c r="AX169" s="379" t="s">
        <v>970</v>
      </c>
      <c r="BD169" s="469" t="e">
        <f>IF(#REF!="základná",J169,0)</f>
        <v>#REF!</v>
      </c>
      <c r="BE169" s="469" t="e">
        <f>IF(#REF!="znížená",J169,0)</f>
        <v>#REF!</v>
      </c>
      <c r="BF169" s="469" t="e">
        <f>IF(#REF!="zákl. prenesená",J169,0)</f>
        <v>#REF!</v>
      </c>
      <c r="BG169" s="469" t="e">
        <f>IF(#REF!="zníž. prenesená",J169,0)</f>
        <v>#REF!</v>
      </c>
      <c r="BH169" s="469" t="e">
        <f>IF(#REF!="nulová",J169,0)</f>
        <v>#REF!</v>
      </c>
      <c r="BI169" s="379" t="s">
        <v>409</v>
      </c>
      <c r="BJ169" s="470">
        <f t="shared" si="9"/>
        <v>0</v>
      </c>
      <c r="BK169" s="379" t="s">
        <v>420</v>
      </c>
      <c r="BL169" s="468" t="s">
        <v>1766</v>
      </c>
    </row>
    <row r="170" spans="2:64" s="387" customFormat="1" ht="24.2" customHeight="1">
      <c r="B170" s="458"/>
      <c r="C170" s="459" t="s">
        <v>1767</v>
      </c>
      <c r="D170" s="459" t="s">
        <v>972</v>
      </c>
      <c r="E170" s="460" t="s">
        <v>1768</v>
      </c>
      <c r="F170" s="461" t="s">
        <v>1769</v>
      </c>
      <c r="G170" s="462" t="s">
        <v>305</v>
      </c>
      <c r="H170" s="463">
        <v>1</v>
      </c>
      <c r="I170" s="463">
        <v>0</v>
      </c>
      <c r="J170" s="463">
        <f t="shared" si="5"/>
        <v>0</v>
      </c>
      <c r="K170" s="464"/>
      <c r="L170" s="388"/>
      <c r="M170" s="465" t="s">
        <v>911</v>
      </c>
      <c r="N170" s="466">
        <v>0.15626999999999999</v>
      </c>
      <c r="O170" s="466">
        <f t="shared" si="6"/>
        <v>0.15626999999999999</v>
      </c>
      <c r="P170" s="466">
        <v>4.6999999999999999E-4</v>
      </c>
      <c r="Q170" s="466">
        <f t="shared" si="7"/>
        <v>4.6999999999999999E-4</v>
      </c>
      <c r="R170" s="466">
        <v>0</v>
      </c>
      <c r="S170" s="467">
        <f t="shared" si="8"/>
        <v>0</v>
      </c>
      <c r="AQ170" s="468" t="s">
        <v>420</v>
      </c>
      <c r="AS170" s="468" t="s">
        <v>972</v>
      </c>
      <c r="AT170" s="468" t="s">
        <v>409</v>
      </c>
      <c r="AX170" s="379" t="s">
        <v>970</v>
      </c>
      <c r="BD170" s="469" t="e">
        <f>IF(#REF!="základná",J170,0)</f>
        <v>#REF!</v>
      </c>
      <c r="BE170" s="469" t="e">
        <f>IF(#REF!="znížená",J170,0)</f>
        <v>#REF!</v>
      </c>
      <c r="BF170" s="469" t="e">
        <f>IF(#REF!="zákl. prenesená",J170,0)</f>
        <v>#REF!</v>
      </c>
      <c r="BG170" s="469" t="e">
        <f>IF(#REF!="zníž. prenesená",J170,0)</f>
        <v>#REF!</v>
      </c>
      <c r="BH170" s="469" t="e">
        <f>IF(#REF!="nulová",J170,0)</f>
        <v>#REF!</v>
      </c>
      <c r="BI170" s="379" t="s">
        <v>409</v>
      </c>
      <c r="BJ170" s="470">
        <f t="shared" si="9"/>
        <v>0</v>
      </c>
      <c r="BK170" s="379" t="s">
        <v>420</v>
      </c>
      <c r="BL170" s="468" t="s">
        <v>1770</v>
      </c>
    </row>
    <row r="171" spans="2:64" s="387" customFormat="1" ht="37.700000000000003" customHeight="1">
      <c r="B171" s="458"/>
      <c r="C171" s="459" t="s">
        <v>1087</v>
      </c>
      <c r="D171" s="459" t="s">
        <v>972</v>
      </c>
      <c r="E171" s="460" t="s">
        <v>1771</v>
      </c>
      <c r="F171" s="461" t="s">
        <v>1728</v>
      </c>
      <c r="G171" s="462" t="s">
        <v>305</v>
      </c>
      <c r="H171" s="463">
        <v>2</v>
      </c>
      <c r="I171" s="463">
        <v>0</v>
      </c>
      <c r="J171" s="463">
        <f t="shared" si="5"/>
        <v>0</v>
      </c>
      <c r="K171" s="464"/>
      <c r="L171" s="388"/>
      <c r="M171" s="465" t="s">
        <v>911</v>
      </c>
      <c r="N171" s="466">
        <v>0.13855999999999999</v>
      </c>
      <c r="O171" s="466">
        <f t="shared" si="6"/>
        <v>0.27711999999999998</v>
      </c>
      <c r="P171" s="466">
        <v>2.5999999999999998E-4</v>
      </c>
      <c r="Q171" s="466">
        <f t="shared" si="7"/>
        <v>5.1999999999999995E-4</v>
      </c>
      <c r="R171" s="466">
        <v>0</v>
      </c>
      <c r="S171" s="467">
        <f t="shared" si="8"/>
        <v>0</v>
      </c>
      <c r="AQ171" s="468" t="s">
        <v>422</v>
      </c>
      <c r="AS171" s="468" t="s">
        <v>972</v>
      </c>
      <c r="AT171" s="468" t="s">
        <v>409</v>
      </c>
      <c r="AX171" s="379" t="s">
        <v>970</v>
      </c>
      <c r="BD171" s="469" t="e">
        <f>IF(#REF!="základná",J171,0)</f>
        <v>#REF!</v>
      </c>
      <c r="BE171" s="469" t="e">
        <f>IF(#REF!="znížená",J171,0)</f>
        <v>#REF!</v>
      </c>
      <c r="BF171" s="469" t="e">
        <f>IF(#REF!="zákl. prenesená",J171,0)</f>
        <v>#REF!</v>
      </c>
      <c r="BG171" s="469" t="e">
        <f>IF(#REF!="zníž. prenesená",J171,0)</f>
        <v>#REF!</v>
      </c>
      <c r="BH171" s="469" t="e">
        <f>IF(#REF!="nulová",J171,0)</f>
        <v>#REF!</v>
      </c>
      <c r="BI171" s="379" t="s">
        <v>409</v>
      </c>
      <c r="BJ171" s="470">
        <f t="shared" si="9"/>
        <v>0</v>
      </c>
      <c r="BK171" s="379" t="s">
        <v>422</v>
      </c>
      <c r="BL171" s="468" t="s">
        <v>1772</v>
      </c>
    </row>
    <row r="172" spans="2:64" s="387" customFormat="1" ht="24.2" customHeight="1">
      <c r="B172" s="458"/>
      <c r="C172" s="493" t="s">
        <v>1092</v>
      </c>
      <c r="D172" s="493" t="s">
        <v>474</v>
      </c>
      <c r="E172" s="494" t="s">
        <v>1773</v>
      </c>
      <c r="F172" s="495" t="s">
        <v>1774</v>
      </c>
      <c r="G172" s="496" t="s">
        <v>305</v>
      </c>
      <c r="H172" s="497">
        <v>2</v>
      </c>
      <c r="I172" s="497">
        <v>0</v>
      </c>
      <c r="J172" s="497">
        <f t="shared" si="5"/>
        <v>0</v>
      </c>
      <c r="K172" s="498"/>
      <c r="L172" s="499"/>
      <c r="M172" s="500" t="s">
        <v>911</v>
      </c>
      <c r="N172" s="466">
        <v>0</v>
      </c>
      <c r="O172" s="466">
        <f t="shared" si="6"/>
        <v>0</v>
      </c>
      <c r="P172" s="466">
        <v>5.0000000000000002E-5</v>
      </c>
      <c r="Q172" s="466">
        <f t="shared" si="7"/>
        <v>1E-4</v>
      </c>
      <c r="R172" s="466">
        <v>0</v>
      </c>
      <c r="S172" s="467">
        <f t="shared" si="8"/>
        <v>0</v>
      </c>
      <c r="AQ172" s="468" t="s">
        <v>1255</v>
      </c>
      <c r="AS172" s="468" t="s">
        <v>474</v>
      </c>
      <c r="AT172" s="468" t="s">
        <v>409</v>
      </c>
      <c r="AX172" s="379" t="s">
        <v>970</v>
      </c>
      <c r="BD172" s="469" t="e">
        <f>IF(#REF!="základná",J172,0)</f>
        <v>#REF!</v>
      </c>
      <c r="BE172" s="469" t="e">
        <f>IF(#REF!="znížená",J172,0)</f>
        <v>#REF!</v>
      </c>
      <c r="BF172" s="469" t="e">
        <f>IF(#REF!="zákl. prenesená",J172,0)</f>
        <v>#REF!</v>
      </c>
      <c r="BG172" s="469" t="e">
        <f>IF(#REF!="zníž. prenesená",J172,0)</f>
        <v>#REF!</v>
      </c>
      <c r="BH172" s="469" t="e">
        <f>IF(#REF!="nulová",J172,0)</f>
        <v>#REF!</v>
      </c>
      <c r="BI172" s="379" t="s">
        <v>409</v>
      </c>
      <c r="BJ172" s="470">
        <f t="shared" si="9"/>
        <v>0</v>
      </c>
      <c r="BK172" s="379" t="s">
        <v>422</v>
      </c>
      <c r="BL172" s="468" t="s">
        <v>1775</v>
      </c>
    </row>
    <row r="173" spans="2:64" s="387" customFormat="1" ht="14.45" customHeight="1">
      <c r="B173" s="458"/>
      <c r="C173" s="459" t="s">
        <v>1098</v>
      </c>
      <c r="D173" s="459" t="s">
        <v>972</v>
      </c>
      <c r="E173" s="460" t="s">
        <v>1776</v>
      </c>
      <c r="F173" s="461" t="s">
        <v>1777</v>
      </c>
      <c r="G173" s="462" t="s">
        <v>305</v>
      </c>
      <c r="H173" s="463">
        <v>2</v>
      </c>
      <c r="I173" s="463">
        <v>0</v>
      </c>
      <c r="J173" s="463">
        <f t="shared" si="5"/>
        <v>0</v>
      </c>
      <c r="K173" s="464"/>
      <c r="L173" s="388"/>
      <c r="M173" s="465" t="s">
        <v>911</v>
      </c>
      <c r="N173" s="466">
        <v>0.20648</v>
      </c>
      <c r="O173" s="466">
        <f t="shared" si="6"/>
        <v>0.41295999999999999</v>
      </c>
      <c r="P173" s="466">
        <v>4.0000000000000003E-5</v>
      </c>
      <c r="Q173" s="466">
        <f t="shared" si="7"/>
        <v>8.0000000000000007E-5</v>
      </c>
      <c r="R173" s="466">
        <v>0</v>
      </c>
      <c r="S173" s="467">
        <f t="shared" si="8"/>
        <v>0</v>
      </c>
      <c r="AQ173" s="468" t="s">
        <v>420</v>
      </c>
      <c r="AS173" s="468" t="s">
        <v>972</v>
      </c>
      <c r="AT173" s="468" t="s">
        <v>409</v>
      </c>
      <c r="AX173" s="379" t="s">
        <v>970</v>
      </c>
      <c r="BD173" s="469" t="e">
        <f>IF(#REF!="základná",J173,0)</f>
        <v>#REF!</v>
      </c>
      <c r="BE173" s="469" t="e">
        <f>IF(#REF!="znížená",J173,0)</f>
        <v>#REF!</v>
      </c>
      <c r="BF173" s="469" t="e">
        <f>IF(#REF!="zákl. prenesená",J173,0)</f>
        <v>#REF!</v>
      </c>
      <c r="BG173" s="469" t="e">
        <f>IF(#REF!="zníž. prenesená",J173,0)</f>
        <v>#REF!</v>
      </c>
      <c r="BH173" s="469" t="e">
        <f>IF(#REF!="nulová",J173,0)</f>
        <v>#REF!</v>
      </c>
      <c r="BI173" s="379" t="s">
        <v>409</v>
      </c>
      <c r="BJ173" s="470">
        <f t="shared" si="9"/>
        <v>0</v>
      </c>
      <c r="BK173" s="379" t="s">
        <v>420</v>
      </c>
      <c r="BL173" s="468" t="s">
        <v>1778</v>
      </c>
    </row>
    <row r="174" spans="2:64" s="387" customFormat="1" ht="24.2" customHeight="1">
      <c r="B174" s="458"/>
      <c r="C174" s="493" t="s">
        <v>1779</v>
      </c>
      <c r="D174" s="493" t="s">
        <v>474</v>
      </c>
      <c r="E174" s="494" t="s">
        <v>1780</v>
      </c>
      <c r="F174" s="584" t="s">
        <v>2556</v>
      </c>
      <c r="G174" s="496" t="s">
        <v>305</v>
      </c>
      <c r="H174" s="497">
        <v>2</v>
      </c>
      <c r="I174" s="497">
        <v>0</v>
      </c>
      <c r="J174" s="497">
        <f t="shared" si="5"/>
        <v>0</v>
      </c>
      <c r="K174" s="498"/>
      <c r="L174" s="499"/>
      <c r="M174" s="500" t="s">
        <v>911</v>
      </c>
      <c r="N174" s="466">
        <v>0</v>
      </c>
      <c r="O174" s="466">
        <f t="shared" si="6"/>
        <v>0</v>
      </c>
      <c r="P174" s="466">
        <v>7.9100000000000004E-3</v>
      </c>
      <c r="Q174" s="466">
        <f t="shared" si="7"/>
        <v>1.5820000000000001E-2</v>
      </c>
      <c r="R174" s="466">
        <v>0</v>
      </c>
      <c r="S174" s="467">
        <f t="shared" si="8"/>
        <v>0</v>
      </c>
      <c r="AQ174" s="468" t="s">
        <v>405</v>
      </c>
      <c r="AS174" s="468" t="s">
        <v>474</v>
      </c>
      <c r="AT174" s="468" t="s">
        <v>409</v>
      </c>
      <c r="AX174" s="379" t="s">
        <v>970</v>
      </c>
      <c r="BD174" s="469" t="e">
        <f>IF(#REF!="základná",J174,0)</f>
        <v>#REF!</v>
      </c>
      <c r="BE174" s="469" t="e">
        <f>IF(#REF!="znížená",J174,0)</f>
        <v>#REF!</v>
      </c>
      <c r="BF174" s="469" t="e">
        <f>IF(#REF!="zákl. prenesená",J174,0)</f>
        <v>#REF!</v>
      </c>
      <c r="BG174" s="469" t="e">
        <f>IF(#REF!="zníž. prenesená",J174,0)</f>
        <v>#REF!</v>
      </c>
      <c r="BH174" s="469" t="e">
        <f>IF(#REF!="nulová",J174,0)</f>
        <v>#REF!</v>
      </c>
      <c r="BI174" s="379" t="s">
        <v>409</v>
      </c>
      <c r="BJ174" s="470">
        <f t="shared" si="9"/>
        <v>0</v>
      </c>
      <c r="BK174" s="379" t="s">
        <v>420</v>
      </c>
      <c r="BL174" s="468" t="s">
        <v>1781</v>
      </c>
    </row>
    <row r="175" spans="2:64" s="387" customFormat="1" ht="24.2" customHeight="1">
      <c r="B175" s="458"/>
      <c r="C175" s="459" t="s">
        <v>1102</v>
      </c>
      <c r="D175" s="459" t="s">
        <v>972</v>
      </c>
      <c r="E175" s="460" t="s">
        <v>1782</v>
      </c>
      <c r="F175" s="461" t="s">
        <v>1783</v>
      </c>
      <c r="G175" s="462" t="s">
        <v>305</v>
      </c>
      <c r="H175" s="463">
        <v>7</v>
      </c>
      <c r="I175" s="463">
        <v>0</v>
      </c>
      <c r="J175" s="463">
        <f t="shared" si="5"/>
        <v>0</v>
      </c>
      <c r="K175" s="464"/>
      <c r="L175" s="388"/>
      <c r="M175" s="465" t="s">
        <v>911</v>
      </c>
      <c r="N175" s="466">
        <v>0.45801999999999998</v>
      </c>
      <c r="O175" s="466">
        <f t="shared" si="6"/>
        <v>3.20614</v>
      </c>
      <c r="P175" s="466">
        <v>4.0000000000000003E-5</v>
      </c>
      <c r="Q175" s="466">
        <f t="shared" si="7"/>
        <v>2.8000000000000003E-4</v>
      </c>
      <c r="R175" s="466">
        <v>0</v>
      </c>
      <c r="S175" s="467">
        <f t="shared" si="8"/>
        <v>0</v>
      </c>
      <c r="AQ175" s="468" t="s">
        <v>420</v>
      </c>
      <c r="AS175" s="468" t="s">
        <v>972</v>
      </c>
      <c r="AT175" s="468" t="s">
        <v>409</v>
      </c>
      <c r="AX175" s="379" t="s">
        <v>970</v>
      </c>
      <c r="BD175" s="469" t="e">
        <f>IF(#REF!="základná",J175,0)</f>
        <v>#REF!</v>
      </c>
      <c r="BE175" s="469" t="e">
        <f>IF(#REF!="znížená",J175,0)</f>
        <v>#REF!</v>
      </c>
      <c r="BF175" s="469" t="e">
        <f>IF(#REF!="zákl. prenesená",J175,0)</f>
        <v>#REF!</v>
      </c>
      <c r="BG175" s="469" t="e">
        <f>IF(#REF!="zníž. prenesená",J175,0)</f>
        <v>#REF!</v>
      </c>
      <c r="BH175" s="469" t="e">
        <f>IF(#REF!="nulová",J175,0)</f>
        <v>#REF!</v>
      </c>
      <c r="BI175" s="379" t="s">
        <v>409</v>
      </c>
      <c r="BJ175" s="470">
        <f t="shared" si="9"/>
        <v>0</v>
      </c>
      <c r="BK175" s="379" t="s">
        <v>420</v>
      </c>
      <c r="BL175" s="468" t="s">
        <v>1784</v>
      </c>
    </row>
    <row r="176" spans="2:64" s="387" customFormat="1" ht="24.2" customHeight="1">
      <c r="B176" s="458"/>
      <c r="C176" s="493" t="s">
        <v>1106</v>
      </c>
      <c r="D176" s="493" t="s">
        <v>474</v>
      </c>
      <c r="E176" s="494" t="s">
        <v>1785</v>
      </c>
      <c r="F176" s="584" t="s">
        <v>2557</v>
      </c>
      <c r="G176" s="496" t="s">
        <v>305</v>
      </c>
      <c r="H176" s="497">
        <v>7</v>
      </c>
      <c r="I176" s="497">
        <v>0</v>
      </c>
      <c r="J176" s="497">
        <f t="shared" si="5"/>
        <v>0</v>
      </c>
      <c r="K176" s="498"/>
      <c r="L176" s="499"/>
      <c r="M176" s="500" t="s">
        <v>911</v>
      </c>
      <c r="N176" s="466">
        <v>0</v>
      </c>
      <c r="O176" s="466">
        <f t="shared" si="6"/>
        <v>0</v>
      </c>
      <c r="P176" s="466">
        <v>6.9999999999999999E-4</v>
      </c>
      <c r="Q176" s="466">
        <f t="shared" si="7"/>
        <v>4.8999999999999998E-3</v>
      </c>
      <c r="R176" s="466">
        <v>0</v>
      </c>
      <c r="S176" s="467">
        <f t="shared" si="8"/>
        <v>0</v>
      </c>
      <c r="AQ176" s="468" t="s">
        <v>405</v>
      </c>
      <c r="AS176" s="468" t="s">
        <v>474</v>
      </c>
      <c r="AT176" s="468" t="s">
        <v>409</v>
      </c>
      <c r="AX176" s="379" t="s">
        <v>970</v>
      </c>
      <c r="BD176" s="469" t="e">
        <f>IF(#REF!="základná",J176,0)</f>
        <v>#REF!</v>
      </c>
      <c r="BE176" s="469" t="e">
        <f>IF(#REF!="znížená",J176,0)</f>
        <v>#REF!</v>
      </c>
      <c r="BF176" s="469" t="e">
        <f>IF(#REF!="zákl. prenesená",J176,0)</f>
        <v>#REF!</v>
      </c>
      <c r="BG176" s="469" t="e">
        <f>IF(#REF!="zníž. prenesená",J176,0)</f>
        <v>#REF!</v>
      </c>
      <c r="BH176" s="469" t="e">
        <f>IF(#REF!="nulová",J176,0)</f>
        <v>#REF!</v>
      </c>
      <c r="BI176" s="379" t="s">
        <v>409</v>
      </c>
      <c r="BJ176" s="470">
        <f t="shared" si="9"/>
        <v>0</v>
      </c>
      <c r="BK176" s="379" t="s">
        <v>420</v>
      </c>
      <c r="BL176" s="468" t="s">
        <v>1786</v>
      </c>
    </row>
    <row r="177" spans="2:64" s="387" customFormat="1" ht="24.2" customHeight="1">
      <c r="B177" s="458"/>
      <c r="C177" s="459" t="s">
        <v>1112</v>
      </c>
      <c r="D177" s="459" t="s">
        <v>972</v>
      </c>
      <c r="E177" s="460" t="s">
        <v>1787</v>
      </c>
      <c r="F177" s="461" t="s">
        <v>1788</v>
      </c>
      <c r="G177" s="462" t="s">
        <v>103</v>
      </c>
      <c r="H177" s="463">
        <v>0.03</v>
      </c>
      <c r="I177" s="463">
        <v>0</v>
      </c>
      <c r="J177" s="463">
        <f t="shared" si="5"/>
        <v>0</v>
      </c>
      <c r="K177" s="464"/>
      <c r="L177" s="388"/>
      <c r="M177" s="465" t="s">
        <v>911</v>
      </c>
      <c r="N177" s="466">
        <v>2.2240000000000002</v>
      </c>
      <c r="O177" s="466">
        <f t="shared" si="6"/>
        <v>6.6720000000000002E-2</v>
      </c>
      <c r="P177" s="466">
        <v>0</v>
      </c>
      <c r="Q177" s="466">
        <f t="shared" si="7"/>
        <v>0</v>
      </c>
      <c r="R177" s="466">
        <v>0</v>
      </c>
      <c r="S177" s="467">
        <f t="shared" si="8"/>
        <v>0</v>
      </c>
      <c r="AQ177" s="468" t="s">
        <v>420</v>
      </c>
      <c r="AS177" s="468" t="s">
        <v>972</v>
      </c>
      <c r="AT177" s="468" t="s">
        <v>409</v>
      </c>
      <c r="AX177" s="379" t="s">
        <v>970</v>
      </c>
      <c r="BD177" s="469" t="e">
        <f>IF(#REF!="základná",J177,0)</f>
        <v>#REF!</v>
      </c>
      <c r="BE177" s="469" t="e">
        <f>IF(#REF!="znížená",J177,0)</f>
        <v>#REF!</v>
      </c>
      <c r="BF177" s="469" t="e">
        <f>IF(#REF!="zákl. prenesená",J177,0)</f>
        <v>#REF!</v>
      </c>
      <c r="BG177" s="469" t="e">
        <f>IF(#REF!="zníž. prenesená",J177,0)</f>
        <v>#REF!</v>
      </c>
      <c r="BH177" s="469" t="e">
        <f>IF(#REF!="nulová",J177,0)</f>
        <v>#REF!</v>
      </c>
      <c r="BI177" s="379" t="s">
        <v>409</v>
      </c>
      <c r="BJ177" s="470">
        <f t="shared" si="9"/>
        <v>0</v>
      </c>
      <c r="BK177" s="379" t="s">
        <v>420</v>
      </c>
      <c r="BL177" s="468" t="s">
        <v>1789</v>
      </c>
    </row>
    <row r="178" spans="2:64" s="446" customFormat="1" ht="22.7" customHeight="1">
      <c r="B178" s="447"/>
      <c r="D178" s="448" t="s">
        <v>441</v>
      </c>
      <c r="E178" s="456" t="s">
        <v>1790</v>
      </c>
      <c r="F178" s="456" t="s">
        <v>1791</v>
      </c>
      <c r="J178" s="457">
        <f>BJ178</f>
        <v>0</v>
      </c>
      <c r="L178" s="447"/>
      <c r="M178" s="451"/>
      <c r="O178" s="452">
        <f>SUM(O179:O195)</f>
        <v>19.598590000000002</v>
      </c>
      <c r="Q178" s="452">
        <f>SUM(Q179:Q195)</f>
        <v>7.1899999999999993E-3</v>
      </c>
      <c r="S178" s="453">
        <f>SUM(S179:S195)</f>
        <v>0</v>
      </c>
      <c r="AQ178" s="448" t="s">
        <v>409</v>
      </c>
      <c r="AS178" s="454" t="s">
        <v>441</v>
      </c>
      <c r="AT178" s="454" t="s">
        <v>402</v>
      </c>
      <c r="AX178" s="448" t="s">
        <v>970</v>
      </c>
      <c r="BJ178" s="455">
        <f>SUM(BJ179:BJ195)</f>
        <v>0</v>
      </c>
    </row>
    <row r="179" spans="2:64" s="387" customFormat="1" ht="24.2" customHeight="1">
      <c r="B179" s="458"/>
      <c r="C179" s="459" t="s">
        <v>1115</v>
      </c>
      <c r="D179" s="459" t="s">
        <v>972</v>
      </c>
      <c r="E179" s="460" t="s">
        <v>1792</v>
      </c>
      <c r="F179" s="461" t="s">
        <v>1793</v>
      </c>
      <c r="G179" s="462" t="s">
        <v>305</v>
      </c>
      <c r="H179" s="463">
        <v>1</v>
      </c>
      <c r="I179" s="463">
        <v>0</v>
      </c>
      <c r="J179" s="463">
        <f t="shared" ref="J179:J195" si="10">ROUND(I179*H179,3)</f>
        <v>0</v>
      </c>
      <c r="K179" s="464"/>
      <c r="L179" s="388"/>
      <c r="M179" s="465" t="s">
        <v>911</v>
      </c>
      <c r="N179" s="466">
        <v>0.25</v>
      </c>
      <c r="O179" s="466">
        <f t="shared" ref="O179:O195" si="11">N179*H179</f>
        <v>0.25</v>
      </c>
      <c r="P179" s="466">
        <v>0</v>
      </c>
      <c r="Q179" s="466">
        <f t="shared" ref="Q179:Q195" si="12">P179*H179</f>
        <v>0</v>
      </c>
      <c r="R179" s="466">
        <v>0</v>
      </c>
      <c r="S179" s="467">
        <f t="shared" ref="S179:S195" si="13">R179*H179</f>
        <v>0</v>
      </c>
      <c r="AQ179" s="468" t="s">
        <v>1090</v>
      </c>
      <c r="AS179" s="468" t="s">
        <v>972</v>
      </c>
      <c r="AT179" s="468" t="s">
        <v>409</v>
      </c>
      <c r="AX179" s="379" t="s">
        <v>970</v>
      </c>
      <c r="BD179" s="469" t="e">
        <f>IF(#REF!="základná",J179,0)</f>
        <v>#REF!</v>
      </c>
      <c r="BE179" s="469" t="e">
        <f>IF(#REF!="znížená",J179,0)</f>
        <v>#REF!</v>
      </c>
      <c r="BF179" s="469" t="e">
        <f>IF(#REF!="zákl. prenesená",J179,0)</f>
        <v>#REF!</v>
      </c>
      <c r="BG179" s="469" t="e">
        <f>IF(#REF!="zníž. prenesená",J179,0)</f>
        <v>#REF!</v>
      </c>
      <c r="BH179" s="469" t="e">
        <f>IF(#REF!="nulová",J179,0)</f>
        <v>#REF!</v>
      </c>
      <c r="BI179" s="379" t="s">
        <v>409</v>
      </c>
      <c r="BJ179" s="470">
        <f t="shared" ref="BJ179:BJ195" si="14">ROUND(I179*H179,3)</f>
        <v>0</v>
      </c>
      <c r="BK179" s="379" t="s">
        <v>1090</v>
      </c>
      <c r="BL179" s="468" t="s">
        <v>1794</v>
      </c>
    </row>
    <row r="180" spans="2:64" s="387" customFormat="1" ht="14.45" customHeight="1">
      <c r="B180" s="458"/>
      <c r="C180" s="493" t="s">
        <v>1119</v>
      </c>
      <c r="D180" s="493" t="s">
        <v>474</v>
      </c>
      <c r="E180" s="494" t="s">
        <v>1795</v>
      </c>
      <c r="F180" s="495" t="s">
        <v>1796</v>
      </c>
      <c r="G180" s="496" t="s">
        <v>305</v>
      </c>
      <c r="H180" s="497">
        <v>1</v>
      </c>
      <c r="I180" s="497">
        <v>0</v>
      </c>
      <c r="J180" s="497">
        <f t="shared" si="10"/>
        <v>0</v>
      </c>
      <c r="K180" s="498"/>
      <c r="L180" s="499"/>
      <c r="M180" s="500" t="s">
        <v>911</v>
      </c>
      <c r="N180" s="466">
        <v>0</v>
      </c>
      <c r="O180" s="466">
        <f t="shared" si="11"/>
        <v>0</v>
      </c>
      <c r="P180" s="466">
        <v>0</v>
      </c>
      <c r="Q180" s="466">
        <f t="shared" si="12"/>
        <v>0</v>
      </c>
      <c r="R180" s="466">
        <v>0</v>
      </c>
      <c r="S180" s="467">
        <f t="shared" si="13"/>
        <v>0</v>
      </c>
      <c r="AQ180" s="468" t="s">
        <v>1255</v>
      </c>
      <c r="AS180" s="468" t="s">
        <v>474</v>
      </c>
      <c r="AT180" s="468" t="s">
        <v>409</v>
      </c>
      <c r="AX180" s="379" t="s">
        <v>970</v>
      </c>
      <c r="BD180" s="469" t="e">
        <f>IF(#REF!="základná",J180,0)</f>
        <v>#REF!</v>
      </c>
      <c r="BE180" s="469" t="e">
        <f>IF(#REF!="znížená",J180,0)</f>
        <v>#REF!</v>
      </c>
      <c r="BF180" s="469" t="e">
        <f>IF(#REF!="zákl. prenesená",J180,0)</f>
        <v>#REF!</v>
      </c>
      <c r="BG180" s="469" t="e">
        <f>IF(#REF!="zníž. prenesená",J180,0)</f>
        <v>#REF!</v>
      </c>
      <c r="BH180" s="469" t="e">
        <f>IF(#REF!="nulová",J180,0)</f>
        <v>#REF!</v>
      </c>
      <c r="BI180" s="379" t="s">
        <v>409</v>
      </c>
      <c r="BJ180" s="470">
        <f t="shared" si="14"/>
        <v>0</v>
      </c>
      <c r="BK180" s="379" t="s">
        <v>422</v>
      </c>
      <c r="BL180" s="468" t="s">
        <v>1797</v>
      </c>
    </row>
    <row r="181" spans="2:64" s="387" customFormat="1" ht="14.45" customHeight="1">
      <c r="B181" s="458"/>
      <c r="C181" s="459" t="s">
        <v>1126</v>
      </c>
      <c r="D181" s="459" t="s">
        <v>972</v>
      </c>
      <c r="E181" s="460" t="s">
        <v>1798</v>
      </c>
      <c r="F181" s="461" t="s">
        <v>1799</v>
      </c>
      <c r="G181" s="462" t="s">
        <v>305</v>
      </c>
      <c r="H181" s="463">
        <v>1</v>
      </c>
      <c r="I181" s="463">
        <v>0</v>
      </c>
      <c r="J181" s="463">
        <f t="shared" si="10"/>
        <v>0</v>
      </c>
      <c r="K181" s="464"/>
      <c r="L181" s="388"/>
      <c r="M181" s="465" t="s">
        <v>911</v>
      </c>
      <c r="N181" s="466">
        <v>0.6</v>
      </c>
      <c r="O181" s="466">
        <f t="shared" si="11"/>
        <v>0.6</v>
      </c>
      <c r="P181" s="466">
        <v>0</v>
      </c>
      <c r="Q181" s="466">
        <f t="shared" si="12"/>
        <v>0</v>
      </c>
      <c r="R181" s="466">
        <v>0</v>
      </c>
      <c r="S181" s="467">
        <f t="shared" si="13"/>
        <v>0</v>
      </c>
      <c r="AQ181" s="468" t="s">
        <v>1090</v>
      </c>
      <c r="AS181" s="468" t="s">
        <v>972</v>
      </c>
      <c r="AT181" s="468" t="s">
        <v>409</v>
      </c>
      <c r="AX181" s="379" t="s">
        <v>970</v>
      </c>
      <c r="BD181" s="469" t="e">
        <f>IF(#REF!="základná",J181,0)</f>
        <v>#REF!</v>
      </c>
      <c r="BE181" s="469" t="e">
        <f>IF(#REF!="znížená",J181,0)</f>
        <v>#REF!</v>
      </c>
      <c r="BF181" s="469" t="e">
        <f>IF(#REF!="zákl. prenesená",J181,0)</f>
        <v>#REF!</v>
      </c>
      <c r="BG181" s="469" t="e">
        <f>IF(#REF!="zníž. prenesená",J181,0)</f>
        <v>#REF!</v>
      </c>
      <c r="BH181" s="469" t="e">
        <f>IF(#REF!="nulová",J181,0)</f>
        <v>#REF!</v>
      </c>
      <c r="BI181" s="379" t="s">
        <v>409</v>
      </c>
      <c r="BJ181" s="470">
        <f t="shared" si="14"/>
        <v>0</v>
      </c>
      <c r="BK181" s="379" t="s">
        <v>1090</v>
      </c>
      <c r="BL181" s="468" t="s">
        <v>1800</v>
      </c>
    </row>
    <row r="182" spans="2:64" s="387" customFormat="1" ht="14.45" customHeight="1">
      <c r="B182" s="458"/>
      <c r="C182" s="493" t="s">
        <v>1130</v>
      </c>
      <c r="D182" s="493" t="s">
        <v>474</v>
      </c>
      <c r="E182" s="494" t="s">
        <v>1801</v>
      </c>
      <c r="F182" s="584" t="s">
        <v>2558</v>
      </c>
      <c r="G182" s="496" t="s">
        <v>305</v>
      </c>
      <c r="H182" s="497">
        <v>1</v>
      </c>
      <c r="I182" s="497">
        <v>0</v>
      </c>
      <c r="J182" s="497">
        <f t="shared" si="10"/>
        <v>0</v>
      </c>
      <c r="K182" s="498"/>
      <c r="L182" s="499"/>
      <c r="M182" s="500" t="s">
        <v>911</v>
      </c>
      <c r="N182" s="466">
        <v>0</v>
      </c>
      <c r="O182" s="466">
        <f t="shared" si="11"/>
        <v>0</v>
      </c>
      <c r="P182" s="466">
        <v>2.0000000000000001E-4</v>
      </c>
      <c r="Q182" s="466">
        <f t="shared" si="12"/>
        <v>2.0000000000000001E-4</v>
      </c>
      <c r="R182" s="466">
        <v>0</v>
      </c>
      <c r="S182" s="467">
        <f t="shared" si="13"/>
        <v>0</v>
      </c>
      <c r="AQ182" s="468" t="s">
        <v>1409</v>
      </c>
      <c r="AS182" s="468" t="s">
        <v>474</v>
      </c>
      <c r="AT182" s="468" t="s">
        <v>409</v>
      </c>
      <c r="AX182" s="379" t="s">
        <v>970</v>
      </c>
      <c r="BD182" s="469" t="e">
        <f>IF(#REF!="základná",J182,0)</f>
        <v>#REF!</v>
      </c>
      <c r="BE182" s="469" t="e">
        <f>IF(#REF!="znížená",J182,0)</f>
        <v>#REF!</v>
      </c>
      <c r="BF182" s="469" t="e">
        <f>IF(#REF!="zákl. prenesená",J182,0)</f>
        <v>#REF!</v>
      </c>
      <c r="BG182" s="469" t="e">
        <f>IF(#REF!="zníž. prenesená",J182,0)</f>
        <v>#REF!</v>
      </c>
      <c r="BH182" s="469" t="e">
        <f>IF(#REF!="nulová",J182,0)</f>
        <v>#REF!</v>
      </c>
      <c r="BI182" s="379" t="s">
        <v>409</v>
      </c>
      <c r="BJ182" s="470">
        <f t="shared" si="14"/>
        <v>0</v>
      </c>
      <c r="BK182" s="379" t="s">
        <v>1409</v>
      </c>
      <c r="BL182" s="468" t="s">
        <v>1802</v>
      </c>
    </row>
    <row r="183" spans="2:64" s="387" customFormat="1" ht="14.45" customHeight="1">
      <c r="B183" s="458"/>
      <c r="C183" s="459" t="s">
        <v>1138</v>
      </c>
      <c r="D183" s="459" t="s">
        <v>972</v>
      </c>
      <c r="E183" s="460" t="s">
        <v>1803</v>
      </c>
      <c r="F183" s="461" t="s">
        <v>1804</v>
      </c>
      <c r="G183" s="462" t="s">
        <v>305</v>
      </c>
      <c r="H183" s="463">
        <v>1</v>
      </c>
      <c r="I183" s="463">
        <v>0</v>
      </c>
      <c r="J183" s="463">
        <f t="shared" si="10"/>
        <v>0</v>
      </c>
      <c r="K183" s="464"/>
      <c r="L183" s="388"/>
      <c r="M183" s="465" t="s">
        <v>911</v>
      </c>
      <c r="N183" s="466">
        <v>0</v>
      </c>
      <c r="O183" s="466">
        <f t="shared" si="11"/>
        <v>0</v>
      </c>
      <c r="P183" s="466">
        <v>0</v>
      </c>
      <c r="Q183" s="466">
        <f t="shared" si="12"/>
        <v>0</v>
      </c>
      <c r="R183" s="466">
        <v>0</v>
      </c>
      <c r="S183" s="467">
        <f t="shared" si="13"/>
        <v>0</v>
      </c>
      <c r="AQ183" s="468" t="s">
        <v>420</v>
      </c>
      <c r="AS183" s="468" t="s">
        <v>972</v>
      </c>
      <c r="AT183" s="468" t="s">
        <v>409</v>
      </c>
      <c r="AX183" s="379" t="s">
        <v>970</v>
      </c>
      <c r="BD183" s="469" t="e">
        <f>IF(#REF!="základná",J183,0)</f>
        <v>#REF!</v>
      </c>
      <c r="BE183" s="469" t="e">
        <f>IF(#REF!="znížená",J183,0)</f>
        <v>#REF!</v>
      </c>
      <c r="BF183" s="469" t="e">
        <f>IF(#REF!="zákl. prenesená",J183,0)</f>
        <v>#REF!</v>
      </c>
      <c r="BG183" s="469" t="e">
        <f>IF(#REF!="zníž. prenesená",J183,0)</f>
        <v>#REF!</v>
      </c>
      <c r="BH183" s="469" t="e">
        <f>IF(#REF!="nulová",J183,0)</f>
        <v>#REF!</v>
      </c>
      <c r="BI183" s="379" t="s">
        <v>409</v>
      </c>
      <c r="BJ183" s="470">
        <f t="shared" si="14"/>
        <v>0</v>
      </c>
      <c r="BK183" s="379" t="s">
        <v>420</v>
      </c>
      <c r="BL183" s="468" t="s">
        <v>1805</v>
      </c>
    </row>
    <row r="184" spans="2:64" s="387" customFormat="1" ht="24.2" customHeight="1">
      <c r="B184" s="458"/>
      <c r="C184" s="459" t="s">
        <v>1142</v>
      </c>
      <c r="D184" s="459" t="s">
        <v>972</v>
      </c>
      <c r="E184" s="460" t="s">
        <v>1806</v>
      </c>
      <c r="F184" s="461" t="s">
        <v>1807</v>
      </c>
      <c r="G184" s="462" t="s">
        <v>305</v>
      </c>
      <c r="H184" s="463">
        <v>1</v>
      </c>
      <c r="I184" s="463">
        <v>0</v>
      </c>
      <c r="J184" s="463">
        <f t="shared" si="10"/>
        <v>0</v>
      </c>
      <c r="K184" s="464"/>
      <c r="L184" s="388"/>
      <c r="M184" s="465" t="s">
        <v>911</v>
      </c>
      <c r="N184" s="466">
        <v>10.75991</v>
      </c>
      <c r="O184" s="466">
        <f t="shared" si="11"/>
        <v>10.75991</v>
      </c>
      <c r="P184" s="466">
        <v>0</v>
      </c>
      <c r="Q184" s="466">
        <f t="shared" si="12"/>
        <v>0</v>
      </c>
      <c r="R184" s="466">
        <v>0</v>
      </c>
      <c r="S184" s="467">
        <f t="shared" si="13"/>
        <v>0</v>
      </c>
      <c r="AQ184" s="468" t="s">
        <v>422</v>
      </c>
      <c r="AS184" s="468" t="s">
        <v>972</v>
      </c>
      <c r="AT184" s="468" t="s">
        <v>409</v>
      </c>
      <c r="AX184" s="379" t="s">
        <v>970</v>
      </c>
      <c r="BD184" s="469" t="e">
        <f>IF(#REF!="základná",J184,0)</f>
        <v>#REF!</v>
      </c>
      <c r="BE184" s="469" t="e">
        <f>IF(#REF!="znížená",J184,0)</f>
        <v>#REF!</v>
      </c>
      <c r="BF184" s="469" t="e">
        <f>IF(#REF!="zákl. prenesená",J184,0)</f>
        <v>#REF!</v>
      </c>
      <c r="BG184" s="469" t="e">
        <f>IF(#REF!="zníž. prenesená",J184,0)</f>
        <v>#REF!</v>
      </c>
      <c r="BH184" s="469" t="e">
        <f>IF(#REF!="nulová",J184,0)</f>
        <v>#REF!</v>
      </c>
      <c r="BI184" s="379" t="s">
        <v>409</v>
      </c>
      <c r="BJ184" s="470">
        <f t="shared" si="14"/>
        <v>0</v>
      </c>
      <c r="BK184" s="379" t="s">
        <v>422</v>
      </c>
      <c r="BL184" s="468" t="s">
        <v>1808</v>
      </c>
    </row>
    <row r="185" spans="2:64" s="387" customFormat="1" ht="24.2" customHeight="1">
      <c r="B185" s="458"/>
      <c r="C185" s="459" t="s">
        <v>1147</v>
      </c>
      <c r="D185" s="459" t="s">
        <v>972</v>
      </c>
      <c r="E185" s="460" t="s">
        <v>1809</v>
      </c>
      <c r="F185" s="461" t="s">
        <v>1810</v>
      </c>
      <c r="G185" s="462" t="s">
        <v>305</v>
      </c>
      <c r="H185" s="463">
        <v>1</v>
      </c>
      <c r="I185" s="463">
        <v>0</v>
      </c>
      <c r="J185" s="463">
        <f t="shared" si="10"/>
        <v>0</v>
      </c>
      <c r="K185" s="464"/>
      <c r="L185" s="388"/>
      <c r="M185" s="465" t="s">
        <v>911</v>
      </c>
      <c r="N185" s="466">
        <v>2.9338799999999998</v>
      </c>
      <c r="O185" s="466">
        <f t="shared" si="11"/>
        <v>2.9338799999999998</v>
      </c>
      <c r="P185" s="466">
        <v>0</v>
      </c>
      <c r="Q185" s="466">
        <f t="shared" si="12"/>
        <v>0</v>
      </c>
      <c r="R185" s="466">
        <v>0</v>
      </c>
      <c r="S185" s="467">
        <f t="shared" si="13"/>
        <v>0</v>
      </c>
      <c r="AQ185" s="468" t="s">
        <v>422</v>
      </c>
      <c r="AS185" s="468" t="s">
        <v>972</v>
      </c>
      <c r="AT185" s="468" t="s">
        <v>409</v>
      </c>
      <c r="AX185" s="379" t="s">
        <v>970</v>
      </c>
      <c r="BD185" s="469" t="e">
        <f>IF(#REF!="základná",J185,0)</f>
        <v>#REF!</v>
      </c>
      <c r="BE185" s="469" t="e">
        <f>IF(#REF!="znížená",J185,0)</f>
        <v>#REF!</v>
      </c>
      <c r="BF185" s="469" t="e">
        <f>IF(#REF!="zákl. prenesená",J185,0)</f>
        <v>#REF!</v>
      </c>
      <c r="BG185" s="469" t="e">
        <f>IF(#REF!="zníž. prenesená",J185,0)</f>
        <v>#REF!</v>
      </c>
      <c r="BH185" s="469" t="e">
        <f>IF(#REF!="nulová",J185,0)</f>
        <v>#REF!</v>
      </c>
      <c r="BI185" s="379" t="s">
        <v>409</v>
      </c>
      <c r="BJ185" s="470">
        <f t="shared" si="14"/>
        <v>0</v>
      </c>
      <c r="BK185" s="379" t="s">
        <v>422</v>
      </c>
      <c r="BL185" s="468" t="s">
        <v>1811</v>
      </c>
    </row>
    <row r="186" spans="2:64" s="387" customFormat="1" ht="24.2" customHeight="1">
      <c r="B186" s="458"/>
      <c r="C186" s="493" t="s">
        <v>1151</v>
      </c>
      <c r="D186" s="493" t="s">
        <v>474</v>
      </c>
      <c r="E186" s="494" t="s">
        <v>1812</v>
      </c>
      <c r="F186" s="584" t="s">
        <v>2559</v>
      </c>
      <c r="G186" s="496" t="s">
        <v>102</v>
      </c>
      <c r="H186" s="497">
        <v>1</v>
      </c>
      <c r="I186" s="497">
        <v>0</v>
      </c>
      <c r="J186" s="497">
        <f t="shared" si="10"/>
        <v>0</v>
      </c>
      <c r="K186" s="498"/>
      <c r="L186" s="499"/>
      <c r="M186" s="500" t="s">
        <v>911</v>
      </c>
      <c r="N186" s="466">
        <v>0</v>
      </c>
      <c r="O186" s="466">
        <f t="shared" si="11"/>
        <v>0</v>
      </c>
      <c r="P186" s="466">
        <v>0</v>
      </c>
      <c r="Q186" s="466">
        <f t="shared" si="12"/>
        <v>0</v>
      </c>
      <c r="R186" s="466">
        <v>0</v>
      </c>
      <c r="S186" s="467">
        <f t="shared" si="13"/>
        <v>0</v>
      </c>
      <c r="AQ186" s="468" t="s">
        <v>1255</v>
      </c>
      <c r="AS186" s="468" t="s">
        <v>474</v>
      </c>
      <c r="AT186" s="468" t="s">
        <v>409</v>
      </c>
      <c r="AX186" s="379" t="s">
        <v>970</v>
      </c>
      <c r="BD186" s="469" t="e">
        <f>IF(#REF!="základná",J186,0)</f>
        <v>#REF!</v>
      </c>
      <c r="BE186" s="469" t="e">
        <f>IF(#REF!="znížená",J186,0)</f>
        <v>#REF!</v>
      </c>
      <c r="BF186" s="469" t="e">
        <f>IF(#REF!="zákl. prenesená",J186,0)</f>
        <v>#REF!</v>
      </c>
      <c r="BG186" s="469" t="e">
        <f>IF(#REF!="zníž. prenesená",J186,0)</f>
        <v>#REF!</v>
      </c>
      <c r="BH186" s="469" t="e">
        <f>IF(#REF!="nulová",J186,0)</f>
        <v>#REF!</v>
      </c>
      <c r="BI186" s="379" t="s">
        <v>409</v>
      </c>
      <c r="BJ186" s="470">
        <f t="shared" si="14"/>
        <v>0</v>
      </c>
      <c r="BK186" s="379" t="s">
        <v>422</v>
      </c>
      <c r="BL186" s="468" t="s">
        <v>1813</v>
      </c>
    </row>
    <row r="187" spans="2:64" s="387" customFormat="1" ht="14.45" customHeight="1">
      <c r="B187" s="458"/>
      <c r="C187" s="459" t="s">
        <v>1814</v>
      </c>
      <c r="D187" s="459" t="s">
        <v>972</v>
      </c>
      <c r="E187" s="460" t="s">
        <v>1815</v>
      </c>
      <c r="F187" s="461" t="s">
        <v>1816</v>
      </c>
      <c r="G187" s="462" t="s">
        <v>1515</v>
      </c>
      <c r="H187" s="463">
        <v>1</v>
      </c>
      <c r="I187" s="463">
        <v>0</v>
      </c>
      <c r="J187" s="463">
        <f t="shared" si="10"/>
        <v>0</v>
      </c>
      <c r="K187" s="464"/>
      <c r="L187" s="388"/>
      <c r="M187" s="465" t="s">
        <v>911</v>
      </c>
      <c r="N187" s="466">
        <v>3.754</v>
      </c>
      <c r="O187" s="466">
        <f t="shared" si="11"/>
        <v>3.754</v>
      </c>
      <c r="P187" s="466">
        <v>6.3299999999999997E-3</v>
      </c>
      <c r="Q187" s="466">
        <f t="shared" si="12"/>
        <v>6.3299999999999997E-3</v>
      </c>
      <c r="R187" s="466">
        <v>0</v>
      </c>
      <c r="S187" s="467">
        <f t="shared" si="13"/>
        <v>0</v>
      </c>
      <c r="AQ187" s="468" t="s">
        <v>422</v>
      </c>
      <c r="AS187" s="468" t="s">
        <v>972</v>
      </c>
      <c r="AT187" s="468" t="s">
        <v>409</v>
      </c>
      <c r="AX187" s="379" t="s">
        <v>970</v>
      </c>
      <c r="BD187" s="469" t="e">
        <f>IF(#REF!="základná",J187,0)</f>
        <v>#REF!</v>
      </c>
      <c r="BE187" s="469" t="e">
        <f>IF(#REF!="znížená",J187,0)</f>
        <v>#REF!</v>
      </c>
      <c r="BF187" s="469" t="e">
        <f>IF(#REF!="zákl. prenesená",J187,0)</f>
        <v>#REF!</v>
      </c>
      <c r="BG187" s="469" t="e">
        <f>IF(#REF!="zníž. prenesená",J187,0)</f>
        <v>#REF!</v>
      </c>
      <c r="BH187" s="469" t="e">
        <f>IF(#REF!="nulová",J187,0)</f>
        <v>#REF!</v>
      </c>
      <c r="BI187" s="379" t="s">
        <v>409</v>
      </c>
      <c r="BJ187" s="470">
        <f t="shared" si="14"/>
        <v>0</v>
      </c>
      <c r="BK187" s="379" t="s">
        <v>422</v>
      </c>
      <c r="BL187" s="468" t="s">
        <v>1817</v>
      </c>
    </row>
    <row r="188" spans="2:64" s="387" customFormat="1" ht="24.2" customHeight="1">
      <c r="B188" s="458"/>
      <c r="C188" s="493" t="s">
        <v>1155</v>
      </c>
      <c r="D188" s="493" t="s">
        <v>474</v>
      </c>
      <c r="E188" s="494" t="s">
        <v>1818</v>
      </c>
      <c r="F188" s="495" t="s">
        <v>1819</v>
      </c>
      <c r="G188" s="496" t="s">
        <v>305</v>
      </c>
      <c r="H188" s="497">
        <v>1</v>
      </c>
      <c r="I188" s="497">
        <v>0</v>
      </c>
      <c r="J188" s="497">
        <f t="shared" si="10"/>
        <v>0</v>
      </c>
      <c r="K188" s="498"/>
      <c r="L188" s="499"/>
      <c r="M188" s="500" t="s">
        <v>911</v>
      </c>
      <c r="N188" s="466">
        <v>0</v>
      </c>
      <c r="O188" s="466">
        <f t="shared" si="11"/>
        <v>0</v>
      </c>
      <c r="P188" s="466">
        <v>0</v>
      </c>
      <c r="Q188" s="466">
        <f t="shared" si="12"/>
        <v>0</v>
      </c>
      <c r="R188" s="466">
        <v>0</v>
      </c>
      <c r="S188" s="467">
        <f t="shared" si="13"/>
        <v>0</v>
      </c>
      <c r="AQ188" s="468" t="s">
        <v>1255</v>
      </c>
      <c r="AS188" s="468" t="s">
        <v>474</v>
      </c>
      <c r="AT188" s="468" t="s">
        <v>409</v>
      </c>
      <c r="AX188" s="379" t="s">
        <v>970</v>
      </c>
      <c r="BD188" s="469" t="e">
        <f>IF(#REF!="základná",J188,0)</f>
        <v>#REF!</v>
      </c>
      <c r="BE188" s="469" t="e">
        <f>IF(#REF!="znížená",J188,0)</f>
        <v>#REF!</v>
      </c>
      <c r="BF188" s="469" t="e">
        <f>IF(#REF!="zákl. prenesená",J188,0)</f>
        <v>#REF!</v>
      </c>
      <c r="BG188" s="469" t="e">
        <f>IF(#REF!="zníž. prenesená",J188,0)</f>
        <v>#REF!</v>
      </c>
      <c r="BH188" s="469" t="e">
        <f>IF(#REF!="nulová",J188,0)</f>
        <v>#REF!</v>
      </c>
      <c r="BI188" s="379" t="s">
        <v>409</v>
      </c>
      <c r="BJ188" s="470">
        <f t="shared" si="14"/>
        <v>0</v>
      </c>
      <c r="BK188" s="379" t="s">
        <v>422</v>
      </c>
      <c r="BL188" s="468" t="s">
        <v>1820</v>
      </c>
    </row>
    <row r="189" spans="2:64" s="387" customFormat="1" ht="14.45" customHeight="1">
      <c r="B189" s="458"/>
      <c r="C189" s="493" t="s">
        <v>1821</v>
      </c>
      <c r="D189" s="493" t="s">
        <v>474</v>
      </c>
      <c r="E189" s="494" t="s">
        <v>1822</v>
      </c>
      <c r="F189" s="495" t="s">
        <v>1823</v>
      </c>
      <c r="G189" s="496" t="s">
        <v>305</v>
      </c>
      <c r="H189" s="497">
        <v>1</v>
      </c>
      <c r="I189" s="497">
        <v>0</v>
      </c>
      <c r="J189" s="497">
        <f t="shared" si="10"/>
        <v>0</v>
      </c>
      <c r="K189" s="498"/>
      <c r="L189" s="499"/>
      <c r="M189" s="500" t="s">
        <v>911</v>
      </c>
      <c r="N189" s="466">
        <v>0</v>
      </c>
      <c r="O189" s="466">
        <f t="shared" si="11"/>
        <v>0</v>
      </c>
      <c r="P189" s="466">
        <v>0</v>
      </c>
      <c r="Q189" s="466">
        <f t="shared" si="12"/>
        <v>0</v>
      </c>
      <c r="R189" s="466">
        <v>0</v>
      </c>
      <c r="S189" s="467">
        <f t="shared" si="13"/>
        <v>0</v>
      </c>
      <c r="AQ189" s="468" t="s">
        <v>405</v>
      </c>
      <c r="AS189" s="468" t="s">
        <v>474</v>
      </c>
      <c r="AT189" s="468" t="s">
        <v>409</v>
      </c>
      <c r="AX189" s="379" t="s">
        <v>970</v>
      </c>
      <c r="BD189" s="469" t="e">
        <f>IF(#REF!="základná",J189,0)</f>
        <v>#REF!</v>
      </c>
      <c r="BE189" s="469" t="e">
        <f>IF(#REF!="znížená",J189,0)</f>
        <v>#REF!</v>
      </c>
      <c r="BF189" s="469" t="e">
        <f>IF(#REF!="zákl. prenesená",J189,0)</f>
        <v>#REF!</v>
      </c>
      <c r="BG189" s="469" t="e">
        <f>IF(#REF!="zníž. prenesená",J189,0)</f>
        <v>#REF!</v>
      </c>
      <c r="BH189" s="469" t="e">
        <f>IF(#REF!="nulová",J189,0)</f>
        <v>#REF!</v>
      </c>
      <c r="BI189" s="379" t="s">
        <v>409</v>
      </c>
      <c r="BJ189" s="470">
        <f t="shared" si="14"/>
        <v>0</v>
      </c>
      <c r="BK189" s="379" t="s">
        <v>420</v>
      </c>
      <c r="BL189" s="468" t="s">
        <v>1824</v>
      </c>
    </row>
    <row r="190" spans="2:64" s="387" customFormat="1" ht="14.45" customHeight="1">
      <c r="B190" s="458"/>
      <c r="C190" s="493" t="s">
        <v>1159</v>
      </c>
      <c r="D190" s="493" t="s">
        <v>474</v>
      </c>
      <c r="E190" s="494" t="s">
        <v>1825</v>
      </c>
      <c r="F190" s="495" t="s">
        <v>1826</v>
      </c>
      <c r="G190" s="496" t="s">
        <v>305</v>
      </c>
      <c r="H190" s="497">
        <v>1</v>
      </c>
      <c r="I190" s="497">
        <v>0</v>
      </c>
      <c r="J190" s="497">
        <f t="shared" si="10"/>
        <v>0</v>
      </c>
      <c r="K190" s="498"/>
      <c r="L190" s="499"/>
      <c r="M190" s="500" t="s">
        <v>911</v>
      </c>
      <c r="N190" s="466">
        <v>0</v>
      </c>
      <c r="O190" s="466">
        <f t="shared" si="11"/>
        <v>0</v>
      </c>
      <c r="P190" s="466">
        <v>0</v>
      </c>
      <c r="Q190" s="466">
        <f t="shared" si="12"/>
        <v>0</v>
      </c>
      <c r="R190" s="466">
        <v>0</v>
      </c>
      <c r="S190" s="467">
        <f t="shared" si="13"/>
        <v>0</v>
      </c>
      <c r="AQ190" s="468" t="s">
        <v>405</v>
      </c>
      <c r="AS190" s="468" t="s">
        <v>474</v>
      </c>
      <c r="AT190" s="468" t="s">
        <v>409</v>
      </c>
      <c r="AX190" s="379" t="s">
        <v>970</v>
      </c>
      <c r="BD190" s="469" t="e">
        <f>IF(#REF!="základná",J190,0)</f>
        <v>#REF!</v>
      </c>
      <c r="BE190" s="469" t="e">
        <f>IF(#REF!="znížená",J190,0)</f>
        <v>#REF!</v>
      </c>
      <c r="BF190" s="469" t="e">
        <f>IF(#REF!="zákl. prenesená",J190,0)</f>
        <v>#REF!</v>
      </c>
      <c r="BG190" s="469" t="e">
        <f>IF(#REF!="zníž. prenesená",J190,0)</f>
        <v>#REF!</v>
      </c>
      <c r="BH190" s="469" t="e">
        <f>IF(#REF!="nulová",J190,0)</f>
        <v>#REF!</v>
      </c>
      <c r="BI190" s="379" t="s">
        <v>409</v>
      </c>
      <c r="BJ190" s="470">
        <f t="shared" si="14"/>
        <v>0</v>
      </c>
      <c r="BK190" s="379" t="s">
        <v>420</v>
      </c>
      <c r="BL190" s="468" t="s">
        <v>1827</v>
      </c>
    </row>
    <row r="191" spans="2:64" s="387" customFormat="1" ht="14.45" customHeight="1">
      <c r="B191" s="458"/>
      <c r="C191" s="493" t="s">
        <v>1163</v>
      </c>
      <c r="D191" s="493" t="s">
        <v>474</v>
      </c>
      <c r="E191" s="494" t="s">
        <v>1828</v>
      </c>
      <c r="F191" s="495" t="s">
        <v>1829</v>
      </c>
      <c r="G191" s="496" t="s">
        <v>305</v>
      </c>
      <c r="H191" s="497">
        <v>2</v>
      </c>
      <c r="I191" s="497">
        <v>0</v>
      </c>
      <c r="J191" s="497">
        <f t="shared" si="10"/>
        <v>0</v>
      </c>
      <c r="K191" s="498"/>
      <c r="L191" s="499"/>
      <c r="M191" s="500" t="s">
        <v>911</v>
      </c>
      <c r="N191" s="466">
        <v>0</v>
      </c>
      <c r="O191" s="466">
        <f t="shared" si="11"/>
        <v>0</v>
      </c>
      <c r="P191" s="466">
        <v>0</v>
      </c>
      <c r="Q191" s="466">
        <f t="shared" si="12"/>
        <v>0</v>
      </c>
      <c r="R191" s="466">
        <v>0</v>
      </c>
      <c r="S191" s="467">
        <f t="shared" si="13"/>
        <v>0</v>
      </c>
      <c r="AQ191" s="468" t="s">
        <v>405</v>
      </c>
      <c r="AS191" s="468" t="s">
        <v>474</v>
      </c>
      <c r="AT191" s="468" t="s">
        <v>409</v>
      </c>
      <c r="AX191" s="379" t="s">
        <v>970</v>
      </c>
      <c r="BD191" s="469" t="e">
        <f>IF(#REF!="základná",J191,0)</f>
        <v>#REF!</v>
      </c>
      <c r="BE191" s="469" t="e">
        <f>IF(#REF!="znížená",J191,0)</f>
        <v>#REF!</v>
      </c>
      <c r="BF191" s="469" t="e">
        <f>IF(#REF!="zákl. prenesená",J191,0)</f>
        <v>#REF!</v>
      </c>
      <c r="BG191" s="469" t="e">
        <f>IF(#REF!="zníž. prenesená",J191,0)</f>
        <v>#REF!</v>
      </c>
      <c r="BH191" s="469" t="e">
        <f>IF(#REF!="nulová",J191,0)</f>
        <v>#REF!</v>
      </c>
      <c r="BI191" s="379" t="s">
        <v>409</v>
      </c>
      <c r="BJ191" s="470">
        <f t="shared" si="14"/>
        <v>0</v>
      </c>
      <c r="BK191" s="379" t="s">
        <v>420</v>
      </c>
      <c r="BL191" s="468" t="s">
        <v>1830</v>
      </c>
    </row>
    <row r="192" spans="2:64" s="387" customFormat="1" ht="14.45" customHeight="1">
      <c r="B192" s="458"/>
      <c r="C192" s="493" t="s">
        <v>1166</v>
      </c>
      <c r="D192" s="493" t="s">
        <v>474</v>
      </c>
      <c r="E192" s="494" t="s">
        <v>1831</v>
      </c>
      <c r="F192" s="495" t="s">
        <v>1832</v>
      </c>
      <c r="G192" s="496" t="s">
        <v>305</v>
      </c>
      <c r="H192" s="497">
        <v>1</v>
      </c>
      <c r="I192" s="497">
        <v>0</v>
      </c>
      <c r="J192" s="497">
        <f t="shared" si="10"/>
        <v>0</v>
      </c>
      <c r="K192" s="498"/>
      <c r="L192" s="499"/>
      <c r="M192" s="500" t="s">
        <v>911</v>
      </c>
      <c r="N192" s="466">
        <v>0</v>
      </c>
      <c r="O192" s="466">
        <f t="shared" si="11"/>
        <v>0</v>
      </c>
      <c r="P192" s="466">
        <v>0</v>
      </c>
      <c r="Q192" s="466">
        <f t="shared" si="12"/>
        <v>0</v>
      </c>
      <c r="R192" s="466">
        <v>0</v>
      </c>
      <c r="S192" s="467">
        <f t="shared" si="13"/>
        <v>0</v>
      </c>
      <c r="AQ192" s="468" t="s">
        <v>405</v>
      </c>
      <c r="AS192" s="468" t="s">
        <v>474</v>
      </c>
      <c r="AT192" s="468" t="s">
        <v>409</v>
      </c>
      <c r="AX192" s="379" t="s">
        <v>970</v>
      </c>
      <c r="BD192" s="469" t="e">
        <f>IF(#REF!="základná",J192,0)</f>
        <v>#REF!</v>
      </c>
      <c r="BE192" s="469" t="e">
        <f>IF(#REF!="znížená",J192,0)</f>
        <v>#REF!</v>
      </c>
      <c r="BF192" s="469" t="e">
        <f>IF(#REF!="zákl. prenesená",J192,0)</f>
        <v>#REF!</v>
      </c>
      <c r="BG192" s="469" t="e">
        <f>IF(#REF!="zníž. prenesená",J192,0)</f>
        <v>#REF!</v>
      </c>
      <c r="BH192" s="469" t="e">
        <f>IF(#REF!="nulová",J192,0)</f>
        <v>#REF!</v>
      </c>
      <c r="BI192" s="379" t="s">
        <v>409</v>
      </c>
      <c r="BJ192" s="470">
        <f t="shared" si="14"/>
        <v>0</v>
      </c>
      <c r="BK192" s="379" t="s">
        <v>420</v>
      </c>
      <c r="BL192" s="468" t="s">
        <v>1833</v>
      </c>
    </row>
    <row r="193" spans="2:64" s="387" customFormat="1" ht="24.2" customHeight="1">
      <c r="B193" s="458"/>
      <c r="C193" s="493" t="s">
        <v>1169</v>
      </c>
      <c r="D193" s="493" t="s">
        <v>474</v>
      </c>
      <c r="E193" s="494" t="s">
        <v>1834</v>
      </c>
      <c r="F193" s="495" t="s">
        <v>1835</v>
      </c>
      <c r="G193" s="496" t="s">
        <v>305</v>
      </c>
      <c r="H193" s="497">
        <v>1</v>
      </c>
      <c r="I193" s="497">
        <v>0</v>
      </c>
      <c r="J193" s="497">
        <f t="shared" si="10"/>
        <v>0</v>
      </c>
      <c r="K193" s="498"/>
      <c r="L193" s="499"/>
      <c r="M193" s="500" t="s">
        <v>911</v>
      </c>
      <c r="N193" s="466">
        <v>0</v>
      </c>
      <c r="O193" s="466">
        <f t="shared" si="11"/>
        <v>0</v>
      </c>
      <c r="P193" s="466">
        <v>0</v>
      </c>
      <c r="Q193" s="466">
        <f t="shared" si="12"/>
        <v>0</v>
      </c>
      <c r="R193" s="466">
        <v>0</v>
      </c>
      <c r="S193" s="467">
        <f t="shared" si="13"/>
        <v>0</v>
      </c>
      <c r="AQ193" s="468" t="s">
        <v>405</v>
      </c>
      <c r="AS193" s="468" t="s">
        <v>474</v>
      </c>
      <c r="AT193" s="468" t="s">
        <v>409</v>
      </c>
      <c r="AX193" s="379" t="s">
        <v>970</v>
      </c>
      <c r="BD193" s="469" t="e">
        <f>IF(#REF!="základná",J193,0)</f>
        <v>#REF!</v>
      </c>
      <c r="BE193" s="469" t="e">
        <f>IF(#REF!="znížená",J193,0)</f>
        <v>#REF!</v>
      </c>
      <c r="BF193" s="469" t="e">
        <f>IF(#REF!="zákl. prenesená",J193,0)</f>
        <v>#REF!</v>
      </c>
      <c r="BG193" s="469" t="e">
        <f>IF(#REF!="zníž. prenesená",J193,0)</f>
        <v>#REF!</v>
      </c>
      <c r="BH193" s="469" t="e">
        <f>IF(#REF!="nulová",J193,0)</f>
        <v>#REF!</v>
      </c>
      <c r="BI193" s="379" t="s">
        <v>409</v>
      </c>
      <c r="BJ193" s="470">
        <f t="shared" si="14"/>
        <v>0</v>
      </c>
      <c r="BK193" s="379" t="s">
        <v>420</v>
      </c>
      <c r="BL193" s="468" t="s">
        <v>1836</v>
      </c>
    </row>
    <row r="194" spans="2:64" s="387" customFormat="1" ht="24.2" customHeight="1">
      <c r="B194" s="458"/>
      <c r="C194" s="459" t="s">
        <v>1172</v>
      </c>
      <c r="D194" s="459" t="s">
        <v>972</v>
      </c>
      <c r="E194" s="460" t="s">
        <v>1837</v>
      </c>
      <c r="F194" s="461" t="s">
        <v>1838</v>
      </c>
      <c r="G194" s="462" t="s">
        <v>1515</v>
      </c>
      <c r="H194" s="463">
        <v>1</v>
      </c>
      <c r="I194" s="463">
        <v>0</v>
      </c>
      <c r="J194" s="463">
        <f t="shared" si="10"/>
        <v>0</v>
      </c>
      <c r="K194" s="464"/>
      <c r="L194" s="388"/>
      <c r="M194" s="465" t="s">
        <v>911</v>
      </c>
      <c r="N194" s="466">
        <v>0.3</v>
      </c>
      <c r="O194" s="466">
        <f t="shared" si="11"/>
        <v>0.3</v>
      </c>
      <c r="P194" s="466">
        <v>6.6E-4</v>
      </c>
      <c r="Q194" s="466">
        <f t="shared" si="12"/>
        <v>6.6E-4</v>
      </c>
      <c r="R194" s="466">
        <v>0</v>
      </c>
      <c r="S194" s="467">
        <f t="shared" si="13"/>
        <v>0</v>
      </c>
      <c r="AQ194" s="468" t="s">
        <v>422</v>
      </c>
      <c r="AS194" s="468" t="s">
        <v>972</v>
      </c>
      <c r="AT194" s="468" t="s">
        <v>409</v>
      </c>
      <c r="AX194" s="379" t="s">
        <v>970</v>
      </c>
      <c r="BD194" s="469" t="e">
        <f>IF(#REF!="základná",J194,0)</f>
        <v>#REF!</v>
      </c>
      <c r="BE194" s="469" t="e">
        <f>IF(#REF!="znížená",J194,0)</f>
        <v>#REF!</v>
      </c>
      <c r="BF194" s="469" t="e">
        <f>IF(#REF!="zákl. prenesená",J194,0)</f>
        <v>#REF!</v>
      </c>
      <c r="BG194" s="469" t="e">
        <f>IF(#REF!="zníž. prenesená",J194,0)</f>
        <v>#REF!</v>
      </c>
      <c r="BH194" s="469" t="e">
        <f>IF(#REF!="nulová",J194,0)</f>
        <v>#REF!</v>
      </c>
      <c r="BI194" s="379" t="s">
        <v>409</v>
      </c>
      <c r="BJ194" s="470">
        <f t="shared" si="14"/>
        <v>0</v>
      </c>
      <c r="BK194" s="379" t="s">
        <v>422</v>
      </c>
      <c r="BL194" s="468" t="s">
        <v>1839</v>
      </c>
    </row>
    <row r="195" spans="2:64" s="387" customFormat="1" ht="24.2" customHeight="1">
      <c r="B195" s="458"/>
      <c r="C195" s="459" t="s">
        <v>1175</v>
      </c>
      <c r="D195" s="459" t="s">
        <v>972</v>
      </c>
      <c r="E195" s="460" t="s">
        <v>1840</v>
      </c>
      <c r="F195" s="461" t="s">
        <v>1841</v>
      </c>
      <c r="G195" s="462" t="s">
        <v>103</v>
      </c>
      <c r="H195" s="463">
        <v>0.1</v>
      </c>
      <c r="I195" s="463">
        <v>0</v>
      </c>
      <c r="J195" s="463">
        <f t="shared" si="10"/>
        <v>0</v>
      </c>
      <c r="K195" s="464"/>
      <c r="L195" s="388"/>
      <c r="M195" s="465" t="s">
        <v>911</v>
      </c>
      <c r="N195" s="466">
        <v>10.007999999999999</v>
      </c>
      <c r="O195" s="466">
        <f t="shared" si="11"/>
        <v>1.0007999999999999</v>
      </c>
      <c r="P195" s="466">
        <v>0</v>
      </c>
      <c r="Q195" s="466">
        <f t="shared" si="12"/>
        <v>0</v>
      </c>
      <c r="R195" s="466">
        <v>0</v>
      </c>
      <c r="S195" s="467">
        <f t="shared" si="13"/>
        <v>0</v>
      </c>
      <c r="AQ195" s="468" t="s">
        <v>422</v>
      </c>
      <c r="AS195" s="468" t="s">
        <v>972</v>
      </c>
      <c r="AT195" s="468" t="s">
        <v>409</v>
      </c>
      <c r="AX195" s="379" t="s">
        <v>970</v>
      </c>
      <c r="BD195" s="469" t="e">
        <f>IF(#REF!="základná",J195,0)</f>
        <v>#REF!</v>
      </c>
      <c r="BE195" s="469" t="e">
        <f>IF(#REF!="znížená",J195,0)</f>
        <v>#REF!</v>
      </c>
      <c r="BF195" s="469" t="e">
        <f>IF(#REF!="zákl. prenesená",J195,0)</f>
        <v>#REF!</v>
      </c>
      <c r="BG195" s="469" t="e">
        <f>IF(#REF!="zníž. prenesená",J195,0)</f>
        <v>#REF!</v>
      </c>
      <c r="BH195" s="469" t="e">
        <f>IF(#REF!="nulová",J195,0)</f>
        <v>#REF!</v>
      </c>
      <c r="BI195" s="379" t="s">
        <v>409</v>
      </c>
      <c r="BJ195" s="470">
        <f t="shared" si="14"/>
        <v>0</v>
      </c>
      <c r="BK195" s="379" t="s">
        <v>422</v>
      </c>
      <c r="BL195" s="468" t="s">
        <v>1842</v>
      </c>
    </row>
    <row r="196" spans="2:64" s="446" customFormat="1" ht="22.7" customHeight="1">
      <c r="B196" s="447"/>
      <c r="D196" s="448" t="s">
        <v>441</v>
      </c>
      <c r="E196" s="456" t="s">
        <v>1843</v>
      </c>
      <c r="F196" s="456" t="s">
        <v>1844</v>
      </c>
      <c r="J196" s="457">
        <f>BJ196</f>
        <v>0</v>
      </c>
      <c r="L196" s="447"/>
      <c r="M196" s="451"/>
      <c r="O196" s="452">
        <f>SUM(O197:O199)</f>
        <v>0.343804</v>
      </c>
      <c r="Q196" s="452">
        <f>SUM(Q197:Q199)</f>
        <v>4.1999999999999997E-3</v>
      </c>
      <c r="S196" s="453">
        <f>SUM(S197:S199)</f>
        <v>0</v>
      </c>
      <c r="AQ196" s="448" t="s">
        <v>409</v>
      </c>
      <c r="AS196" s="454" t="s">
        <v>441</v>
      </c>
      <c r="AT196" s="454" t="s">
        <v>402</v>
      </c>
      <c r="AX196" s="448" t="s">
        <v>970</v>
      </c>
      <c r="BJ196" s="455">
        <f>SUM(BJ197:BJ199)</f>
        <v>0</v>
      </c>
    </row>
    <row r="197" spans="2:64" s="387" customFormat="1" ht="24.2" customHeight="1">
      <c r="B197" s="458"/>
      <c r="C197" s="459" t="s">
        <v>1179</v>
      </c>
      <c r="D197" s="459" t="s">
        <v>972</v>
      </c>
      <c r="E197" s="460" t="s">
        <v>1845</v>
      </c>
      <c r="F197" s="461" t="s">
        <v>1846</v>
      </c>
      <c r="G197" s="462" t="s">
        <v>305</v>
      </c>
      <c r="H197" s="463">
        <v>1</v>
      </c>
      <c r="I197" s="463">
        <v>0</v>
      </c>
      <c r="J197" s="463">
        <f>ROUND(I197*H197,3)</f>
        <v>0</v>
      </c>
      <c r="K197" s="464"/>
      <c r="L197" s="388"/>
      <c r="M197" s="465" t="s">
        <v>911</v>
      </c>
      <c r="N197" s="466">
        <v>0.32823999999999998</v>
      </c>
      <c r="O197" s="466">
        <f>N197*H197</f>
        <v>0.32823999999999998</v>
      </c>
      <c r="P197" s="466">
        <v>0</v>
      </c>
      <c r="Q197" s="466">
        <f>P197*H197</f>
        <v>0</v>
      </c>
      <c r="R197" s="466">
        <v>0</v>
      </c>
      <c r="S197" s="467">
        <f>R197*H197</f>
        <v>0</v>
      </c>
      <c r="AQ197" s="468" t="s">
        <v>422</v>
      </c>
      <c r="AS197" s="468" t="s">
        <v>972</v>
      </c>
      <c r="AT197" s="468" t="s">
        <v>409</v>
      </c>
      <c r="AX197" s="379" t="s">
        <v>970</v>
      </c>
      <c r="BD197" s="469" t="e">
        <f>IF(#REF!="základná",J197,0)</f>
        <v>#REF!</v>
      </c>
      <c r="BE197" s="469" t="e">
        <f>IF(#REF!="znížená",J197,0)</f>
        <v>#REF!</v>
      </c>
      <c r="BF197" s="469" t="e">
        <f>IF(#REF!="zákl. prenesená",J197,0)</f>
        <v>#REF!</v>
      </c>
      <c r="BG197" s="469" t="e">
        <f>IF(#REF!="zníž. prenesená",J197,0)</f>
        <v>#REF!</v>
      </c>
      <c r="BH197" s="469" t="e">
        <f>IF(#REF!="nulová",J197,0)</f>
        <v>#REF!</v>
      </c>
      <c r="BI197" s="379" t="s">
        <v>409</v>
      </c>
      <c r="BJ197" s="470">
        <f>ROUND(I197*H197,3)</f>
        <v>0</v>
      </c>
      <c r="BK197" s="379" t="s">
        <v>422</v>
      </c>
      <c r="BL197" s="468" t="s">
        <v>1847</v>
      </c>
    </row>
    <row r="198" spans="2:64" s="387" customFormat="1" ht="24.2" customHeight="1">
      <c r="B198" s="458"/>
      <c r="C198" s="493" t="s">
        <v>1183</v>
      </c>
      <c r="D198" s="493" t="s">
        <v>474</v>
      </c>
      <c r="E198" s="494" t="s">
        <v>1848</v>
      </c>
      <c r="F198" s="495" t="s">
        <v>1849</v>
      </c>
      <c r="G198" s="496" t="s">
        <v>305</v>
      </c>
      <c r="H198" s="497">
        <v>1</v>
      </c>
      <c r="I198" s="497">
        <v>0</v>
      </c>
      <c r="J198" s="497">
        <f>ROUND(I198*H198,3)</f>
        <v>0</v>
      </c>
      <c r="K198" s="498"/>
      <c r="L198" s="499"/>
      <c r="M198" s="500" t="s">
        <v>911</v>
      </c>
      <c r="N198" s="466">
        <v>0</v>
      </c>
      <c r="O198" s="466">
        <f>N198*H198</f>
        <v>0</v>
      </c>
      <c r="P198" s="466">
        <v>4.1999999999999997E-3</v>
      </c>
      <c r="Q198" s="466">
        <f>P198*H198</f>
        <v>4.1999999999999997E-3</v>
      </c>
      <c r="R198" s="466">
        <v>0</v>
      </c>
      <c r="S198" s="467">
        <f>R198*H198</f>
        <v>0</v>
      </c>
      <c r="AQ198" s="468" t="s">
        <v>1255</v>
      </c>
      <c r="AS198" s="468" t="s">
        <v>474</v>
      </c>
      <c r="AT198" s="468" t="s">
        <v>409</v>
      </c>
      <c r="AX198" s="379" t="s">
        <v>970</v>
      </c>
      <c r="BD198" s="469" t="e">
        <f>IF(#REF!="základná",J198,0)</f>
        <v>#REF!</v>
      </c>
      <c r="BE198" s="469" t="e">
        <f>IF(#REF!="znížená",J198,0)</f>
        <v>#REF!</v>
      </c>
      <c r="BF198" s="469" t="e">
        <f>IF(#REF!="zákl. prenesená",J198,0)</f>
        <v>#REF!</v>
      </c>
      <c r="BG198" s="469" t="e">
        <f>IF(#REF!="zníž. prenesená",J198,0)</f>
        <v>#REF!</v>
      </c>
      <c r="BH198" s="469" t="e">
        <f>IF(#REF!="nulová",J198,0)</f>
        <v>#REF!</v>
      </c>
      <c r="BI198" s="379" t="s">
        <v>409</v>
      </c>
      <c r="BJ198" s="470">
        <f>ROUND(I198*H198,3)</f>
        <v>0</v>
      </c>
      <c r="BK198" s="379" t="s">
        <v>422</v>
      </c>
      <c r="BL198" s="468" t="s">
        <v>1850</v>
      </c>
    </row>
    <row r="199" spans="2:64" s="387" customFormat="1" ht="24.2" customHeight="1">
      <c r="B199" s="458"/>
      <c r="C199" s="459" t="s">
        <v>1186</v>
      </c>
      <c r="D199" s="459" t="s">
        <v>972</v>
      </c>
      <c r="E199" s="460" t="s">
        <v>1851</v>
      </c>
      <c r="F199" s="461" t="s">
        <v>1852</v>
      </c>
      <c r="G199" s="462" t="s">
        <v>103</v>
      </c>
      <c r="H199" s="463">
        <v>4.0000000000000001E-3</v>
      </c>
      <c r="I199" s="463">
        <v>0</v>
      </c>
      <c r="J199" s="463">
        <f>ROUND(I199*H199,3)</f>
        <v>0</v>
      </c>
      <c r="K199" s="464"/>
      <c r="L199" s="388"/>
      <c r="M199" s="465" t="s">
        <v>911</v>
      </c>
      <c r="N199" s="466">
        <v>3.891</v>
      </c>
      <c r="O199" s="466">
        <f>N199*H199</f>
        <v>1.5564E-2</v>
      </c>
      <c r="P199" s="466">
        <v>0</v>
      </c>
      <c r="Q199" s="466">
        <f>P199*H199</f>
        <v>0</v>
      </c>
      <c r="R199" s="466">
        <v>0</v>
      </c>
      <c r="S199" s="467">
        <f>R199*H199</f>
        <v>0</v>
      </c>
      <c r="AQ199" s="468" t="s">
        <v>422</v>
      </c>
      <c r="AS199" s="468" t="s">
        <v>972</v>
      </c>
      <c r="AT199" s="468" t="s">
        <v>409</v>
      </c>
      <c r="AX199" s="379" t="s">
        <v>970</v>
      </c>
      <c r="BD199" s="469" t="e">
        <f>IF(#REF!="základná",J199,0)</f>
        <v>#REF!</v>
      </c>
      <c r="BE199" s="469" t="e">
        <f>IF(#REF!="znížená",J199,0)</f>
        <v>#REF!</v>
      </c>
      <c r="BF199" s="469" t="e">
        <f>IF(#REF!="zákl. prenesená",J199,0)</f>
        <v>#REF!</v>
      </c>
      <c r="BG199" s="469" t="e">
        <f>IF(#REF!="zníž. prenesená",J199,0)</f>
        <v>#REF!</v>
      </c>
      <c r="BH199" s="469" t="e">
        <f>IF(#REF!="nulová",J199,0)</f>
        <v>#REF!</v>
      </c>
      <c r="BI199" s="379" t="s">
        <v>409</v>
      </c>
      <c r="BJ199" s="470">
        <f>ROUND(I199*H199,3)</f>
        <v>0</v>
      </c>
      <c r="BK199" s="379" t="s">
        <v>422</v>
      </c>
      <c r="BL199" s="468" t="s">
        <v>1853</v>
      </c>
    </row>
    <row r="200" spans="2:64" s="446" customFormat="1" ht="22.7" customHeight="1">
      <c r="B200" s="447"/>
      <c r="D200" s="448" t="s">
        <v>441</v>
      </c>
      <c r="E200" s="456" t="s">
        <v>1854</v>
      </c>
      <c r="F200" s="456" t="s">
        <v>1855</v>
      </c>
      <c r="J200" s="457">
        <f>BJ200</f>
        <v>0</v>
      </c>
      <c r="L200" s="447"/>
      <c r="M200" s="451"/>
      <c r="O200" s="452">
        <f>SUM(O201:O218)</f>
        <v>13.250527999999999</v>
      </c>
      <c r="Q200" s="452">
        <f>SUM(Q201:Q218)</f>
        <v>0.55354999999999999</v>
      </c>
      <c r="S200" s="453">
        <f>SUM(S201:S218)</f>
        <v>0</v>
      </c>
      <c r="AQ200" s="448" t="s">
        <v>409</v>
      </c>
      <c r="AS200" s="454" t="s">
        <v>441</v>
      </c>
      <c r="AT200" s="454" t="s">
        <v>402</v>
      </c>
      <c r="AX200" s="448" t="s">
        <v>970</v>
      </c>
      <c r="BJ200" s="455">
        <f>SUM(BJ201:BJ218)</f>
        <v>0</v>
      </c>
    </row>
    <row r="201" spans="2:64" s="387" customFormat="1" ht="24.2" customHeight="1">
      <c r="B201" s="458"/>
      <c r="C201" s="459" t="s">
        <v>1190</v>
      </c>
      <c r="D201" s="459" t="s">
        <v>972</v>
      </c>
      <c r="E201" s="460" t="s">
        <v>1856</v>
      </c>
      <c r="F201" s="585" t="s">
        <v>2560</v>
      </c>
      <c r="G201" s="462" t="s">
        <v>305</v>
      </c>
      <c r="H201" s="463">
        <v>22</v>
      </c>
      <c r="I201" s="463">
        <v>0</v>
      </c>
      <c r="J201" s="463">
        <f t="shared" ref="J201:J218" si="15">ROUND(I201*H201,3)</f>
        <v>0</v>
      </c>
      <c r="K201" s="464"/>
      <c r="L201" s="388"/>
      <c r="M201" s="465" t="s">
        <v>911</v>
      </c>
      <c r="N201" s="466">
        <v>0</v>
      </c>
      <c r="O201" s="466">
        <f t="shared" ref="O201:O218" si="16">N201*H201</f>
        <v>0</v>
      </c>
      <c r="P201" s="466">
        <v>0</v>
      </c>
      <c r="Q201" s="466">
        <f t="shared" ref="Q201:Q218" si="17">P201*H201</f>
        <v>0</v>
      </c>
      <c r="R201" s="466">
        <v>0</v>
      </c>
      <c r="S201" s="467">
        <f t="shared" ref="S201:S218" si="18">R201*H201</f>
        <v>0</v>
      </c>
      <c r="AQ201" s="468" t="s">
        <v>422</v>
      </c>
      <c r="AS201" s="468" t="s">
        <v>972</v>
      </c>
      <c r="AT201" s="468" t="s">
        <v>409</v>
      </c>
      <c r="AX201" s="379" t="s">
        <v>970</v>
      </c>
      <c r="BD201" s="469" t="e">
        <f>IF(#REF!="základná",J201,0)</f>
        <v>#REF!</v>
      </c>
      <c r="BE201" s="469" t="e">
        <f>IF(#REF!="znížená",J201,0)</f>
        <v>#REF!</v>
      </c>
      <c r="BF201" s="469" t="e">
        <f>IF(#REF!="zákl. prenesená",J201,0)</f>
        <v>#REF!</v>
      </c>
      <c r="BG201" s="469" t="e">
        <f>IF(#REF!="zníž. prenesená",J201,0)</f>
        <v>#REF!</v>
      </c>
      <c r="BH201" s="469" t="e">
        <f>IF(#REF!="nulová",J201,0)</f>
        <v>#REF!</v>
      </c>
      <c r="BI201" s="379" t="s">
        <v>409</v>
      </c>
      <c r="BJ201" s="470">
        <f t="shared" ref="BJ201:BJ218" si="19">ROUND(I201*H201,3)</f>
        <v>0</v>
      </c>
      <c r="BK201" s="379" t="s">
        <v>422</v>
      </c>
      <c r="BL201" s="468" t="s">
        <v>1857</v>
      </c>
    </row>
    <row r="202" spans="2:64" s="387" customFormat="1" ht="24.2" customHeight="1">
      <c r="B202" s="458"/>
      <c r="C202" s="459" t="s">
        <v>1090</v>
      </c>
      <c r="D202" s="459" t="s">
        <v>972</v>
      </c>
      <c r="E202" s="460" t="s">
        <v>1858</v>
      </c>
      <c r="F202" s="585" t="s">
        <v>1859</v>
      </c>
      <c r="G202" s="462" t="s">
        <v>305</v>
      </c>
      <c r="H202" s="463">
        <v>2</v>
      </c>
      <c r="I202" s="463">
        <v>0</v>
      </c>
      <c r="J202" s="463">
        <f t="shared" si="15"/>
        <v>0</v>
      </c>
      <c r="K202" s="464"/>
      <c r="L202" s="388"/>
      <c r="M202" s="465" t="s">
        <v>911</v>
      </c>
      <c r="N202" s="466">
        <v>0.46894000000000002</v>
      </c>
      <c r="O202" s="466">
        <f t="shared" si="16"/>
        <v>0.93788000000000005</v>
      </c>
      <c r="P202" s="466">
        <v>2.0000000000000002E-5</v>
      </c>
      <c r="Q202" s="466">
        <f t="shared" si="17"/>
        <v>4.0000000000000003E-5</v>
      </c>
      <c r="R202" s="466">
        <v>0</v>
      </c>
      <c r="S202" s="467">
        <f t="shared" si="18"/>
        <v>0</v>
      </c>
      <c r="AQ202" s="468" t="s">
        <v>422</v>
      </c>
      <c r="AS202" s="468" t="s">
        <v>972</v>
      </c>
      <c r="AT202" s="468" t="s">
        <v>409</v>
      </c>
      <c r="AX202" s="379" t="s">
        <v>970</v>
      </c>
      <c r="BD202" s="469" t="e">
        <f>IF(#REF!="základná",J202,0)</f>
        <v>#REF!</v>
      </c>
      <c r="BE202" s="469" t="e">
        <f>IF(#REF!="znížená",J202,0)</f>
        <v>#REF!</v>
      </c>
      <c r="BF202" s="469" t="e">
        <f>IF(#REF!="zákl. prenesená",J202,0)</f>
        <v>#REF!</v>
      </c>
      <c r="BG202" s="469" t="e">
        <f>IF(#REF!="zníž. prenesená",J202,0)</f>
        <v>#REF!</v>
      </c>
      <c r="BH202" s="469" t="e">
        <f>IF(#REF!="nulová",J202,0)</f>
        <v>#REF!</v>
      </c>
      <c r="BI202" s="379" t="s">
        <v>409</v>
      </c>
      <c r="BJ202" s="470">
        <f t="shared" si="19"/>
        <v>0</v>
      </c>
      <c r="BK202" s="379" t="s">
        <v>422</v>
      </c>
      <c r="BL202" s="468" t="s">
        <v>1860</v>
      </c>
    </row>
    <row r="203" spans="2:64" s="387" customFormat="1" ht="24.2" customHeight="1">
      <c r="B203" s="458"/>
      <c r="C203" s="493" t="s">
        <v>1196</v>
      </c>
      <c r="D203" s="493" t="s">
        <v>474</v>
      </c>
      <c r="E203" s="494" t="s">
        <v>1861</v>
      </c>
      <c r="F203" s="584" t="s">
        <v>2561</v>
      </c>
      <c r="G203" s="496" t="s">
        <v>305</v>
      </c>
      <c r="H203" s="497">
        <v>2</v>
      </c>
      <c r="I203" s="497">
        <v>0</v>
      </c>
      <c r="J203" s="497">
        <f t="shared" si="15"/>
        <v>0</v>
      </c>
      <c r="K203" s="498"/>
      <c r="L203" s="499"/>
      <c r="M203" s="500" t="s">
        <v>911</v>
      </c>
      <c r="N203" s="466">
        <v>0</v>
      </c>
      <c r="O203" s="466">
        <f t="shared" si="16"/>
        <v>0</v>
      </c>
      <c r="P203" s="466">
        <v>9.9500000000000005E-3</v>
      </c>
      <c r="Q203" s="466">
        <f t="shared" si="17"/>
        <v>1.9900000000000001E-2</v>
      </c>
      <c r="R203" s="466">
        <v>0</v>
      </c>
      <c r="S203" s="467">
        <f t="shared" si="18"/>
        <v>0</v>
      </c>
      <c r="AQ203" s="468" t="s">
        <v>1255</v>
      </c>
      <c r="AS203" s="468" t="s">
        <v>474</v>
      </c>
      <c r="AT203" s="468" t="s">
        <v>409</v>
      </c>
      <c r="AX203" s="379" t="s">
        <v>970</v>
      </c>
      <c r="BD203" s="469" t="e">
        <f>IF(#REF!="základná",J203,0)</f>
        <v>#REF!</v>
      </c>
      <c r="BE203" s="469" t="e">
        <f>IF(#REF!="znížená",J203,0)</f>
        <v>#REF!</v>
      </c>
      <c r="BF203" s="469" t="e">
        <f>IF(#REF!="zákl. prenesená",J203,0)</f>
        <v>#REF!</v>
      </c>
      <c r="BG203" s="469" t="e">
        <f>IF(#REF!="zníž. prenesená",J203,0)</f>
        <v>#REF!</v>
      </c>
      <c r="BH203" s="469" t="e">
        <f>IF(#REF!="nulová",J203,0)</f>
        <v>#REF!</v>
      </c>
      <c r="BI203" s="379" t="s">
        <v>409</v>
      </c>
      <c r="BJ203" s="470">
        <f t="shared" si="19"/>
        <v>0</v>
      </c>
      <c r="BK203" s="379" t="s">
        <v>422</v>
      </c>
      <c r="BL203" s="468" t="s">
        <v>1862</v>
      </c>
    </row>
    <row r="204" spans="2:64" s="387" customFormat="1" ht="24.2" customHeight="1">
      <c r="B204" s="458"/>
      <c r="C204" s="459" t="s">
        <v>1200</v>
      </c>
      <c r="D204" s="459" t="s">
        <v>972</v>
      </c>
      <c r="E204" s="460" t="s">
        <v>1863</v>
      </c>
      <c r="F204" s="461" t="s">
        <v>1864</v>
      </c>
      <c r="G204" s="462" t="s">
        <v>305</v>
      </c>
      <c r="H204" s="463">
        <v>16</v>
      </c>
      <c r="I204" s="463">
        <v>0</v>
      </c>
      <c r="J204" s="463">
        <f t="shared" si="15"/>
        <v>0</v>
      </c>
      <c r="K204" s="464"/>
      <c r="L204" s="388"/>
      <c r="M204" s="465" t="s">
        <v>911</v>
      </c>
      <c r="N204" s="466">
        <v>0.51197000000000004</v>
      </c>
      <c r="O204" s="466">
        <f t="shared" si="16"/>
        <v>8.1915200000000006</v>
      </c>
      <c r="P204" s="466">
        <v>2.0000000000000002E-5</v>
      </c>
      <c r="Q204" s="466">
        <f t="shared" si="17"/>
        <v>3.2000000000000003E-4</v>
      </c>
      <c r="R204" s="466">
        <v>0</v>
      </c>
      <c r="S204" s="467">
        <f t="shared" si="18"/>
        <v>0</v>
      </c>
      <c r="AQ204" s="468" t="s">
        <v>422</v>
      </c>
      <c r="AS204" s="468" t="s">
        <v>972</v>
      </c>
      <c r="AT204" s="468" t="s">
        <v>409</v>
      </c>
      <c r="AX204" s="379" t="s">
        <v>970</v>
      </c>
      <c r="BD204" s="469" t="e">
        <f>IF(#REF!="základná",J204,0)</f>
        <v>#REF!</v>
      </c>
      <c r="BE204" s="469" t="e">
        <f>IF(#REF!="znížená",J204,0)</f>
        <v>#REF!</v>
      </c>
      <c r="BF204" s="469" t="e">
        <f>IF(#REF!="zákl. prenesená",J204,0)</f>
        <v>#REF!</v>
      </c>
      <c r="BG204" s="469" t="e">
        <f>IF(#REF!="zníž. prenesená",J204,0)</f>
        <v>#REF!</v>
      </c>
      <c r="BH204" s="469" t="e">
        <f>IF(#REF!="nulová",J204,0)</f>
        <v>#REF!</v>
      </c>
      <c r="BI204" s="379" t="s">
        <v>409</v>
      </c>
      <c r="BJ204" s="470">
        <f t="shared" si="19"/>
        <v>0</v>
      </c>
      <c r="BK204" s="379" t="s">
        <v>422</v>
      </c>
      <c r="BL204" s="468" t="s">
        <v>1865</v>
      </c>
    </row>
    <row r="205" spans="2:64" s="387" customFormat="1" ht="24.2" customHeight="1">
      <c r="B205" s="458"/>
      <c r="C205" s="493" t="s">
        <v>1204</v>
      </c>
      <c r="D205" s="493" t="s">
        <v>474</v>
      </c>
      <c r="E205" s="494" t="s">
        <v>1866</v>
      </c>
      <c r="F205" s="584" t="s">
        <v>2562</v>
      </c>
      <c r="G205" s="496" t="s">
        <v>305</v>
      </c>
      <c r="H205" s="497">
        <v>3</v>
      </c>
      <c r="I205" s="497">
        <v>0</v>
      </c>
      <c r="J205" s="497">
        <f t="shared" si="15"/>
        <v>0</v>
      </c>
      <c r="K205" s="498"/>
      <c r="L205" s="499"/>
      <c r="M205" s="500" t="s">
        <v>911</v>
      </c>
      <c r="N205" s="466">
        <v>0</v>
      </c>
      <c r="O205" s="466">
        <f t="shared" si="16"/>
        <v>0</v>
      </c>
      <c r="P205" s="466">
        <v>1.3610000000000001E-2</v>
      </c>
      <c r="Q205" s="466">
        <f t="shared" si="17"/>
        <v>4.0830000000000005E-2</v>
      </c>
      <c r="R205" s="466">
        <v>0</v>
      </c>
      <c r="S205" s="467">
        <f t="shared" si="18"/>
        <v>0</v>
      </c>
      <c r="AQ205" s="468" t="s">
        <v>1255</v>
      </c>
      <c r="AS205" s="468" t="s">
        <v>474</v>
      </c>
      <c r="AT205" s="468" t="s">
        <v>409</v>
      </c>
      <c r="AX205" s="379" t="s">
        <v>970</v>
      </c>
      <c r="BD205" s="469" t="e">
        <f>IF(#REF!="základná",J205,0)</f>
        <v>#REF!</v>
      </c>
      <c r="BE205" s="469" t="e">
        <f>IF(#REF!="znížená",J205,0)</f>
        <v>#REF!</v>
      </c>
      <c r="BF205" s="469" t="e">
        <f>IF(#REF!="zákl. prenesená",J205,0)</f>
        <v>#REF!</v>
      </c>
      <c r="BG205" s="469" t="e">
        <f>IF(#REF!="zníž. prenesená",J205,0)</f>
        <v>#REF!</v>
      </c>
      <c r="BH205" s="469" t="e">
        <f>IF(#REF!="nulová",J205,0)</f>
        <v>#REF!</v>
      </c>
      <c r="BI205" s="379" t="s">
        <v>409</v>
      </c>
      <c r="BJ205" s="470">
        <f t="shared" si="19"/>
        <v>0</v>
      </c>
      <c r="BK205" s="379" t="s">
        <v>422</v>
      </c>
      <c r="BL205" s="468" t="s">
        <v>1867</v>
      </c>
    </row>
    <row r="206" spans="2:64" s="387" customFormat="1" ht="24.2" customHeight="1">
      <c r="B206" s="458"/>
      <c r="C206" s="493" t="s">
        <v>1208</v>
      </c>
      <c r="D206" s="493" t="s">
        <v>474</v>
      </c>
      <c r="E206" s="494" t="s">
        <v>1868</v>
      </c>
      <c r="F206" s="584" t="s">
        <v>2563</v>
      </c>
      <c r="G206" s="496" t="s">
        <v>305</v>
      </c>
      <c r="H206" s="497">
        <v>1</v>
      </c>
      <c r="I206" s="497">
        <v>0</v>
      </c>
      <c r="J206" s="497">
        <f t="shared" si="15"/>
        <v>0</v>
      </c>
      <c r="K206" s="498"/>
      <c r="L206" s="499"/>
      <c r="M206" s="500" t="s">
        <v>911</v>
      </c>
      <c r="N206" s="466">
        <v>0</v>
      </c>
      <c r="O206" s="466">
        <f t="shared" si="16"/>
        <v>0</v>
      </c>
      <c r="P206" s="466">
        <v>1.6330000000000001E-2</v>
      </c>
      <c r="Q206" s="466">
        <f t="shared" si="17"/>
        <v>1.6330000000000001E-2</v>
      </c>
      <c r="R206" s="466">
        <v>0</v>
      </c>
      <c r="S206" s="467">
        <f t="shared" si="18"/>
        <v>0</v>
      </c>
      <c r="AQ206" s="468" t="s">
        <v>1255</v>
      </c>
      <c r="AS206" s="468" t="s">
        <v>474</v>
      </c>
      <c r="AT206" s="468" t="s">
        <v>409</v>
      </c>
      <c r="AX206" s="379" t="s">
        <v>970</v>
      </c>
      <c r="BD206" s="469" t="e">
        <f>IF(#REF!="základná",J206,0)</f>
        <v>#REF!</v>
      </c>
      <c r="BE206" s="469" t="e">
        <f>IF(#REF!="znížená",J206,0)</f>
        <v>#REF!</v>
      </c>
      <c r="BF206" s="469" t="e">
        <f>IF(#REF!="zákl. prenesená",J206,0)</f>
        <v>#REF!</v>
      </c>
      <c r="BG206" s="469" t="e">
        <f>IF(#REF!="zníž. prenesená",J206,0)</f>
        <v>#REF!</v>
      </c>
      <c r="BH206" s="469" t="e">
        <f>IF(#REF!="nulová",J206,0)</f>
        <v>#REF!</v>
      </c>
      <c r="BI206" s="379" t="s">
        <v>409</v>
      </c>
      <c r="BJ206" s="470">
        <f t="shared" si="19"/>
        <v>0</v>
      </c>
      <c r="BK206" s="379" t="s">
        <v>422</v>
      </c>
      <c r="BL206" s="468" t="s">
        <v>1869</v>
      </c>
    </row>
    <row r="207" spans="2:64" s="387" customFormat="1" ht="24.2" customHeight="1">
      <c r="B207" s="458"/>
      <c r="C207" s="493" t="s">
        <v>1212</v>
      </c>
      <c r="D207" s="493" t="s">
        <v>474</v>
      </c>
      <c r="E207" s="494" t="s">
        <v>1870</v>
      </c>
      <c r="F207" s="584" t="s">
        <v>2564</v>
      </c>
      <c r="G207" s="496" t="s">
        <v>305</v>
      </c>
      <c r="H207" s="497">
        <v>1</v>
      </c>
      <c r="I207" s="497">
        <v>0</v>
      </c>
      <c r="J207" s="497">
        <f t="shared" si="15"/>
        <v>0</v>
      </c>
      <c r="K207" s="498"/>
      <c r="L207" s="499"/>
      <c r="M207" s="500" t="s">
        <v>911</v>
      </c>
      <c r="N207" s="466">
        <v>0</v>
      </c>
      <c r="O207" s="466">
        <f t="shared" si="16"/>
        <v>0</v>
      </c>
      <c r="P207" s="466">
        <v>1.9050000000000001E-2</v>
      </c>
      <c r="Q207" s="466">
        <f t="shared" si="17"/>
        <v>1.9050000000000001E-2</v>
      </c>
      <c r="R207" s="466">
        <v>0</v>
      </c>
      <c r="S207" s="467">
        <f t="shared" si="18"/>
        <v>0</v>
      </c>
      <c r="AQ207" s="468" t="s">
        <v>1255</v>
      </c>
      <c r="AS207" s="468" t="s">
        <v>474</v>
      </c>
      <c r="AT207" s="468" t="s">
        <v>409</v>
      </c>
      <c r="AX207" s="379" t="s">
        <v>970</v>
      </c>
      <c r="BD207" s="469" t="e">
        <f>IF(#REF!="základná",J207,0)</f>
        <v>#REF!</v>
      </c>
      <c r="BE207" s="469" t="e">
        <f>IF(#REF!="znížená",J207,0)</f>
        <v>#REF!</v>
      </c>
      <c r="BF207" s="469" t="e">
        <f>IF(#REF!="zákl. prenesená",J207,0)</f>
        <v>#REF!</v>
      </c>
      <c r="BG207" s="469" t="e">
        <f>IF(#REF!="zníž. prenesená",J207,0)</f>
        <v>#REF!</v>
      </c>
      <c r="BH207" s="469" t="e">
        <f>IF(#REF!="nulová",J207,0)</f>
        <v>#REF!</v>
      </c>
      <c r="BI207" s="379" t="s">
        <v>409</v>
      </c>
      <c r="BJ207" s="470">
        <f t="shared" si="19"/>
        <v>0</v>
      </c>
      <c r="BK207" s="379" t="s">
        <v>422</v>
      </c>
      <c r="BL207" s="468" t="s">
        <v>1871</v>
      </c>
    </row>
    <row r="208" spans="2:64" s="387" customFormat="1" ht="24.2" customHeight="1">
      <c r="B208" s="458"/>
      <c r="C208" s="493" t="s">
        <v>1216</v>
      </c>
      <c r="D208" s="493" t="s">
        <v>474</v>
      </c>
      <c r="E208" s="494" t="s">
        <v>1872</v>
      </c>
      <c r="F208" s="584" t="s">
        <v>2565</v>
      </c>
      <c r="G208" s="496" t="s">
        <v>305</v>
      </c>
      <c r="H208" s="497">
        <v>1</v>
      </c>
      <c r="I208" s="497">
        <v>0</v>
      </c>
      <c r="J208" s="497">
        <f t="shared" si="15"/>
        <v>0</v>
      </c>
      <c r="K208" s="498"/>
      <c r="L208" s="499"/>
      <c r="M208" s="500" t="s">
        <v>911</v>
      </c>
      <c r="N208" s="466">
        <v>0</v>
      </c>
      <c r="O208" s="466">
        <f t="shared" si="16"/>
        <v>0</v>
      </c>
      <c r="P208" s="466">
        <v>1.7999999999999999E-2</v>
      </c>
      <c r="Q208" s="466">
        <f t="shared" si="17"/>
        <v>1.7999999999999999E-2</v>
      </c>
      <c r="R208" s="466">
        <v>0</v>
      </c>
      <c r="S208" s="467">
        <f t="shared" si="18"/>
        <v>0</v>
      </c>
      <c r="AQ208" s="468" t="s">
        <v>1255</v>
      </c>
      <c r="AS208" s="468" t="s">
        <v>474</v>
      </c>
      <c r="AT208" s="468" t="s">
        <v>409</v>
      </c>
      <c r="AX208" s="379" t="s">
        <v>970</v>
      </c>
      <c r="BD208" s="469" t="e">
        <f>IF(#REF!="základná",J208,0)</f>
        <v>#REF!</v>
      </c>
      <c r="BE208" s="469" t="e">
        <f>IF(#REF!="znížená",J208,0)</f>
        <v>#REF!</v>
      </c>
      <c r="BF208" s="469" t="e">
        <f>IF(#REF!="zákl. prenesená",J208,0)</f>
        <v>#REF!</v>
      </c>
      <c r="BG208" s="469" t="e">
        <f>IF(#REF!="zníž. prenesená",J208,0)</f>
        <v>#REF!</v>
      </c>
      <c r="BH208" s="469" t="e">
        <f>IF(#REF!="nulová",J208,0)</f>
        <v>#REF!</v>
      </c>
      <c r="BI208" s="379" t="s">
        <v>409</v>
      </c>
      <c r="BJ208" s="470">
        <f t="shared" si="19"/>
        <v>0</v>
      </c>
      <c r="BK208" s="379" t="s">
        <v>422</v>
      </c>
      <c r="BL208" s="468" t="s">
        <v>1873</v>
      </c>
    </row>
    <row r="209" spans="2:64" s="387" customFormat="1" ht="24.2" customHeight="1">
      <c r="B209" s="458"/>
      <c r="C209" s="493" t="s">
        <v>1220</v>
      </c>
      <c r="D209" s="493" t="s">
        <v>474</v>
      </c>
      <c r="E209" s="494" t="s">
        <v>1874</v>
      </c>
      <c r="F209" s="584" t="s">
        <v>2566</v>
      </c>
      <c r="G209" s="496" t="s">
        <v>305</v>
      </c>
      <c r="H209" s="497">
        <v>10</v>
      </c>
      <c r="I209" s="497">
        <v>0</v>
      </c>
      <c r="J209" s="497">
        <f t="shared" si="15"/>
        <v>0</v>
      </c>
      <c r="K209" s="498"/>
      <c r="L209" s="499"/>
      <c r="M209" s="500" t="s">
        <v>911</v>
      </c>
      <c r="N209" s="466">
        <v>0</v>
      </c>
      <c r="O209" s="466">
        <f t="shared" si="16"/>
        <v>0</v>
      </c>
      <c r="P209" s="466">
        <v>2.8799999999999999E-2</v>
      </c>
      <c r="Q209" s="466">
        <f t="shared" si="17"/>
        <v>0.28799999999999998</v>
      </c>
      <c r="R209" s="466">
        <v>0</v>
      </c>
      <c r="S209" s="467">
        <f t="shared" si="18"/>
        <v>0</v>
      </c>
      <c r="AQ209" s="468" t="s">
        <v>1255</v>
      </c>
      <c r="AS209" s="468" t="s">
        <v>474</v>
      </c>
      <c r="AT209" s="468" t="s">
        <v>409</v>
      </c>
      <c r="AX209" s="379" t="s">
        <v>970</v>
      </c>
      <c r="BD209" s="469" t="e">
        <f>IF(#REF!="základná",J209,0)</f>
        <v>#REF!</v>
      </c>
      <c r="BE209" s="469" t="e">
        <f>IF(#REF!="znížená",J209,0)</f>
        <v>#REF!</v>
      </c>
      <c r="BF209" s="469" t="e">
        <f>IF(#REF!="zákl. prenesená",J209,0)</f>
        <v>#REF!</v>
      </c>
      <c r="BG209" s="469" t="e">
        <f>IF(#REF!="zníž. prenesená",J209,0)</f>
        <v>#REF!</v>
      </c>
      <c r="BH209" s="469" t="e">
        <f>IF(#REF!="nulová",J209,0)</f>
        <v>#REF!</v>
      </c>
      <c r="BI209" s="379" t="s">
        <v>409</v>
      </c>
      <c r="BJ209" s="470">
        <f t="shared" si="19"/>
        <v>0</v>
      </c>
      <c r="BK209" s="379" t="s">
        <v>422</v>
      </c>
      <c r="BL209" s="468" t="s">
        <v>1875</v>
      </c>
    </row>
    <row r="210" spans="2:64" s="387" customFormat="1" ht="24.2" customHeight="1">
      <c r="B210" s="458"/>
      <c r="C210" s="459" t="s">
        <v>1224</v>
      </c>
      <c r="D210" s="459" t="s">
        <v>972</v>
      </c>
      <c r="E210" s="460" t="s">
        <v>1876</v>
      </c>
      <c r="F210" s="461" t="s">
        <v>1877</v>
      </c>
      <c r="G210" s="462" t="s">
        <v>305</v>
      </c>
      <c r="H210" s="463">
        <v>2</v>
      </c>
      <c r="I210" s="463">
        <v>0</v>
      </c>
      <c r="J210" s="463">
        <f t="shared" si="15"/>
        <v>0</v>
      </c>
      <c r="K210" s="464"/>
      <c r="L210" s="388"/>
      <c r="M210" s="465" t="s">
        <v>911</v>
      </c>
      <c r="N210" s="466">
        <v>0.73116999999999999</v>
      </c>
      <c r="O210" s="466">
        <f t="shared" si="16"/>
        <v>1.46234</v>
      </c>
      <c r="P210" s="466">
        <v>2.0000000000000002E-5</v>
      </c>
      <c r="Q210" s="466">
        <f t="shared" si="17"/>
        <v>4.0000000000000003E-5</v>
      </c>
      <c r="R210" s="466">
        <v>0</v>
      </c>
      <c r="S210" s="467">
        <f t="shared" si="18"/>
        <v>0</v>
      </c>
      <c r="AQ210" s="468" t="s">
        <v>422</v>
      </c>
      <c r="AS210" s="468" t="s">
        <v>972</v>
      </c>
      <c r="AT210" s="468" t="s">
        <v>409</v>
      </c>
      <c r="AX210" s="379" t="s">
        <v>970</v>
      </c>
      <c r="BD210" s="469" t="e">
        <f>IF(#REF!="základná",J210,0)</f>
        <v>#REF!</v>
      </c>
      <c r="BE210" s="469" t="e">
        <f>IF(#REF!="znížená",J210,0)</f>
        <v>#REF!</v>
      </c>
      <c r="BF210" s="469" t="e">
        <f>IF(#REF!="zákl. prenesená",J210,0)</f>
        <v>#REF!</v>
      </c>
      <c r="BG210" s="469" t="e">
        <f>IF(#REF!="zníž. prenesená",J210,0)</f>
        <v>#REF!</v>
      </c>
      <c r="BH210" s="469" t="e">
        <f>IF(#REF!="nulová",J210,0)</f>
        <v>#REF!</v>
      </c>
      <c r="BI210" s="379" t="s">
        <v>409</v>
      </c>
      <c r="BJ210" s="470">
        <f t="shared" si="19"/>
        <v>0</v>
      </c>
      <c r="BK210" s="379" t="s">
        <v>422</v>
      </c>
      <c r="BL210" s="468" t="s">
        <v>1878</v>
      </c>
    </row>
    <row r="211" spans="2:64" s="387" customFormat="1" ht="24.2" customHeight="1">
      <c r="B211" s="458"/>
      <c r="C211" s="493" t="s">
        <v>1228</v>
      </c>
      <c r="D211" s="493" t="s">
        <v>474</v>
      </c>
      <c r="E211" s="494" t="s">
        <v>1879</v>
      </c>
      <c r="F211" s="584" t="s">
        <v>2567</v>
      </c>
      <c r="G211" s="496" t="s">
        <v>305</v>
      </c>
      <c r="H211" s="497">
        <v>1</v>
      </c>
      <c r="I211" s="497">
        <v>0</v>
      </c>
      <c r="J211" s="497">
        <f t="shared" si="15"/>
        <v>0</v>
      </c>
      <c r="K211" s="498"/>
      <c r="L211" s="499"/>
      <c r="M211" s="500" t="s">
        <v>911</v>
      </c>
      <c r="N211" s="466">
        <v>0</v>
      </c>
      <c r="O211" s="466">
        <f t="shared" si="16"/>
        <v>0</v>
      </c>
      <c r="P211" s="466">
        <v>6.0400000000000002E-2</v>
      </c>
      <c r="Q211" s="466">
        <f t="shared" si="17"/>
        <v>6.0400000000000002E-2</v>
      </c>
      <c r="R211" s="466">
        <v>0</v>
      </c>
      <c r="S211" s="467">
        <f t="shared" si="18"/>
        <v>0</v>
      </c>
      <c r="AQ211" s="468" t="s">
        <v>1255</v>
      </c>
      <c r="AS211" s="468" t="s">
        <v>474</v>
      </c>
      <c r="AT211" s="468" t="s">
        <v>409</v>
      </c>
      <c r="AX211" s="379" t="s">
        <v>970</v>
      </c>
      <c r="BD211" s="469" t="e">
        <f>IF(#REF!="základná",J211,0)</f>
        <v>#REF!</v>
      </c>
      <c r="BE211" s="469" t="e">
        <f>IF(#REF!="znížená",J211,0)</f>
        <v>#REF!</v>
      </c>
      <c r="BF211" s="469" t="e">
        <f>IF(#REF!="zákl. prenesená",J211,0)</f>
        <v>#REF!</v>
      </c>
      <c r="BG211" s="469" t="e">
        <f>IF(#REF!="zníž. prenesená",J211,0)</f>
        <v>#REF!</v>
      </c>
      <c r="BH211" s="469" t="e">
        <f>IF(#REF!="nulová",J211,0)</f>
        <v>#REF!</v>
      </c>
      <c r="BI211" s="379" t="s">
        <v>409</v>
      </c>
      <c r="BJ211" s="470">
        <f t="shared" si="19"/>
        <v>0</v>
      </c>
      <c r="BK211" s="379" t="s">
        <v>422</v>
      </c>
      <c r="BL211" s="468" t="s">
        <v>1880</v>
      </c>
    </row>
    <row r="212" spans="2:64" s="387" customFormat="1" ht="24.2" customHeight="1">
      <c r="B212" s="458"/>
      <c r="C212" s="493" t="s">
        <v>1232</v>
      </c>
      <c r="D212" s="493" t="s">
        <v>474</v>
      </c>
      <c r="E212" s="494" t="s">
        <v>1881</v>
      </c>
      <c r="F212" s="584" t="s">
        <v>2568</v>
      </c>
      <c r="G212" s="496" t="s">
        <v>305</v>
      </c>
      <c r="H212" s="497">
        <v>1</v>
      </c>
      <c r="I212" s="497">
        <v>0</v>
      </c>
      <c r="J212" s="497">
        <f t="shared" si="15"/>
        <v>0</v>
      </c>
      <c r="K212" s="498"/>
      <c r="L212" s="499"/>
      <c r="M212" s="500" t="s">
        <v>911</v>
      </c>
      <c r="N212" s="466">
        <v>0</v>
      </c>
      <c r="O212" s="466">
        <f t="shared" si="16"/>
        <v>0</v>
      </c>
      <c r="P212" s="466">
        <v>7.2599999999999998E-2</v>
      </c>
      <c r="Q212" s="466">
        <f t="shared" si="17"/>
        <v>7.2599999999999998E-2</v>
      </c>
      <c r="R212" s="466">
        <v>0</v>
      </c>
      <c r="S212" s="467">
        <f t="shared" si="18"/>
        <v>0</v>
      </c>
      <c r="AQ212" s="468" t="s">
        <v>1255</v>
      </c>
      <c r="AS212" s="468" t="s">
        <v>474</v>
      </c>
      <c r="AT212" s="468" t="s">
        <v>409</v>
      </c>
      <c r="AX212" s="379" t="s">
        <v>970</v>
      </c>
      <c r="BD212" s="469" t="e">
        <f>IF(#REF!="základná",J212,0)</f>
        <v>#REF!</v>
      </c>
      <c r="BE212" s="469" t="e">
        <f>IF(#REF!="znížená",J212,0)</f>
        <v>#REF!</v>
      </c>
      <c r="BF212" s="469" t="e">
        <f>IF(#REF!="zákl. prenesená",J212,0)</f>
        <v>#REF!</v>
      </c>
      <c r="BG212" s="469" t="e">
        <f>IF(#REF!="zníž. prenesená",J212,0)</f>
        <v>#REF!</v>
      </c>
      <c r="BH212" s="469" t="e">
        <f>IF(#REF!="nulová",J212,0)</f>
        <v>#REF!</v>
      </c>
      <c r="BI212" s="379" t="s">
        <v>409</v>
      </c>
      <c r="BJ212" s="470">
        <f t="shared" si="19"/>
        <v>0</v>
      </c>
      <c r="BK212" s="379" t="s">
        <v>422</v>
      </c>
      <c r="BL212" s="468" t="s">
        <v>1882</v>
      </c>
    </row>
    <row r="213" spans="2:64" s="387" customFormat="1" ht="14.45" customHeight="1">
      <c r="B213" s="458"/>
      <c r="C213" s="459" t="s">
        <v>1236</v>
      </c>
      <c r="D213" s="459" t="s">
        <v>972</v>
      </c>
      <c r="E213" s="460" t="s">
        <v>1883</v>
      </c>
      <c r="F213" s="461" t="s">
        <v>1884</v>
      </c>
      <c r="G213" s="462" t="s">
        <v>305</v>
      </c>
      <c r="H213" s="463">
        <v>2</v>
      </c>
      <c r="I213" s="463">
        <v>0</v>
      </c>
      <c r="J213" s="463">
        <f t="shared" si="15"/>
        <v>0</v>
      </c>
      <c r="K213" s="464"/>
      <c r="L213" s="388"/>
      <c r="M213" s="465" t="s">
        <v>911</v>
      </c>
      <c r="N213" s="466">
        <v>0.61972000000000005</v>
      </c>
      <c r="O213" s="466">
        <f t="shared" si="16"/>
        <v>1.2394400000000001</v>
      </c>
      <c r="P213" s="466">
        <v>2.0000000000000002E-5</v>
      </c>
      <c r="Q213" s="466">
        <f t="shared" si="17"/>
        <v>4.0000000000000003E-5</v>
      </c>
      <c r="R213" s="466">
        <v>0</v>
      </c>
      <c r="S213" s="467">
        <f t="shared" si="18"/>
        <v>0</v>
      </c>
      <c r="AQ213" s="468" t="s">
        <v>422</v>
      </c>
      <c r="AS213" s="468" t="s">
        <v>972</v>
      </c>
      <c r="AT213" s="468" t="s">
        <v>409</v>
      </c>
      <c r="AX213" s="379" t="s">
        <v>970</v>
      </c>
      <c r="BD213" s="469" t="e">
        <f>IF(#REF!="základná",J213,0)</f>
        <v>#REF!</v>
      </c>
      <c r="BE213" s="469" t="e">
        <f>IF(#REF!="znížená",J213,0)</f>
        <v>#REF!</v>
      </c>
      <c r="BF213" s="469" t="e">
        <f>IF(#REF!="zákl. prenesená",J213,0)</f>
        <v>#REF!</v>
      </c>
      <c r="BG213" s="469" t="e">
        <f>IF(#REF!="zníž. prenesená",J213,0)</f>
        <v>#REF!</v>
      </c>
      <c r="BH213" s="469" t="e">
        <f>IF(#REF!="nulová",J213,0)</f>
        <v>#REF!</v>
      </c>
      <c r="BI213" s="379" t="s">
        <v>409</v>
      </c>
      <c r="BJ213" s="470">
        <f t="shared" si="19"/>
        <v>0</v>
      </c>
      <c r="BK213" s="379" t="s">
        <v>422</v>
      </c>
      <c r="BL213" s="468" t="s">
        <v>1885</v>
      </c>
    </row>
    <row r="214" spans="2:64" s="387" customFormat="1" ht="24.2" customHeight="1">
      <c r="B214" s="458"/>
      <c r="C214" s="493" t="s">
        <v>1242</v>
      </c>
      <c r="D214" s="493" t="s">
        <v>474</v>
      </c>
      <c r="E214" s="494" t="s">
        <v>1886</v>
      </c>
      <c r="F214" s="589" t="s">
        <v>1887</v>
      </c>
      <c r="G214" s="496" t="s">
        <v>305</v>
      </c>
      <c r="H214" s="497">
        <v>2</v>
      </c>
      <c r="I214" s="497">
        <v>0</v>
      </c>
      <c r="J214" s="497">
        <f t="shared" si="15"/>
        <v>0</v>
      </c>
      <c r="K214" s="498"/>
      <c r="L214" s="499"/>
      <c r="M214" s="500" t="s">
        <v>911</v>
      </c>
      <c r="N214" s="466">
        <v>0</v>
      </c>
      <c r="O214" s="466">
        <f t="shared" si="16"/>
        <v>0</v>
      </c>
      <c r="P214" s="466">
        <v>8.9999999999999993E-3</v>
      </c>
      <c r="Q214" s="466">
        <f t="shared" si="17"/>
        <v>1.7999999999999999E-2</v>
      </c>
      <c r="R214" s="466">
        <v>0</v>
      </c>
      <c r="S214" s="467">
        <f t="shared" si="18"/>
        <v>0</v>
      </c>
      <c r="AQ214" s="468" t="s">
        <v>1255</v>
      </c>
      <c r="AS214" s="468" t="s">
        <v>474</v>
      </c>
      <c r="AT214" s="468" t="s">
        <v>409</v>
      </c>
      <c r="AX214" s="379" t="s">
        <v>970</v>
      </c>
      <c r="BD214" s="469" t="e">
        <f>IF(#REF!="základná",J214,0)</f>
        <v>#REF!</v>
      </c>
      <c r="BE214" s="469" t="e">
        <f>IF(#REF!="znížená",J214,0)</f>
        <v>#REF!</v>
      </c>
      <c r="BF214" s="469" t="e">
        <f>IF(#REF!="zákl. prenesená",J214,0)</f>
        <v>#REF!</v>
      </c>
      <c r="BG214" s="469" t="e">
        <f>IF(#REF!="zníž. prenesená",J214,0)</f>
        <v>#REF!</v>
      </c>
      <c r="BH214" s="469" t="e">
        <f>IF(#REF!="nulová",J214,0)</f>
        <v>#REF!</v>
      </c>
      <c r="BI214" s="379" t="s">
        <v>409</v>
      </c>
      <c r="BJ214" s="470">
        <f t="shared" si="19"/>
        <v>0</v>
      </c>
      <c r="BK214" s="379" t="s">
        <v>422</v>
      </c>
      <c r="BL214" s="468" t="s">
        <v>1888</v>
      </c>
    </row>
    <row r="215" spans="2:64" s="387" customFormat="1" ht="24.2" customHeight="1">
      <c r="B215" s="458"/>
      <c r="C215" s="459" t="s">
        <v>1249</v>
      </c>
      <c r="D215" s="459" t="s">
        <v>972</v>
      </c>
      <c r="E215" s="460" t="s">
        <v>1889</v>
      </c>
      <c r="F215" s="461" t="s">
        <v>1890</v>
      </c>
      <c r="G215" s="462" t="s">
        <v>305</v>
      </c>
      <c r="H215" s="463">
        <v>22</v>
      </c>
      <c r="I215" s="463">
        <v>0</v>
      </c>
      <c r="J215" s="463">
        <f t="shared" si="15"/>
        <v>0</v>
      </c>
      <c r="K215" s="464"/>
      <c r="L215" s="388"/>
      <c r="M215" s="465" t="s">
        <v>911</v>
      </c>
      <c r="N215" s="466">
        <v>0</v>
      </c>
      <c r="O215" s="466">
        <f t="shared" si="16"/>
        <v>0</v>
      </c>
      <c r="P215" s="466">
        <v>0</v>
      </c>
      <c r="Q215" s="466">
        <f t="shared" si="17"/>
        <v>0</v>
      </c>
      <c r="R215" s="466">
        <v>0</v>
      </c>
      <c r="S215" s="467">
        <f t="shared" si="18"/>
        <v>0</v>
      </c>
      <c r="AQ215" s="468" t="s">
        <v>422</v>
      </c>
      <c r="AS215" s="468" t="s">
        <v>972</v>
      </c>
      <c r="AT215" s="468" t="s">
        <v>409</v>
      </c>
      <c r="AX215" s="379" t="s">
        <v>970</v>
      </c>
      <c r="BD215" s="469" t="e">
        <f>IF(#REF!="základná",J215,0)</f>
        <v>#REF!</v>
      </c>
      <c r="BE215" s="469" t="e">
        <f>IF(#REF!="znížená",J215,0)</f>
        <v>#REF!</v>
      </c>
      <c r="BF215" s="469" t="e">
        <f>IF(#REF!="zákl. prenesená",J215,0)</f>
        <v>#REF!</v>
      </c>
      <c r="BG215" s="469" t="e">
        <f>IF(#REF!="zníž. prenesená",J215,0)</f>
        <v>#REF!</v>
      </c>
      <c r="BH215" s="469" t="e">
        <f>IF(#REF!="nulová",J215,0)</f>
        <v>#REF!</v>
      </c>
      <c r="BI215" s="379" t="s">
        <v>409</v>
      </c>
      <c r="BJ215" s="470">
        <f t="shared" si="19"/>
        <v>0</v>
      </c>
      <c r="BK215" s="379" t="s">
        <v>422</v>
      </c>
      <c r="BL215" s="468" t="s">
        <v>1891</v>
      </c>
    </row>
    <row r="216" spans="2:64" s="387" customFormat="1" ht="24.2" customHeight="1">
      <c r="B216" s="458"/>
      <c r="C216" s="459" t="s">
        <v>1253</v>
      </c>
      <c r="D216" s="459" t="s">
        <v>972</v>
      </c>
      <c r="E216" s="460" t="s">
        <v>1892</v>
      </c>
      <c r="F216" s="461" t="s">
        <v>1893</v>
      </c>
      <c r="G216" s="462" t="s">
        <v>97</v>
      </c>
      <c r="H216" s="463">
        <v>30</v>
      </c>
      <c r="I216" s="463">
        <v>0</v>
      </c>
      <c r="J216" s="463">
        <f t="shared" si="15"/>
        <v>0</v>
      </c>
      <c r="K216" s="464"/>
      <c r="L216" s="388"/>
      <c r="M216" s="465" t="s">
        <v>911</v>
      </c>
      <c r="N216" s="466">
        <v>0</v>
      </c>
      <c r="O216" s="466">
        <f t="shared" si="16"/>
        <v>0</v>
      </c>
      <c r="P216" s="466">
        <v>0</v>
      </c>
      <c r="Q216" s="466">
        <f t="shared" si="17"/>
        <v>0</v>
      </c>
      <c r="R216" s="466">
        <v>0</v>
      </c>
      <c r="S216" s="467">
        <f t="shared" si="18"/>
        <v>0</v>
      </c>
      <c r="AQ216" s="468" t="s">
        <v>422</v>
      </c>
      <c r="AS216" s="468" t="s">
        <v>972</v>
      </c>
      <c r="AT216" s="468" t="s">
        <v>409</v>
      </c>
      <c r="AX216" s="379" t="s">
        <v>970</v>
      </c>
      <c r="BD216" s="469" t="e">
        <f>IF(#REF!="základná",J216,0)</f>
        <v>#REF!</v>
      </c>
      <c r="BE216" s="469" t="e">
        <f>IF(#REF!="znížená",J216,0)</f>
        <v>#REF!</v>
      </c>
      <c r="BF216" s="469" t="e">
        <f>IF(#REF!="zákl. prenesená",J216,0)</f>
        <v>#REF!</v>
      </c>
      <c r="BG216" s="469" t="e">
        <f>IF(#REF!="zníž. prenesená",J216,0)</f>
        <v>#REF!</v>
      </c>
      <c r="BH216" s="469" t="e">
        <f>IF(#REF!="nulová",J216,0)</f>
        <v>#REF!</v>
      </c>
      <c r="BI216" s="379" t="s">
        <v>409</v>
      </c>
      <c r="BJ216" s="470">
        <f t="shared" si="19"/>
        <v>0</v>
      </c>
      <c r="BK216" s="379" t="s">
        <v>422</v>
      </c>
      <c r="BL216" s="468" t="s">
        <v>1894</v>
      </c>
    </row>
    <row r="217" spans="2:64" s="387" customFormat="1" ht="24.2" customHeight="1">
      <c r="B217" s="458"/>
      <c r="C217" s="459" t="s">
        <v>1259</v>
      </c>
      <c r="D217" s="459" t="s">
        <v>972</v>
      </c>
      <c r="E217" s="460" t="s">
        <v>1895</v>
      </c>
      <c r="F217" s="461" t="s">
        <v>1896</v>
      </c>
      <c r="G217" s="462" t="s">
        <v>97</v>
      </c>
      <c r="H217" s="463">
        <v>30</v>
      </c>
      <c r="I217" s="463">
        <v>0</v>
      </c>
      <c r="J217" s="463">
        <f t="shared" si="15"/>
        <v>0</v>
      </c>
      <c r="K217" s="464"/>
      <c r="L217" s="388"/>
      <c r="M217" s="465" t="s">
        <v>911</v>
      </c>
      <c r="N217" s="466">
        <v>0</v>
      </c>
      <c r="O217" s="466">
        <f t="shared" si="16"/>
        <v>0</v>
      </c>
      <c r="P217" s="466">
        <v>0</v>
      </c>
      <c r="Q217" s="466">
        <f t="shared" si="17"/>
        <v>0</v>
      </c>
      <c r="R217" s="466">
        <v>0</v>
      </c>
      <c r="S217" s="467">
        <f t="shared" si="18"/>
        <v>0</v>
      </c>
      <c r="AQ217" s="468" t="s">
        <v>422</v>
      </c>
      <c r="AS217" s="468" t="s">
        <v>972</v>
      </c>
      <c r="AT217" s="468" t="s">
        <v>409</v>
      </c>
      <c r="AX217" s="379" t="s">
        <v>970</v>
      </c>
      <c r="BD217" s="469" t="e">
        <f>IF(#REF!="základná",J217,0)</f>
        <v>#REF!</v>
      </c>
      <c r="BE217" s="469" t="e">
        <f>IF(#REF!="znížená",J217,0)</f>
        <v>#REF!</v>
      </c>
      <c r="BF217" s="469" t="e">
        <f>IF(#REF!="zákl. prenesená",J217,0)</f>
        <v>#REF!</v>
      </c>
      <c r="BG217" s="469" t="e">
        <f>IF(#REF!="zníž. prenesená",J217,0)</f>
        <v>#REF!</v>
      </c>
      <c r="BH217" s="469" t="e">
        <f>IF(#REF!="nulová",J217,0)</f>
        <v>#REF!</v>
      </c>
      <c r="BI217" s="379" t="s">
        <v>409</v>
      </c>
      <c r="BJ217" s="470">
        <f t="shared" si="19"/>
        <v>0</v>
      </c>
      <c r="BK217" s="379" t="s">
        <v>422</v>
      </c>
      <c r="BL217" s="468" t="s">
        <v>1897</v>
      </c>
    </row>
    <row r="218" spans="2:64" s="387" customFormat="1" ht="24.2" customHeight="1">
      <c r="B218" s="458"/>
      <c r="C218" s="459" t="s">
        <v>1264</v>
      </c>
      <c r="D218" s="459" t="s">
        <v>972</v>
      </c>
      <c r="E218" s="460" t="s">
        <v>1898</v>
      </c>
      <c r="F218" s="461" t="s">
        <v>1899</v>
      </c>
      <c r="G218" s="462" t="s">
        <v>103</v>
      </c>
      <c r="H218" s="463">
        <v>0.55400000000000005</v>
      </c>
      <c r="I218" s="463">
        <v>0</v>
      </c>
      <c r="J218" s="463">
        <f t="shared" si="15"/>
        <v>0</v>
      </c>
      <c r="K218" s="464"/>
      <c r="L218" s="388"/>
      <c r="M218" s="465" t="s">
        <v>911</v>
      </c>
      <c r="N218" s="466">
        <v>2.5619999999999998</v>
      </c>
      <c r="O218" s="466">
        <f t="shared" si="16"/>
        <v>1.4193480000000001</v>
      </c>
      <c r="P218" s="466">
        <v>0</v>
      </c>
      <c r="Q218" s="466">
        <f t="shared" si="17"/>
        <v>0</v>
      </c>
      <c r="R218" s="466">
        <v>0</v>
      </c>
      <c r="S218" s="467">
        <f t="shared" si="18"/>
        <v>0</v>
      </c>
      <c r="AQ218" s="468" t="s">
        <v>422</v>
      </c>
      <c r="AS218" s="468" t="s">
        <v>972</v>
      </c>
      <c r="AT218" s="468" t="s">
        <v>409</v>
      </c>
      <c r="AX218" s="379" t="s">
        <v>970</v>
      </c>
      <c r="BD218" s="469" t="e">
        <f>IF(#REF!="základná",J218,0)</f>
        <v>#REF!</v>
      </c>
      <c r="BE218" s="469" t="e">
        <f>IF(#REF!="znížená",J218,0)</f>
        <v>#REF!</v>
      </c>
      <c r="BF218" s="469" t="e">
        <f>IF(#REF!="zákl. prenesená",J218,0)</f>
        <v>#REF!</v>
      </c>
      <c r="BG218" s="469" t="e">
        <f>IF(#REF!="zníž. prenesená",J218,0)</f>
        <v>#REF!</v>
      </c>
      <c r="BH218" s="469" t="e">
        <f>IF(#REF!="nulová",J218,0)</f>
        <v>#REF!</v>
      </c>
      <c r="BI218" s="379" t="s">
        <v>409</v>
      </c>
      <c r="BJ218" s="470">
        <f t="shared" si="19"/>
        <v>0</v>
      </c>
      <c r="BK218" s="379" t="s">
        <v>422</v>
      </c>
      <c r="BL218" s="468" t="s">
        <v>1900</v>
      </c>
    </row>
    <row r="219" spans="2:64" s="446" customFormat="1" ht="22.7" customHeight="1">
      <c r="B219" s="447"/>
      <c r="D219" s="448" t="s">
        <v>441</v>
      </c>
      <c r="E219" s="456" t="s">
        <v>1631</v>
      </c>
      <c r="F219" s="456" t="s">
        <v>1632</v>
      </c>
      <c r="J219" s="457">
        <f>BJ219</f>
        <v>0</v>
      </c>
      <c r="L219" s="447"/>
      <c r="M219" s="451"/>
      <c r="O219" s="452">
        <f>SUM(O220:O222)</f>
        <v>0.28492000000000001</v>
      </c>
      <c r="Q219" s="452">
        <f>SUM(Q220:Q222)</f>
        <v>7.0999999999999987E-3</v>
      </c>
      <c r="S219" s="453">
        <f>SUM(S220:S222)</f>
        <v>0</v>
      </c>
      <c r="AQ219" s="448" t="s">
        <v>409</v>
      </c>
      <c r="AS219" s="454" t="s">
        <v>441</v>
      </c>
      <c r="AT219" s="454" t="s">
        <v>402</v>
      </c>
      <c r="AX219" s="448" t="s">
        <v>970</v>
      </c>
      <c r="BJ219" s="455">
        <f>SUM(BJ220:BJ222)</f>
        <v>0</v>
      </c>
    </row>
    <row r="220" spans="2:64" s="387" customFormat="1" ht="14.45" customHeight="1">
      <c r="B220" s="458"/>
      <c r="C220" s="459" t="s">
        <v>1269</v>
      </c>
      <c r="D220" s="459" t="s">
        <v>972</v>
      </c>
      <c r="E220" s="460" t="s">
        <v>1901</v>
      </c>
      <c r="F220" s="461" t="s">
        <v>1635</v>
      </c>
      <c r="G220" s="462" t="s">
        <v>247</v>
      </c>
      <c r="H220" s="463">
        <v>5</v>
      </c>
      <c r="I220" s="463">
        <v>0</v>
      </c>
      <c r="J220" s="463">
        <f>ROUND(I220*H220,3)</f>
        <v>0</v>
      </c>
      <c r="K220" s="464"/>
      <c r="L220" s="388"/>
      <c r="M220" s="465" t="s">
        <v>911</v>
      </c>
      <c r="N220" s="466">
        <v>5.3999999999999999E-2</v>
      </c>
      <c r="O220" s="466">
        <f>N220*H220</f>
        <v>0.27</v>
      </c>
      <c r="P220" s="466">
        <v>2.9999999999999997E-4</v>
      </c>
      <c r="Q220" s="466">
        <f>P220*H220</f>
        <v>1.4999999999999998E-3</v>
      </c>
      <c r="R220" s="466">
        <v>0</v>
      </c>
      <c r="S220" s="467">
        <f>R220*H220</f>
        <v>0</v>
      </c>
      <c r="AQ220" s="468" t="s">
        <v>1090</v>
      </c>
      <c r="AS220" s="468" t="s">
        <v>972</v>
      </c>
      <c r="AT220" s="468" t="s">
        <v>409</v>
      </c>
      <c r="AX220" s="379" t="s">
        <v>970</v>
      </c>
      <c r="BD220" s="469" t="e">
        <f>IF(#REF!="základná",J220,0)</f>
        <v>#REF!</v>
      </c>
      <c r="BE220" s="469" t="e">
        <f>IF(#REF!="znížená",J220,0)</f>
        <v>#REF!</v>
      </c>
      <c r="BF220" s="469" t="e">
        <f>IF(#REF!="zákl. prenesená",J220,0)</f>
        <v>#REF!</v>
      </c>
      <c r="BG220" s="469" t="e">
        <f>IF(#REF!="zníž. prenesená",J220,0)</f>
        <v>#REF!</v>
      </c>
      <c r="BH220" s="469" t="e">
        <f>IF(#REF!="nulová",J220,0)</f>
        <v>#REF!</v>
      </c>
      <c r="BI220" s="379" t="s">
        <v>409</v>
      </c>
      <c r="BJ220" s="470">
        <f>ROUND(I220*H220,3)</f>
        <v>0</v>
      </c>
      <c r="BK220" s="379" t="s">
        <v>1090</v>
      </c>
      <c r="BL220" s="468" t="s">
        <v>1902</v>
      </c>
    </row>
    <row r="221" spans="2:64" s="387" customFormat="1" ht="24.75" customHeight="1">
      <c r="B221" s="458"/>
      <c r="C221" s="493" t="s">
        <v>1272</v>
      </c>
      <c r="D221" s="493" t="s">
        <v>474</v>
      </c>
      <c r="E221" s="494" t="s">
        <v>1903</v>
      </c>
      <c r="F221" s="584" t="s">
        <v>2569</v>
      </c>
      <c r="G221" s="496" t="s">
        <v>1904</v>
      </c>
      <c r="H221" s="497">
        <v>20</v>
      </c>
      <c r="I221" s="497">
        <v>0</v>
      </c>
      <c r="J221" s="497">
        <f>ROUND(I221*H221,3)</f>
        <v>0</v>
      </c>
      <c r="K221" s="498"/>
      <c r="L221" s="499"/>
      <c r="M221" s="500" t="s">
        <v>911</v>
      </c>
      <c r="N221" s="466">
        <v>0</v>
      </c>
      <c r="O221" s="466">
        <f>N221*H221</f>
        <v>0</v>
      </c>
      <c r="P221" s="466">
        <v>2.7999999999999998E-4</v>
      </c>
      <c r="Q221" s="466">
        <f>P221*H221</f>
        <v>5.5999999999999991E-3</v>
      </c>
      <c r="R221" s="466">
        <v>0</v>
      </c>
      <c r="S221" s="467">
        <f>R221*H221</f>
        <v>0</v>
      </c>
      <c r="AQ221" s="468" t="s">
        <v>1255</v>
      </c>
      <c r="AS221" s="468" t="s">
        <v>474</v>
      </c>
      <c r="AT221" s="468" t="s">
        <v>409</v>
      </c>
      <c r="AX221" s="379" t="s">
        <v>970</v>
      </c>
      <c r="BD221" s="469" t="e">
        <f>IF(#REF!="základná",J221,0)</f>
        <v>#REF!</v>
      </c>
      <c r="BE221" s="469" t="e">
        <f>IF(#REF!="znížená",J221,0)</f>
        <v>#REF!</v>
      </c>
      <c r="BF221" s="469" t="e">
        <f>IF(#REF!="zákl. prenesená",J221,0)</f>
        <v>#REF!</v>
      </c>
      <c r="BG221" s="469" t="e">
        <f>IF(#REF!="zníž. prenesená",J221,0)</f>
        <v>#REF!</v>
      </c>
      <c r="BH221" s="469" t="e">
        <f>IF(#REF!="nulová",J221,0)</f>
        <v>#REF!</v>
      </c>
      <c r="BI221" s="379" t="s">
        <v>409</v>
      </c>
      <c r="BJ221" s="470">
        <f>ROUND(I221*H221,3)</f>
        <v>0</v>
      </c>
      <c r="BK221" s="379" t="s">
        <v>422</v>
      </c>
      <c r="BL221" s="468" t="s">
        <v>1905</v>
      </c>
    </row>
    <row r="222" spans="2:64" s="387" customFormat="1" ht="24.2" customHeight="1">
      <c r="B222" s="458"/>
      <c r="C222" s="459" t="s">
        <v>1278</v>
      </c>
      <c r="D222" s="459" t="s">
        <v>972</v>
      </c>
      <c r="E222" s="460" t="s">
        <v>1906</v>
      </c>
      <c r="F222" s="461" t="s">
        <v>1664</v>
      </c>
      <c r="G222" s="462" t="s">
        <v>103</v>
      </c>
      <c r="H222" s="463">
        <v>5.0000000000000001E-3</v>
      </c>
      <c r="I222" s="463">
        <v>0</v>
      </c>
      <c r="J222" s="463">
        <f>ROUND(I222*H222,3)</f>
        <v>0</v>
      </c>
      <c r="K222" s="464"/>
      <c r="L222" s="388"/>
      <c r="M222" s="465" t="s">
        <v>911</v>
      </c>
      <c r="N222" s="466">
        <v>2.984</v>
      </c>
      <c r="O222" s="466">
        <f>N222*H222</f>
        <v>1.4920000000000001E-2</v>
      </c>
      <c r="P222" s="466">
        <v>0</v>
      </c>
      <c r="Q222" s="466">
        <f>P222*H222</f>
        <v>0</v>
      </c>
      <c r="R222" s="466">
        <v>0</v>
      </c>
      <c r="S222" s="467">
        <f>R222*H222</f>
        <v>0</v>
      </c>
      <c r="AQ222" s="468" t="s">
        <v>422</v>
      </c>
      <c r="AS222" s="468" t="s">
        <v>972</v>
      </c>
      <c r="AT222" s="468" t="s">
        <v>409</v>
      </c>
      <c r="AX222" s="379" t="s">
        <v>970</v>
      </c>
      <c r="BD222" s="469" t="e">
        <f>IF(#REF!="základná",J222,0)</f>
        <v>#REF!</v>
      </c>
      <c r="BE222" s="469" t="e">
        <f>IF(#REF!="znížená",J222,0)</f>
        <v>#REF!</v>
      </c>
      <c r="BF222" s="469" t="e">
        <f>IF(#REF!="zákl. prenesená",J222,0)</f>
        <v>#REF!</v>
      </c>
      <c r="BG222" s="469" t="e">
        <f>IF(#REF!="zníž. prenesená",J222,0)</f>
        <v>#REF!</v>
      </c>
      <c r="BH222" s="469" t="e">
        <f>IF(#REF!="nulová",J222,0)</f>
        <v>#REF!</v>
      </c>
      <c r="BI222" s="379" t="s">
        <v>409</v>
      </c>
      <c r="BJ222" s="470">
        <f>ROUND(I222*H222,3)</f>
        <v>0</v>
      </c>
      <c r="BK222" s="379" t="s">
        <v>422</v>
      </c>
      <c r="BL222" s="468" t="s">
        <v>1907</v>
      </c>
    </row>
    <row r="223" spans="2:64" s="446" customFormat="1" ht="25.9" customHeight="1">
      <c r="B223" s="447"/>
      <c r="D223" s="448" t="s">
        <v>441</v>
      </c>
      <c r="E223" s="449" t="s">
        <v>8</v>
      </c>
      <c r="F223" s="449" t="s">
        <v>1908</v>
      </c>
      <c r="J223" s="450">
        <f>BJ223</f>
        <v>0</v>
      </c>
      <c r="L223" s="447"/>
      <c r="M223" s="451"/>
      <c r="O223" s="452">
        <f>SUM(O224:O226)</f>
        <v>0</v>
      </c>
      <c r="Q223" s="452">
        <f>SUM(Q224:Q226)</f>
        <v>0</v>
      </c>
      <c r="S223" s="453">
        <f>SUM(S224:S226)</f>
        <v>0</v>
      </c>
      <c r="AQ223" s="448" t="s">
        <v>420</v>
      </c>
      <c r="AS223" s="454" t="s">
        <v>441</v>
      </c>
      <c r="AT223" s="454" t="s">
        <v>889</v>
      </c>
      <c r="AX223" s="448" t="s">
        <v>970</v>
      </c>
      <c r="BJ223" s="455">
        <f>SUM(BJ224:BJ226)</f>
        <v>0</v>
      </c>
    </row>
    <row r="224" spans="2:64" s="387" customFormat="1" ht="37.700000000000003" customHeight="1">
      <c r="B224" s="458"/>
      <c r="C224" s="459" t="s">
        <v>1283</v>
      </c>
      <c r="D224" s="459" t="s">
        <v>972</v>
      </c>
      <c r="E224" s="460" t="s">
        <v>547</v>
      </c>
      <c r="F224" s="461" t="s">
        <v>1909</v>
      </c>
      <c r="G224" s="462" t="s">
        <v>800</v>
      </c>
      <c r="H224" s="463">
        <v>24</v>
      </c>
      <c r="I224" s="463">
        <v>0</v>
      </c>
      <c r="J224" s="463">
        <f>ROUND(I224*H224,3)</f>
        <v>0</v>
      </c>
      <c r="K224" s="464"/>
      <c r="L224" s="388"/>
      <c r="M224" s="465" t="s">
        <v>911</v>
      </c>
      <c r="N224" s="466">
        <v>0</v>
      </c>
      <c r="O224" s="466">
        <f>N224*H224</f>
        <v>0</v>
      </c>
      <c r="P224" s="466">
        <v>0</v>
      </c>
      <c r="Q224" s="466">
        <f>P224*H224</f>
        <v>0</v>
      </c>
      <c r="R224" s="466">
        <v>0</v>
      </c>
      <c r="S224" s="467">
        <f>R224*H224</f>
        <v>0</v>
      </c>
      <c r="AQ224" s="468" t="s">
        <v>1910</v>
      </c>
      <c r="AS224" s="468" t="s">
        <v>972</v>
      </c>
      <c r="AT224" s="468" t="s">
        <v>402</v>
      </c>
      <c r="AX224" s="379" t="s">
        <v>970</v>
      </c>
      <c r="BD224" s="469" t="e">
        <f>IF(#REF!="základná",J224,0)</f>
        <v>#REF!</v>
      </c>
      <c r="BE224" s="469" t="e">
        <f>IF(#REF!="znížená",J224,0)</f>
        <v>#REF!</v>
      </c>
      <c r="BF224" s="469" t="e">
        <f>IF(#REF!="zákl. prenesená",J224,0)</f>
        <v>#REF!</v>
      </c>
      <c r="BG224" s="469" t="e">
        <f>IF(#REF!="zníž. prenesená",J224,0)</f>
        <v>#REF!</v>
      </c>
      <c r="BH224" s="469" t="e">
        <f>IF(#REF!="nulová",J224,0)</f>
        <v>#REF!</v>
      </c>
      <c r="BI224" s="379" t="s">
        <v>409</v>
      </c>
      <c r="BJ224" s="470">
        <f>ROUND(I224*H224,3)</f>
        <v>0</v>
      </c>
      <c r="BK224" s="379" t="s">
        <v>1910</v>
      </c>
      <c r="BL224" s="468" t="s">
        <v>1911</v>
      </c>
    </row>
    <row r="225" spans="2:64" s="387" customFormat="1" ht="37.700000000000003" customHeight="1">
      <c r="B225" s="458"/>
      <c r="C225" s="459" t="s">
        <v>1287</v>
      </c>
      <c r="D225" s="459" t="s">
        <v>972</v>
      </c>
      <c r="E225" s="460" t="s">
        <v>801</v>
      </c>
      <c r="F225" s="461" t="s">
        <v>1912</v>
      </c>
      <c r="G225" s="462" t="s">
        <v>102</v>
      </c>
      <c r="H225" s="463">
        <v>1</v>
      </c>
      <c r="I225" s="463">
        <v>0</v>
      </c>
      <c r="J225" s="463">
        <f>ROUND(I225*H225,3)</f>
        <v>0</v>
      </c>
      <c r="K225" s="464"/>
      <c r="L225" s="388"/>
      <c r="M225" s="465" t="s">
        <v>911</v>
      </c>
      <c r="N225" s="466">
        <v>0</v>
      </c>
      <c r="O225" s="466">
        <f>N225*H225</f>
        <v>0</v>
      </c>
      <c r="P225" s="466">
        <v>0</v>
      </c>
      <c r="Q225" s="466">
        <f>P225*H225</f>
        <v>0</v>
      </c>
      <c r="R225" s="466">
        <v>0</v>
      </c>
      <c r="S225" s="467">
        <f>R225*H225</f>
        <v>0</v>
      </c>
      <c r="AQ225" s="468" t="s">
        <v>1910</v>
      </c>
      <c r="AS225" s="468" t="s">
        <v>972</v>
      </c>
      <c r="AT225" s="468" t="s">
        <v>402</v>
      </c>
      <c r="AX225" s="379" t="s">
        <v>970</v>
      </c>
      <c r="BD225" s="469" t="e">
        <f>IF(#REF!="základná",J225,0)</f>
        <v>#REF!</v>
      </c>
      <c r="BE225" s="469" t="e">
        <f>IF(#REF!="znížená",J225,0)</f>
        <v>#REF!</v>
      </c>
      <c r="BF225" s="469" t="e">
        <f>IF(#REF!="zákl. prenesená",J225,0)</f>
        <v>#REF!</v>
      </c>
      <c r="BG225" s="469" t="e">
        <f>IF(#REF!="zníž. prenesená",J225,0)</f>
        <v>#REF!</v>
      </c>
      <c r="BH225" s="469" t="e">
        <f>IF(#REF!="nulová",J225,0)</f>
        <v>#REF!</v>
      </c>
      <c r="BI225" s="379" t="s">
        <v>409</v>
      </c>
      <c r="BJ225" s="470">
        <f>ROUND(I225*H225,3)</f>
        <v>0</v>
      </c>
      <c r="BK225" s="379" t="s">
        <v>1910</v>
      </c>
      <c r="BL225" s="468" t="s">
        <v>1913</v>
      </c>
    </row>
    <row r="226" spans="2:64" s="387" customFormat="1" ht="14.45" customHeight="1">
      <c r="B226" s="458"/>
      <c r="C226" s="459" t="s">
        <v>1293</v>
      </c>
      <c r="D226" s="459" t="s">
        <v>972</v>
      </c>
      <c r="E226" s="460" t="s">
        <v>1914</v>
      </c>
      <c r="F226" s="461" t="s">
        <v>1915</v>
      </c>
      <c r="G226" s="462" t="s">
        <v>102</v>
      </c>
      <c r="H226" s="463">
        <v>1</v>
      </c>
      <c r="I226" s="463">
        <v>0</v>
      </c>
      <c r="J226" s="463">
        <f>ROUND(I226*H226,3)</f>
        <v>0</v>
      </c>
      <c r="K226" s="464"/>
      <c r="L226" s="388"/>
      <c r="M226" s="501" t="s">
        <v>911</v>
      </c>
      <c r="N226" s="502">
        <v>0</v>
      </c>
      <c r="O226" s="502">
        <f>N226*H226</f>
        <v>0</v>
      </c>
      <c r="P226" s="502">
        <v>0</v>
      </c>
      <c r="Q226" s="502">
        <f>P226*H226</f>
        <v>0</v>
      </c>
      <c r="R226" s="502">
        <v>0</v>
      </c>
      <c r="S226" s="503">
        <f>R226*H226</f>
        <v>0</v>
      </c>
      <c r="AQ226" s="468" t="s">
        <v>1910</v>
      </c>
      <c r="AS226" s="468" t="s">
        <v>972</v>
      </c>
      <c r="AT226" s="468" t="s">
        <v>402</v>
      </c>
      <c r="AX226" s="379" t="s">
        <v>970</v>
      </c>
      <c r="BD226" s="469" t="e">
        <f>IF(#REF!="základná",J226,0)</f>
        <v>#REF!</v>
      </c>
      <c r="BE226" s="469" t="e">
        <f>IF(#REF!="znížená",J226,0)</f>
        <v>#REF!</v>
      </c>
      <c r="BF226" s="469" t="e">
        <f>IF(#REF!="zákl. prenesená",J226,0)</f>
        <v>#REF!</v>
      </c>
      <c r="BG226" s="469" t="e">
        <f>IF(#REF!="zníž. prenesená",J226,0)</f>
        <v>#REF!</v>
      </c>
      <c r="BH226" s="469" t="e">
        <f>IF(#REF!="nulová",J226,0)</f>
        <v>#REF!</v>
      </c>
      <c r="BI226" s="379" t="s">
        <v>409</v>
      </c>
      <c r="BJ226" s="470">
        <f>ROUND(I226*H226,3)</f>
        <v>0</v>
      </c>
      <c r="BK226" s="379" t="s">
        <v>1910</v>
      </c>
      <c r="BL226" s="468" t="s">
        <v>1916</v>
      </c>
    </row>
    <row r="227" spans="2:64" s="387" customFormat="1" ht="6.95" customHeight="1">
      <c r="B227" s="413"/>
      <c r="C227" s="414"/>
      <c r="D227" s="414"/>
      <c r="E227" s="414"/>
      <c r="F227" s="414"/>
      <c r="G227" s="414"/>
      <c r="H227" s="414"/>
      <c r="I227" s="414"/>
      <c r="J227" s="414"/>
      <c r="K227" s="414"/>
      <c r="L227" s="388"/>
    </row>
  </sheetData>
  <autoFilter ref="C124:K226" xr:uid="{00000000-0009-0000-0000-000002000000}"/>
  <mergeCells count="9">
    <mergeCell ref="E87:H87"/>
    <mergeCell ref="E115:H115"/>
    <mergeCell ref="E117:H117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B1A8-7E57-4809-A9BF-03D671F473ED}">
  <sheetPr>
    <pageSetUpPr fitToPage="1"/>
  </sheetPr>
  <dimension ref="B2:BL269"/>
  <sheetViews>
    <sheetView showGridLines="0" workbookViewId="0">
      <selection activeCell="I271" sqref="I271"/>
    </sheetView>
  </sheetViews>
  <sheetFormatPr defaultColWidth="9.140625" defaultRowHeight="11.25"/>
  <cols>
    <col min="1" max="1" width="7.140625" style="378" customWidth="1"/>
    <col min="2" max="2" width="1" style="378" customWidth="1"/>
    <col min="3" max="3" width="3.5703125" style="378" customWidth="1"/>
    <col min="4" max="4" width="3.7109375" style="378" customWidth="1"/>
    <col min="5" max="5" width="14.7109375" style="378" customWidth="1"/>
    <col min="6" max="6" width="43.5703125" style="378" customWidth="1"/>
    <col min="7" max="7" width="6.42578125" style="378" customWidth="1"/>
    <col min="8" max="8" width="9.85546875" style="378" customWidth="1"/>
    <col min="9" max="10" width="17.28515625" style="378" customWidth="1"/>
    <col min="11" max="11" width="17.28515625" style="378" hidden="1" customWidth="1"/>
    <col min="12" max="12" width="8" style="378" customWidth="1"/>
    <col min="13" max="13" width="9.28515625" style="378" hidden="1" customWidth="1"/>
    <col min="14" max="19" width="12.140625" style="378" hidden="1" customWidth="1"/>
    <col min="20" max="20" width="14" style="378" hidden="1" customWidth="1"/>
    <col min="21" max="21" width="10.5703125" style="378" customWidth="1"/>
    <col min="22" max="22" width="14" style="378" customWidth="1"/>
    <col min="23" max="23" width="10.5703125" style="378" customWidth="1"/>
    <col min="24" max="24" width="12.85546875" style="378" customWidth="1"/>
    <col min="25" max="25" width="9.42578125" style="378" customWidth="1"/>
    <col min="26" max="26" width="12.85546875" style="378" customWidth="1"/>
    <col min="27" max="27" width="14" style="378" customWidth="1"/>
    <col min="28" max="28" width="9.42578125" style="378" customWidth="1"/>
    <col min="29" max="29" width="12.85546875" style="378" customWidth="1"/>
    <col min="30" max="30" width="14" style="378" customWidth="1"/>
    <col min="31" max="16384" width="9.140625" style="378"/>
  </cols>
  <sheetData>
    <row r="2" spans="2:55" ht="36.950000000000003" customHeight="1">
      <c r="L2" s="685" t="s">
        <v>884</v>
      </c>
      <c r="M2" s="686"/>
      <c r="N2" s="686"/>
      <c r="O2" s="686"/>
      <c r="P2" s="686"/>
      <c r="Q2" s="686"/>
      <c r="R2" s="686"/>
      <c r="S2" s="686"/>
      <c r="T2" s="686"/>
      <c r="U2" s="686"/>
      <c r="AS2" s="379" t="s">
        <v>2036</v>
      </c>
      <c r="AY2" s="380" t="s">
        <v>2037</v>
      </c>
      <c r="AZ2" s="380" t="s">
        <v>2038</v>
      </c>
      <c r="BA2" s="380" t="s">
        <v>97</v>
      </c>
      <c r="BB2" s="380" t="s">
        <v>2039</v>
      </c>
      <c r="BC2" s="380" t="s">
        <v>414</v>
      </c>
    </row>
    <row r="3" spans="2:55" ht="6.95" customHeight="1"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3"/>
      <c r="AS3" s="379" t="s">
        <v>889</v>
      </c>
      <c r="AY3" s="380" t="s">
        <v>2040</v>
      </c>
      <c r="AZ3" s="380" t="s">
        <v>2041</v>
      </c>
      <c r="BA3" s="380" t="s">
        <v>97</v>
      </c>
      <c r="BB3" s="380" t="s">
        <v>409</v>
      </c>
      <c r="BC3" s="380" t="s">
        <v>414</v>
      </c>
    </row>
    <row r="4" spans="2:55" ht="24.95" customHeight="1">
      <c r="B4" s="383"/>
      <c r="D4" s="384" t="s">
        <v>883</v>
      </c>
      <c r="L4" s="383"/>
      <c r="M4" s="385" t="s">
        <v>893</v>
      </c>
      <c r="AS4" s="379" t="s">
        <v>894</v>
      </c>
    </row>
    <row r="5" spans="2:55" ht="6.95" customHeight="1">
      <c r="B5" s="383"/>
      <c r="L5" s="383"/>
    </row>
    <row r="6" spans="2:55" ht="12" customHeight="1">
      <c r="B6" s="383"/>
      <c r="D6" s="386" t="s">
        <v>901</v>
      </c>
      <c r="L6" s="383"/>
    </row>
    <row r="7" spans="2:55" ht="16.5" customHeight="1">
      <c r="B7" s="383"/>
      <c r="E7" s="687" t="s">
        <v>2476</v>
      </c>
      <c r="F7" s="684"/>
      <c r="G7" s="684"/>
      <c r="H7" s="684"/>
      <c r="L7" s="383"/>
    </row>
    <row r="8" spans="2:55" s="387" customFormat="1" ht="12" customHeight="1">
      <c r="B8" s="388"/>
      <c r="D8" s="386" t="s">
        <v>908</v>
      </c>
      <c r="L8" s="388"/>
    </row>
    <row r="9" spans="2:55" s="387" customFormat="1" ht="16.5" customHeight="1">
      <c r="B9" s="388"/>
      <c r="E9" s="681" t="s">
        <v>2042</v>
      </c>
      <c r="F9" s="682"/>
      <c r="G9" s="682"/>
      <c r="H9" s="682"/>
      <c r="L9" s="388"/>
    </row>
    <row r="10" spans="2:55" s="387" customFormat="1">
      <c r="B10" s="388"/>
      <c r="L10" s="388"/>
    </row>
    <row r="11" spans="2:55" s="387" customFormat="1" ht="12" customHeight="1">
      <c r="B11" s="388"/>
      <c r="D11" s="386" t="s">
        <v>910</v>
      </c>
      <c r="F11" s="389" t="s">
        <v>911</v>
      </c>
      <c r="I11" s="386" t="s">
        <v>912</v>
      </c>
      <c r="J11" s="389" t="s">
        <v>911</v>
      </c>
      <c r="L11" s="388"/>
    </row>
    <row r="12" spans="2:55" s="387" customFormat="1" ht="12" customHeight="1">
      <c r="B12" s="388"/>
      <c r="D12" s="386" t="s">
        <v>913</v>
      </c>
      <c r="F12" s="389" t="s">
        <v>376</v>
      </c>
      <c r="I12" s="386" t="s">
        <v>914</v>
      </c>
      <c r="J12" s="390">
        <v>44153</v>
      </c>
      <c r="L12" s="388"/>
    </row>
    <row r="13" spans="2:55" s="387" customFormat="1" ht="10.7" customHeight="1">
      <c r="B13" s="388"/>
      <c r="L13" s="388"/>
    </row>
    <row r="14" spans="2:55" s="387" customFormat="1" ht="12" customHeight="1">
      <c r="B14" s="388"/>
      <c r="D14" s="386" t="s">
        <v>915</v>
      </c>
      <c r="I14" s="386" t="s">
        <v>916</v>
      </c>
      <c r="J14" s="389" t="s">
        <v>911</v>
      </c>
      <c r="L14" s="388"/>
    </row>
    <row r="15" spans="2:55" s="387" customFormat="1" ht="18" customHeight="1">
      <c r="B15" s="388"/>
      <c r="E15" s="389" t="s">
        <v>462</v>
      </c>
      <c r="I15" s="386" t="s">
        <v>917</v>
      </c>
      <c r="J15" s="389" t="s">
        <v>911</v>
      </c>
      <c r="L15" s="388"/>
    </row>
    <row r="16" spans="2:55" s="387" customFormat="1" ht="6.95" customHeight="1">
      <c r="B16" s="388"/>
      <c r="L16" s="388"/>
    </row>
    <row r="17" spans="2:12" s="387" customFormat="1" ht="12" customHeight="1">
      <c r="B17" s="388"/>
      <c r="D17" s="386" t="s">
        <v>918</v>
      </c>
      <c r="I17" s="386" t="s">
        <v>916</v>
      </c>
      <c r="J17" s="389" t="str">
        <f>'[1]Rekapitulácia stavby'!AN13</f>
        <v/>
      </c>
      <c r="L17" s="388"/>
    </row>
    <row r="18" spans="2:12" s="387" customFormat="1" ht="18" customHeight="1">
      <c r="B18" s="388"/>
      <c r="E18" s="688" t="str">
        <f>'[1]Rekapitulácia stavby'!E14</f>
        <v xml:space="preserve"> </v>
      </c>
      <c r="F18" s="688"/>
      <c r="G18" s="688"/>
      <c r="H18" s="688"/>
      <c r="I18" s="386" t="s">
        <v>917</v>
      </c>
      <c r="J18" s="389" t="str">
        <f>'[1]Rekapitulácia stavby'!AN14</f>
        <v/>
      </c>
      <c r="L18" s="388"/>
    </row>
    <row r="19" spans="2:12" s="387" customFormat="1" ht="6.95" customHeight="1">
      <c r="B19" s="388"/>
      <c r="L19" s="388"/>
    </row>
    <row r="20" spans="2:12" s="387" customFormat="1" ht="12" customHeight="1">
      <c r="B20" s="388"/>
      <c r="D20" s="386" t="s">
        <v>919</v>
      </c>
      <c r="I20" s="386" t="s">
        <v>916</v>
      </c>
      <c r="J20" s="389" t="s">
        <v>911</v>
      </c>
      <c r="L20" s="388"/>
    </row>
    <row r="21" spans="2:12" s="387" customFormat="1" ht="18" customHeight="1">
      <c r="B21" s="388"/>
      <c r="E21" s="389" t="s">
        <v>920</v>
      </c>
      <c r="I21" s="386" t="s">
        <v>917</v>
      </c>
      <c r="J21" s="389" t="s">
        <v>911</v>
      </c>
      <c r="L21" s="388"/>
    </row>
    <row r="22" spans="2:12" s="387" customFormat="1" ht="6.95" customHeight="1">
      <c r="B22" s="388"/>
      <c r="L22" s="388"/>
    </row>
    <row r="23" spans="2:12" s="387" customFormat="1" ht="12" customHeight="1">
      <c r="B23" s="388"/>
      <c r="D23" s="386" t="s">
        <v>921</v>
      </c>
      <c r="I23" s="386" t="s">
        <v>916</v>
      </c>
      <c r="J23" s="389" t="s">
        <v>911</v>
      </c>
      <c r="L23" s="388"/>
    </row>
    <row r="24" spans="2:12" s="387" customFormat="1" ht="18" customHeight="1">
      <c r="B24" s="388"/>
      <c r="E24" s="389" t="s">
        <v>922</v>
      </c>
      <c r="I24" s="386" t="s">
        <v>917</v>
      </c>
      <c r="J24" s="389" t="s">
        <v>911</v>
      </c>
      <c r="L24" s="388"/>
    </row>
    <row r="25" spans="2:12" s="387" customFormat="1" ht="6.95" customHeight="1">
      <c r="B25" s="388"/>
      <c r="L25" s="388"/>
    </row>
    <row r="26" spans="2:12" s="387" customFormat="1" ht="12" customHeight="1">
      <c r="B26" s="388"/>
      <c r="D26" s="386" t="s">
        <v>923</v>
      </c>
      <c r="L26" s="388"/>
    </row>
    <row r="27" spans="2:12" s="391" customFormat="1" ht="16.5" customHeight="1">
      <c r="B27" s="392"/>
      <c r="E27" s="689" t="s">
        <v>911</v>
      </c>
      <c r="F27" s="689"/>
      <c r="G27" s="689"/>
      <c r="H27" s="689"/>
      <c r="L27" s="392"/>
    </row>
    <row r="28" spans="2:12" s="387" customFormat="1" ht="6.95" customHeight="1">
      <c r="B28" s="388"/>
      <c r="L28" s="388"/>
    </row>
    <row r="29" spans="2:12" s="387" customFormat="1" ht="6.95" customHeight="1">
      <c r="B29" s="388"/>
      <c r="D29" s="393"/>
      <c r="E29" s="393"/>
      <c r="F29" s="393"/>
      <c r="G29" s="393"/>
      <c r="H29" s="393"/>
      <c r="I29" s="393"/>
      <c r="J29" s="393"/>
      <c r="K29" s="393"/>
      <c r="L29" s="388"/>
    </row>
    <row r="30" spans="2:12" s="387" customFormat="1" ht="25.35" customHeight="1">
      <c r="B30" s="388"/>
      <c r="D30" s="394" t="s">
        <v>924</v>
      </c>
      <c r="J30" s="395">
        <f>ROUND(J133, 3)</f>
        <v>0</v>
      </c>
      <c r="L30" s="388"/>
    </row>
    <row r="31" spans="2:12" s="387" customFormat="1" ht="6.95" customHeight="1">
      <c r="B31" s="388"/>
      <c r="D31" s="393"/>
      <c r="E31" s="393"/>
      <c r="F31" s="393"/>
      <c r="G31" s="393"/>
      <c r="H31" s="393"/>
      <c r="I31" s="393"/>
      <c r="J31" s="393"/>
      <c r="K31" s="393"/>
      <c r="L31" s="388"/>
    </row>
    <row r="32" spans="2:12" s="387" customFormat="1" ht="14.45" customHeight="1">
      <c r="B32" s="388"/>
      <c r="F32" s="396" t="s">
        <v>925</v>
      </c>
      <c r="I32" s="396" t="s">
        <v>926</v>
      </c>
      <c r="J32" s="396" t="s">
        <v>927</v>
      </c>
      <c r="L32" s="388"/>
    </row>
    <row r="33" spans="2:12" s="387" customFormat="1" ht="14.45" customHeight="1">
      <c r="B33" s="388"/>
      <c r="D33" s="397" t="s">
        <v>447</v>
      </c>
      <c r="E33" s="386" t="s">
        <v>928</v>
      </c>
      <c r="F33" s="398">
        <v>0</v>
      </c>
      <c r="I33" s="399">
        <v>0.2</v>
      </c>
      <c r="J33" s="398">
        <v>0</v>
      </c>
      <c r="L33" s="388"/>
    </row>
    <row r="34" spans="2:12" s="387" customFormat="1" ht="14.45" customHeight="1">
      <c r="B34" s="388"/>
      <c r="E34" s="386" t="s">
        <v>929</v>
      </c>
      <c r="F34" s="398">
        <f>J34</f>
        <v>0</v>
      </c>
      <c r="I34" s="399">
        <v>0.2</v>
      </c>
      <c r="J34" s="398">
        <f>J39-J30</f>
        <v>0</v>
      </c>
      <c r="L34" s="388"/>
    </row>
    <row r="35" spans="2:12" s="387" customFormat="1" ht="14.45" hidden="1" customHeight="1">
      <c r="B35" s="388"/>
      <c r="E35" s="386" t="s">
        <v>930</v>
      </c>
      <c r="F35" s="398" t="e">
        <f>ROUND((SUM(BF133:BF266)),  3)</f>
        <v>#REF!</v>
      </c>
      <c r="I35" s="399">
        <v>0.2</v>
      </c>
      <c r="J35" s="398">
        <f>0</f>
        <v>0</v>
      </c>
      <c r="L35" s="388"/>
    </row>
    <row r="36" spans="2:12" s="387" customFormat="1" ht="14.45" hidden="1" customHeight="1">
      <c r="B36" s="388"/>
      <c r="E36" s="386" t="s">
        <v>931</v>
      </c>
      <c r="F36" s="398" t="e">
        <f>ROUND((SUM(BG133:BG266)),  3)</f>
        <v>#REF!</v>
      </c>
      <c r="I36" s="399">
        <v>0.2</v>
      </c>
      <c r="J36" s="398">
        <f>0</f>
        <v>0</v>
      </c>
      <c r="L36" s="388"/>
    </row>
    <row r="37" spans="2:12" s="387" customFormat="1" ht="14.45" hidden="1" customHeight="1">
      <c r="B37" s="388"/>
      <c r="E37" s="386" t="s">
        <v>932</v>
      </c>
      <c r="F37" s="398" t="e">
        <f>ROUND((SUM(BH133:BH266)),  3)</f>
        <v>#REF!</v>
      </c>
      <c r="I37" s="399">
        <v>0</v>
      </c>
      <c r="J37" s="398">
        <f>0</f>
        <v>0</v>
      </c>
      <c r="L37" s="388"/>
    </row>
    <row r="38" spans="2:12" s="387" customFormat="1" ht="6.95" customHeight="1">
      <c r="B38" s="388"/>
      <c r="L38" s="388"/>
    </row>
    <row r="39" spans="2:12" s="387" customFormat="1" ht="25.35" customHeight="1">
      <c r="B39" s="388"/>
      <c r="C39" s="400"/>
      <c r="D39" s="401" t="s">
        <v>933</v>
      </c>
      <c r="E39" s="402"/>
      <c r="F39" s="402"/>
      <c r="G39" s="403" t="s">
        <v>934</v>
      </c>
      <c r="H39" s="404" t="s">
        <v>395</v>
      </c>
      <c r="I39" s="402"/>
      <c r="J39" s="405">
        <f>J30*1.2</f>
        <v>0</v>
      </c>
      <c r="K39" s="406"/>
      <c r="L39" s="388"/>
    </row>
    <row r="40" spans="2:12" s="387" customFormat="1" ht="14.45" customHeight="1">
      <c r="B40" s="388"/>
      <c r="L40" s="388"/>
    </row>
    <row r="41" spans="2:12" ht="14.45" customHeight="1">
      <c r="B41" s="383"/>
      <c r="L41" s="383"/>
    </row>
    <row r="42" spans="2:12" ht="14.45" customHeight="1">
      <c r="B42" s="383"/>
      <c r="L42" s="383"/>
    </row>
    <row r="43" spans="2:12" ht="14.45" customHeight="1">
      <c r="B43" s="383"/>
      <c r="L43" s="383"/>
    </row>
    <row r="44" spans="2:12" ht="14.45" customHeight="1">
      <c r="B44" s="383"/>
      <c r="L44" s="383"/>
    </row>
    <row r="45" spans="2:12" ht="14.45" customHeight="1">
      <c r="B45" s="383"/>
      <c r="L45" s="383"/>
    </row>
    <row r="46" spans="2:12" ht="14.45" customHeight="1">
      <c r="B46" s="383"/>
      <c r="L46" s="383"/>
    </row>
    <row r="47" spans="2:12" ht="14.45" customHeight="1">
      <c r="B47" s="383"/>
      <c r="L47" s="383"/>
    </row>
    <row r="48" spans="2:12" ht="14.45" customHeight="1">
      <c r="B48" s="383"/>
      <c r="L48" s="383"/>
    </row>
    <row r="49" spans="2:12" ht="14.45" customHeight="1">
      <c r="B49" s="383"/>
      <c r="L49" s="383"/>
    </row>
    <row r="50" spans="2:12" s="387" customFormat="1" ht="14.45" customHeight="1">
      <c r="B50" s="388"/>
      <c r="D50" s="407" t="s">
        <v>380</v>
      </c>
      <c r="E50" s="408"/>
      <c r="F50" s="408"/>
      <c r="G50" s="407" t="s">
        <v>935</v>
      </c>
      <c r="H50" s="408"/>
      <c r="I50" s="408"/>
      <c r="J50" s="408"/>
      <c r="K50" s="408"/>
      <c r="L50" s="388"/>
    </row>
    <row r="51" spans="2:12">
      <c r="B51" s="383"/>
      <c r="L51" s="383"/>
    </row>
    <row r="52" spans="2:12">
      <c r="B52" s="383"/>
      <c r="L52" s="383"/>
    </row>
    <row r="53" spans="2:12">
      <c r="B53" s="383"/>
      <c r="L53" s="383"/>
    </row>
    <row r="54" spans="2:12">
      <c r="B54" s="383"/>
      <c r="L54" s="383"/>
    </row>
    <row r="55" spans="2:12">
      <c r="B55" s="383"/>
      <c r="L55" s="383"/>
    </row>
    <row r="56" spans="2:12">
      <c r="B56" s="383"/>
      <c r="L56" s="383"/>
    </row>
    <row r="57" spans="2:12">
      <c r="B57" s="383"/>
      <c r="L57" s="383"/>
    </row>
    <row r="58" spans="2:12">
      <c r="B58" s="383"/>
      <c r="L58" s="383"/>
    </row>
    <row r="59" spans="2:12">
      <c r="B59" s="383"/>
      <c r="L59" s="383"/>
    </row>
    <row r="60" spans="2:12">
      <c r="B60" s="383"/>
      <c r="L60" s="383"/>
    </row>
    <row r="61" spans="2:12" s="387" customFormat="1" ht="12.75">
      <c r="B61" s="388"/>
      <c r="D61" s="409" t="s">
        <v>936</v>
      </c>
      <c r="E61" s="410"/>
      <c r="F61" s="411" t="s">
        <v>445</v>
      </c>
      <c r="G61" s="409" t="s">
        <v>936</v>
      </c>
      <c r="H61" s="410"/>
      <c r="I61" s="410"/>
      <c r="J61" s="412" t="s">
        <v>445</v>
      </c>
      <c r="K61" s="410"/>
      <c r="L61" s="388"/>
    </row>
    <row r="62" spans="2:12">
      <c r="B62" s="383"/>
      <c r="L62" s="383"/>
    </row>
    <row r="63" spans="2:12">
      <c r="B63" s="383"/>
      <c r="L63" s="383"/>
    </row>
    <row r="64" spans="2:12">
      <c r="B64" s="383"/>
      <c r="L64" s="383"/>
    </row>
    <row r="65" spans="2:12" s="387" customFormat="1" ht="12.75">
      <c r="B65" s="388"/>
      <c r="D65" s="407" t="s">
        <v>379</v>
      </c>
      <c r="E65" s="408"/>
      <c r="F65" s="408"/>
      <c r="G65" s="407" t="s">
        <v>381</v>
      </c>
      <c r="H65" s="408"/>
      <c r="I65" s="408"/>
      <c r="J65" s="408"/>
      <c r="K65" s="408"/>
      <c r="L65" s="388"/>
    </row>
    <row r="66" spans="2:12">
      <c r="B66" s="383"/>
      <c r="L66" s="383"/>
    </row>
    <row r="67" spans="2:12">
      <c r="B67" s="383"/>
      <c r="L67" s="383"/>
    </row>
    <row r="68" spans="2:12">
      <c r="B68" s="383"/>
      <c r="L68" s="383"/>
    </row>
    <row r="69" spans="2:12">
      <c r="B69" s="383"/>
      <c r="L69" s="383"/>
    </row>
    <row r="70" spans="2:12">
      <c r="B70" s="383"/>
      <c r="L70" s="383"/>
    </row>
    <row r="71" spans="2:12">
      <c r="B71" s="383"/>
      <c r="L71" s="383"/>
    </row>
    <row r="72" spans="2:12">
      <c r="B72" s="383"/>
      <c r="L72" s="383"/>
    </row>
    <row r="73" spans="2:12">
      <c r="B73" s="383"/>
      <c r="L73" s="383"/>
    </row>
    <row r="74" spans="2:12">
      <c r="B74" s="383"/>
      <c r="L74" s="383"/>
    </row>
    <row r="75" spans="2:12">
      <c r="B75" s="383"/>
      <c r="L75" s="383"/>
    </row>
    <row r="76" spans="2:12" s="387" customFormat="1" ht="12.75">
      <c r="B76" s="388"/>
      <c r="D76" s="409" t="s">
        <v>936</v>
      </c>
      <c r="E76" s="410"/>
      <c r="F76" s="411" t="s">
        <v>445</v>
      </c>
      <c r="G76" s="409" t="s">
        <v>936</v>
      </c>
      <c r="H76" s="410"/>
      <c r="I76" s="410"/>
      <c r="J76" s="412" t="s">
        <v>445</v>
      </c>
      <c r="K76" s="410"/>
      <c r="L76" s="388"/>
    </row>
    <row r="77" spans="2:12" s="387" customFormat="1" ht="14.45" customHeight="1">
      <c r="B77" s="413"/>
      <c r="C77" s="414"/>
      <c r="D77" s="414"/>
      <c r="E77" s="414"/>
      <c r="F77" s="414"/>
      <c r="G77" s="414"/>
      <c r="H77" s="414"/>
      <c r="I77" s="414"/>
      <c r="J77" s="414"/>
      <c r="K77" s="414"/>
      <c r="L77" s="388"/>
    </row>
    <row r="81" spans="2:46" s="387" customFormat="1" ht="6.95" hidden="1" customHeight="1">
      <c r="B81" s="415"/>
      <c r="C81" s="416"/>
      <c r="D81" s="416"/>
      <c r="E81" s="416"/>
      <c r="F81" s="416"/>
      <c r="G81" s="416"/>
      <c r="H81" s="416"/>
      <c r="I81" s="416"/>
      <c r="J81" s="416"/>
      <c r="K81" s="416"/>
      <c r="L81" s="388"/>
    </row>
    <row r="82" spans="2:46" s="387" customFormat="1" ht="24.95" hidden="1" customHeight="1">
      <c r="B82" s="388"/>
      <c r="C82" s="384" t="s">
        <v>937</v>
      </c>
      <c r="L82" s="388"/>
    </row>
    <row r="83" spans="2:46" s="387" customFormat="1" ht="6.95" hidden="1" customHeight="1">
      <c r="B83" s="388"/>
      <c r="L83" s="388"/>
    </row>
    <row r="84" spans="2:46" s="387" customFormat="1" ht="12" hidden="1" customHeight="1">
      <c r="B84" s="388"/>
      <c r="C84" s="386" t="s">
        <v>901</v>
      </c>
      <c r="L84" s="388"/>
    </row>
    <row r="85" spans="2:46" s="387" customFormat="1" ht="16.5" hidden="1" customHeight="1">
      <c r="B85" s="388"/>
      <c r="E85" s="683" t="str">
        <f>E7</f>
        <v>Budova jedálne v areáli základnej školy Gajary</v>
      </c>
      <c r="F85" s="684"/>
      <c r="G85" s="684"/>
      <c r="H85" s="684"/>
      <c r="L85" s="388"/>
    </row>
    <row r="86" spans="2:46" s="387" customFormat="1" ht="12" hidden="1" customHeight="1">
      <c r="B86" s="388"/>
      <c r="C86" s="386" t="s">
        <v>908</v>
      </c>
      <c r="L86" s="388"/>
    </row>
    <row r="87" spans="2:46" s="387" customFormat="1" ht="16.5" hidden="1" customHeight="1">
      <c r="B87" s="388"/>
      <c r="E87" s="681" t="str">
        <f>E9</f>
        <v>F - STL pripojovací plynovod</v>
      </c>
      <c r="F87" s="682"/>
      <c r="G87" s="682"/>
      <c r="H87" s="682"/>
      <c r="L87" s="388"/>
    </row>
    <row r="88" spans="2:46" s="387" customFormat="1" ht="6.95" hidden="1" customHeight="1">
      <c r="B88" s="388"/>
      <c r="L88" s="388"/>
    </row>
    <row r="89" spans="2:46" s="387" customFormat="1" ht="12" hidden="1" customHeight="1">
      <c r="B89" s="388"/>
      <c r="C89" s="386" t="s">
        <v>913</v>
      </c>
      <c r="F89" s="389" t="str">
        <f>F12</f>
        <v>Gajary</v>
      </c>
      <c r="I89" s="386" t="s">
        <v>914</v>
      </c>
      <c r="J89" s="390">
        <f>IF(J12="","",J12)</f>
        <v>44153</v>
      </c>
      <c r="L89" s="388"/>
    </row>
    <row r="90" spans="2:46" s="387" customFormat="1" ht="6.95" hidden="1" customHeight="1">
      <c r="B90" s="388"/>
      <c r="L90" s="388"/>
    </row>
    <row r="91" spans="2:46" s="387" customFormat="1" ht="15.2" hidden="1" customHeight="1">
      <c r="B91" s="388"/>
      <c r="C91" s="386" t="s">
        <v>915</v>
      </c>
      <c r="F91" s="389" t="str">
        <f>E15</f>
        <v>Obec Gajary, Hlavná 67, 900 61 Gajary</v>
      </c>
      <c r="I91" s="386" t="s">
        <v>919</v>
      </c>
      <c r="J91" s="417" t="str">
        <f>E21</f>
        <v>Ing. Rastislav Kohút</v>
      </c>
      <c r="L91" s="388"/>
    </row>
    <row r="92" spans="2:46" s="387" customFormat="1" ht="25.7" hidden="1" customHeight="1">
      <c r="B92" s="388"/>
      <c r="C92" s="386" t="s">
        <v>918</v>
      </c>
      <c r="F92" s="389" t="str">
        <f>IF(E18="","",E18)</f>
        <v xml:space="preserve"> </v>
      </c>
      <c r="I92" s="386" t="s">
        <v>921</v>
      </c>
      <c r="J92" s="417" t="str">
        <f>E24</f>
        <v>Jókayová Stanislava, Ing.</v>
      </c>
      <c r="L92" s="388"/>
    </row>
    <row r="93" spans="2:46" s="387" customFormat="1" ht="10.35" hidden="1" customHeight="1">
      <c r="B93" s="388"/>
      <c r="L93" s="388"/>
    </row>
    <row r="94" spans="2:46" s="387" customFormat="1" ht="29.25" hidden="1" customHeight="1">
      <c r="B94" s="388"/>
      <c r="C94" s="418" t="s">
        <v>938</v>
      </c>
      <c r="D94" s="400"/>
      <c r="E94" s="400"/>
      <c r="F94" s="400"/>
      <c r="G94" s="400"/>
      <c r="H94" s="400"/>
      <c r="I94" s="400"/>
      <c r="J94" s="419" t="s">
        <v>939</v>
      </c>
      <c r="K94" s="400"/>
      <c r="L94" s="388"/>
    </row>
    <row r="95" spans="2:46" s="387" customFormat="1" ht="10.35" hidden="1" customHeight="1">
      <c r="B95" s="388"/>
      <c r="L95" s="388"/>
    </row>
    <row r="96" spans="2:46" s="387" customFormat="1" ht="22.7" hidden="1" customHeight="1">
      <c r="B96" s="388"/>
      <c r="C96" s="420" t="s">
        <v>940</v>
      </c>
      <c r="J96" s="395">
        <f>J133</f>
        <v>0</v>
      </c>
      <c r="L96" s="388"/>
      <c r="AT96" s="379" t="s">
        <v>941</v>
      </c>
    </row>
    <row r="97" spans="2:12" s="422" customFormat="1" ht="24.95" hidden="1" customHeight="1">
      <c r="B97" s="421"/>
      <c r="D97" s="423" t="s">
        <v>1919</v>
      </c>
      <c r="E97" s="424"/>
      <c r="F97" s="424"/>
      <c r="G97" s="424"/>
      <c r="H97" s="424"/>
      <c r="I97" s="424"/>
      <c r="J97" s="425">
        <f>J134</f>
        <v>0</v>
      </c>
      <c r="L97" s="421"/>
    </row>
    <row r="98" spans="2:12" s="427" customFormat="1" ht="19.899999999999999" hidden="1" customHeight="1">
      <c r="B98" s="426"/>
      <c r="D98" s="428" t="s">
        <v>943</v>
      </c>
      <c r="E98" s="429"/>
      <c r="F98" s="429"/>
      <c r="G98" s="429"/>
      <c r="H98" s="429"/>
      <c r="I98" s="429"/>
      <c r="J98" s="430">
        <f>J135</f>
        <v>0</v>
      </c>
      <c r="L98" s="426"/>
    </row>
    <row r="99" spans="2:12" s="427" customFormat="1" ht="19.899999999999999" hidden="1" customHeight="1">
      <c r="B99" s="426"/>
      <c r="D99" s="428" t="s">
        <v>944</v>
      </c>
      <c r="E99" s="429"/>
      <c r="F99" s="429"/>
      <c r="G99" s="429"/>
      <c r="H99" s="429"/>
      <c r="I99" s="429"/>
      <c r="J99" s="430">
        <f>J165</f>
        <v>0</v>
      </c>
      <c r="L99" s="426"/>
    </row>
    <row r="100" spans="2:12" s="427" customFormat="1" ht="19.899999999999999" hidden="1" customHeight="1">
      <c r="B100" s="426"/>
      <c r="D100" s="428" t="s">
        <v>946</v>
      </c>
      <c r="E100" s="429"/>
      <c r="F100" s="429"/>
      <c r="G100" s="429"/>
      <c r="H100" s="429"/>
      <c r="I100" s="429"/>
      <c r="J100" s="430">
        <f>J167</f>
        <v>0</v>
      </c>
      <c r="L100" s="426"/>
    </row>
    <row r="101" spans="2:12" s="427" customFormat="1" ht="19.899999999999999" hidden="1" customHeight="1">
      <c r="B101" s="426"/>
      <c r="D101" s="428" t="s">
        <v>2043</v>
      </c>
      <c r="E101" s="429"/>
      <c r="F101" s="429"/>
      <c r="G101" s="429"/>
      <c r="H101" s="429"/>
      <c r="I101" s="429"/>
      <c r="J101" s="430">
        <f>J170</f>
        <v>0</v>
      </c>
      <c r="L101" s="426"/>
    </row>
    <row r="102" spans="2:12" s="427" customFormat="1" ht="19.899999999999999" hidden="1" customHeight="1">
      <c r="B102" s="426"/>
      <c r="D102" s="428" t="s">
        <v>948</v>
      </c>
      <c r="E102" s="429"/>
      <c r="F102" s="429"/>
      <c r="G102" s="429"/>
      <c r="H102" s="429"/>
      <c r="I102" s="429"/>
      <c r="J102" s="430">
        <f>J175</f>
        <v>0</v>
      </c>
      <c r="L102" s="426"/>
    </row>
    <row r="103" spans="2:12" s="427" customFormat="1" ht="19.899999999999999" hidden="1" customHeight="1">
      <c r="B103" s="426"/>
      <c r="D103" s="428" t="s">
        <v>949</v>
      </c>
      <c r="E103" s="429"/>
      <c r="F103" s="429"/>
      <c r="G103" s="429"/>
      <c r="H103" s="429"/>
      <c r="I103" s="429"/>
      <c r="J103" s="430">
        <f>J183</f>
        <v>0</v>
      </c>
      <c r="L103" s="426"/>
    </row>
    <row r="104" spans="2:12" s="427" customFormat="1" ht="19.899999999999999" hidden="1" customHeight="1">
      <c r="B104" s="426"/>
      <c r="D104" s="428" t="s">
        <v>950</v>
      </c>
      <c r="E104" s="429"/>
      <c r="F104" s="429"/>
      <c r="G104" s="429"/>
      <c r="H104" s="429"/>
      <c r="I104" s="429"/>
      <c r="J104" s="430">
        <f>J191</f>
        <v>0</v>
      </c>
      <c r="L104" s="426"/>
    </row>
    <row r="105" spans="2:12" s="422" customFormat="1" ht="24.95" hidden="1" customHeight="1">
      <c r="B105" s="421"/>
      <c r="D105" s="423" t="s">
        <v>951</v>
      </c>
      <c r="E105" s="424"/>
      <c r="F105" s="424"/>
      <c r="G105" s="424"/>
      <c r="H105" s="424"/>
      <c r="I105" s="424"/>
      <c r="J105" s="425">
        <f>J193</f>
        <v>0</v>
      </c>
      <c r="L105" s="421"/>
    </row>
    <row r="106" spans="2:12" s="427" customFormat="1" ht="19.899999999999999" hidden="1" customHeight="1">
      <c r="B106" s="426"/>
      <c r="D106" s="428" t="s">
        <v>1920</v>
      </c>
      <c r="E106" s="429"/>
      <c r="F106" s="429"/>
      <c r="G106" s="429"/>
      <c r="H106" s="429"/>
      <c r="I106" s="429"/>
      <c r="J106" s="430">
        <f>J194</f>
        <v>0</v>
      </c>
      <c r="L106" s="426"/>
    </row>
    <row r="107" spans="2:12" s="427" customFormat="1" ht="19.899999999999999" hidden="1" customHeight="1">
      <c r="B107" s="426"/>
      <c r="D107" s="428" t="s">
        <v>958</v>
      </c>
      <c r="E107" s="429"/>
      <c r="F107" s="429"/>
      <c r="G107" s="429"/>
      <c r="H107" s="429"/>
      <c r="I107" s="429"/>
      <c r="J107" s="430">
        <f>J224</f>
        <v>0</v>
      </c>
      <c r="L107" s="426"/>
    </row>
    <row r="108" spans="2:12" s="427" customFormat="1" ht="19.899999999999999" hidden="1" customHeight="1">
      <c r="B108" s="426"/>
      <c r="D108" s="428" t="s">
        <v>1921</v>
      </c>
      <c r="E108" s="429"/>
      <c r="F108" s="429"/>
      <c r="G108" s="429"/>
      <c r="H108" s="429"/>
      <c r="I108" s="429"/>
      <c r="J108" s="430">
        <f>J235</f>
        <v>0</v>
      </c>
      <c r="L108" s="426"/>
    </row>
    <row r="109" spans="2:12" s="422" customFormat="1" ht="24.95" hidden="1" customHeight="1">
      <c r="B109" s="421"/>
      <c r="D109" s="423" t="s">
        <v>1922</v>
      </c>
      <c r="E109" s="424"/>
      <c r="F109" s="424"/>
      <c r="G109" s="424"/>
      <c r="H109" s="424"/>
      <c r="I109" s="424"/>
      <c r="J109" s="425">
        <f>J237</f>
        <v>0</v>
      </c>
      <c r="L109" s="421"/>
    </row>
    <row r="110" spans="2:12" s="427" customFormat="1" ht="19.899999999999999" hidden="1" customHeight="1">
      <c r="B110" s="426"/>
      <c r="D110" s="428" t="s">
        <v>2044</v>
      </c>
      <c r="E110" s="429"/>
      <c r="F110" s="429"/>
      <c r="G110" s="429"/>
      <c r="H110" s="429"/>
      <c r="I110" s="429"/>
      <c r="J110" s="430">
        <f>J238</f>
        <v>0</v>
      </c>
      <c r="L110" s="426"/>
    </row>
    <row r="111" spans="2:12" s="427" customFormat="1" ht="19.899999999999999" hidden="1" customHeight="1">
      <c r="B111" s="426"/>
      <c r="D111" s="428" t="s">
        <v>1923</v>
      </c>
      <c r="E111" s="429"/>
      <c r="F111" s="429"/>
      <c r="G111" s="429"/>
      <c r="H111" s="429"/>
      <c r="I111" s="429"/>
      <c r="J111" s="430">
        <f>J242</f>
        <v>0</v>
      </c>
      <c r="L111" s="426"/>
    </row>
    <row r="112" spans="2:12" s="422" customFormat="1" ht="24.95" hidden="1" customHeight="1">
      <c r="B112" s="421"/>
      <c r="D112" s="423" t="s">
        <v>1673</v>
      </c>
      <c r="E112" s="424"/>
      <c r="F112" s="424"/>
      <c r="G112" s="424"/>
      <c r="H112" s="424"/>
      <c r="I112" s="424"/>
      <c r="J112" s="425">
        <f>J262</f>
        <v>0</v>
      </c>
      <c r="L112" s="421"/>
    </row>
    <row r="113" spans="2:12" s="422" customFormat="1" ht="24.95" hidden="1" customHeight="1">
      <c r="B113" s="421"/>
      <c r="D113" s="423" t="s">
        <v>2045</v>
      </c>
      <c r="E113" s="424"/>
      <c r="F113" s="424"/>
      <c r="G113" s="424"/>
      <c r="H113" s="424"/>
      <c r="I113" s="424"/>
      <c r="J113" s="425">
        <f>J265</f>
        <v>0</v>
      </c>
      <c r="L113" s="421"/>
    </row>
    <row r="114" spans="2:12" s="387" customFormat="1" ht="21.75" hidden="1" customHeight="1">
      <c r="B114" s="388"/>
      <c r="L114" s="388"/>
    </row>
    <row r="115" spans="2:12" s="387" customFormat="1" ht="6.95" hidden="1" customHeight="1">
      <c r="B115" s="413"/>
      <c r="C115" s="414"/>
      <c r="D115" s="414"/>
      <c r="E115" s="414"/>
      <c r="F115" s="414"/>
      <c r="G115" s="414"/>
      <c r="H115" s="414"/>
      <c r="I115" s="414"/>
      <c r="J115" s="414"/>
      <c r="K115" s="414"/>
      <c r="L115" s="388"/>
    </row>
    <row r="116" spans="2:12" hidden="1"/>
    <row r="117" spans="2:12" hidden="1"/>
    <row r="118" spans="2:12" hidden="1"/>
    <row r="119" spans="2:12" s="387" customFormat="1" ht="6.95" customHeight="1">
      <c r="B119" s="415"/>
      <c r="C119" s="416"/>
      <c r="D119" s="416"/>
      <c r="E119" s="416"/>
      <c r="F119" s="416"/>
      <c r="G119" s="416"/>
      <c r="H119" s="416"/>
      <c r="I119" s="416"/>
      <c r="J119" s="416"/>
      <c r="K119" s="416"/>
      <c r="L119" s="388"/>
    </row>
    <row r="120" spans="2:12" s="387" customFormat="1" ht="24.95" customHeight="1">
      <c r="B120" s="388"/>
      <c r="C120" s="384" t="s">
        <v>959</v>
      </c>
      <c r="L120" s="388"/>
    </row>
    <row r="121" spans="2:12" s="387" customFormat="1" ht="6.95" customHeight="1">
      <c r="B121" s="388"/>
      <c r="L121" s="388"/>
    </row>
    <row r="122" spans="2:12" s="387" customFormat="1" ht="12" customHeight="1">
      <c r="B122" s="388"/>
      <c r="C122" s="386" t="s">
        <v>901</v>
      </c>
      <c r="L122" s="388"/>
    </row>
    <row r="123" spans="2:12" s="387" customFormat="1" ht="16.5" customHeight="1">
      <c r="B123" s="388"/>
      <c r="E123" s="683" t="str">
        <f>E7</f>
        <v>Budova jedálne v areáli základnej školy Gajary</v>
      </c>
      <c r="F123" s="684"/>
      <c r="G123" s="684"/>
      <c r="H123" s="684"/>
      <c r="L123" s="388"/>
    </row>
    <row r="124" spans="2:12" s="387" customFormat="1" ht="12" customHeight="1">
      <c r="B124" s="388"/>
      <c r="C124" s="386" t="s">
        <v>908</v>
      </c>
      <c r="L124" s="388"/>
    </row>
    <row r="125" spans="2:12" s="387" customFormat="1" ht="16.5" customHeight="1">
      <c r="B125" s="388"/>
      <c r="E125" s="681" t="str">
        <f>E9</f>
        <v>F - STL pripojovací plynovod</v>
      </c>
      <c r="F125" s="682"/>
      <c r="G125" s="682"/>
      <c r="H125" s="682"/>
      <c r="L125" s="388"/>
    </row>
    <row r="126" spans="2:12" s="387" customFormat="1" ht="6.95" customHeight="1">
      <c r="B126" s="388"/>
      <c r="L126" s="388"/>
    </row>
    <row r="127" spans="2:12" s="387" customFormat="1" ht="12" customHeight="1">
      <c r="B127" s="388"/>
      <c r="C127" s="386" t="s">
        <v>913</v>
      </c>
      <c r="F127" s="389" t="str">
        <f>F12</f>
        <v>Gajary</v>
      </c>
      <c r="I127" s="386" t="s">
        <v>914</v>
      </c>
      <c r="J127" s="390">
        <f>IF(J12="","",J12)</f>
        <v>44153</v>
      </c>
      <c r="L127" s="388"/>
    </row>
    <row r="128" spans="2:12" s="387" customFormat="1" ht="6.95" customHeight="1">
      <c r="B128" s="388"/>
      <c r="L128" s="388"/>
    </row>
    <row r="129" spans="2:64" s="387" customFormat="1" ht="15.2" customHeight="1">
      <c r="B129" s="388"/>
      <c r="C129" s="386" t="s">
        <v>915</v>
      </c>
      <c r="F129" s="389" t="str">
        <f>E15</f>
        <v>Obec Gajary, Hlavná 67, 900 61 Gajary</v>
      </c>
      <c r="I129" s="386" t="s">
        <v>919</v>
      </c>
      <c r="J129" s="417" t="str">
        <f>E21</f>
        <v>Ing. Rastislav Kohút</v>
      </c>
      <c r="L129" s="388"/>
    </row>
    <row r="130" spans="2:64" s="387" customFormat="1" ht="25.7" customHeight="1">
      <c r="B130" s="388"/>
      <c r="C130" s="386" t="s">
        <v>918</v>
      </c>
      <c r="F130" s="389" t="str">
        <f>IF(E18="","",E18)</f>
        <v xml:space="preserve"> </v>
      </c>
      <c r="I130" s="386" t="s">
        <v>921</v>
      </c>
      <c r="J130" s="417" t="str">
        <f>E24</f>
        <v>Jókayová Stanislava, Ing.</v>
      </c>
      <c r="L130" s="388"/>
    </row>
    <row r="131" spans="2:64" s="387" customFormat="1" ht="10.35" customHeight="1">
      <c r="B131" s="388"/>
      <c r="L131" s="388"/>
    </row>
    <row r="132" spans="2:64" s="431" customFormat="1" ht="29.25" customHeight="1">
      <c r="B132" s="432"/>
      <c r="C132" s="433" t="s">
        <v>960</v>
      </c>
      <c r="D132" s="434" t="s">
        <v>556</v>
      </c>
      <c r="E132" s="434" t="s">
        <v>961</v>
      </c>
      <c r="F132" s="434" t="s">
        <v>470</v>
      </c>
      <c r="G132" s="434" t="s">
        <v>471</v>
      </c>
      <c r="H132" s="434" t="s">
        <v>90</v>
      </c>
      <c r="I132" s="434" t="s">
        <v>962</v>
      </c>
      <c r="J132" s="435" t="s">
        <v>939</v>
      </c>
      <c r="K132" s="436" t="s">
        <v>963</v>
      </c>
      <c r="L132" s="432"/>
      <c r="M132" s="437" t="s">
        <v>911</v>
      </c>
      <c r="N132" s="438" t="s">
        <v>964</v>
      </c>
      <c r="O132" s="438" t="s">
        <v>965</v>
      </c>
      <c r="P132" s="438" t="s">
        <v>966</v>
      </c>
      <c r="Q132" s="438" t="s">
        <v>967</v>
      </c>
      <c r="R132" s="438" t="s">
        <v>968</v>
      </c>
      <c r="S132" s="439" t="s">
        <v>969</v>
      </c>
    </row>
    <row r="133" spans="2:64" s="387" customFormat="1" ht="22.7" customHeight="1">
      <c r="B133" s="388"/>
      <c r="C133" s="440" t="s">
        <v>940</v>
      </c>
      <c r="J133" s="441">
        <f>BJ133</f>
        <v>0</v>
      </c>
      <c r="L133" s="388"/>
      <c r="M133" s="442"/>
      <c r="N133" s="393"/>
      <c r="O133" s="443">
        <f>O134+O193+O237+O262+O265</f>
        <v>118.62748950000001</v>
      </c>
      <c r="P133" s="393"/>
      <c r="Q133" s="443">
        <f>Q134+Q193+Q237+Q262+Q265</f>
        <v>4.5147301500000001</v>
      </c>
      <c r="R133" s="393"/>
      <c r="S133" s="444">
        <f>S134+S193+S237+S262+S265</f>
        <v>2.4820000000000002</v>
      </c>
      <c r="AS133" s="379" t="s">
        <v>441</v>
      </c>
      <c r="AT133" s="379" t="s">
        <v>941</v>
      </c>
      <c r="BJ133" s="445">
        <f>BJ134+BJ193+BJ237+BJ262+BJ265</f>
        <v>0</v>
      </c>
    </row>
    <row r="134" spans="2:64" s="446" customFormat="1" ht="25.9" customHeight="1">
      <c r="B134" s="447"/>
      <c r="D134" s="448" t="s">
        <v>441</v>
      </c>
      <c r="E134" s="449" t="s">
        <v>403</v>
      </c>
      <c r="F134" s="449" t="s">
        <v>1924</v>
      </c>
      <c r="J134" s="450">
        <f>BJ134</f>
        <v>0</v>
      </c>
      <c r="L134" s="447"/>
      <c r="M134" s="451"/>
      <c r="O134" s="452">
        <f>O135+O165+O167+O170+O175+O183+O191</f>
        <v>34.369399500000007</v>
      </c>
      <c r="Q134" s="452">
        <f>Q135+Q165+Q167+Q170+Q175+Q183+Q191</f>
        <v>4.4397271500000004</v>
      </c>
      <c r="S134" s="453">
        <f>S135+S165+S167+S170+S175+S183+S191</f>
        <v>2.4820000000000002</v>
      </c>
      <c r="AQ134" s="448" t="s">
        <v>402</v>
      </c>
      <c r="AS134" s="454" t="s">
        <v>441</v>
      </c>
      <c r="AT134" s="454" t="s">
        <v>889</v>
      </c>
      <c r="AX134" s="448" t="s">
        <v>970</v>
      </c>
      <c r="BJ134" s="455">
        <f>BJ135+BJ165+BJ167+BJ170+BJ175+BJ183+BJ191</f>
        <v>0</v>
      </c>
    </row>
    <row r="135" spans="2:64" s="446" customFormat="1" ht="22.7" customHeight="1">
      <c r="B135" s="447"/>
      <c r="D135" s="448" t="s">
        <v>441</v>
      </c>
      <c r="E135" s="456" t="s">
        <v>402</v>
      </c>
      <c r="F135" s="456" t="s">
        <v>971</v>
      </c>
      <c r="J135" s="457">
        <f>SUM(J136:J163)</f>
        <v>0</v>
      </c>
      <c r="L135" s="625"/>
      <c r="M135" s="451"/>
      <c r="O135" s="452">
        <f>SUM(O136:O164)</f>
        <v>17.548084500000002</v>
      </c>
      <c r="Q135" s="452">
        <f>SUM(Q136:Q164)</f>
        <v>1.4817549999999999</v>
      </c>
      <c r="S135" s="453">
        <f>SUM(S136:S164)</f>
        <v>2.4820000000000002</v>
      </c>
      <c r="AQ135" s="448" t="s">
        <v>402</v>
      </c>
      <c r="AS135" s="454" t="s">
        <v>441</v>
      </c>
      <c r="AT135" s="454" t="s">
        <v>402</v>
      </c>
      <c r="AX135" s="448" t="s">
        <v>970</v>
      </c>
      <c r="BJ135" s="455">
        <f>SUM(BJ136:BJ164)</f>
        <v>0</v>
      </c>
    </row>
    <row r="136" spans="2:64" s="387" customFormat="1" ht="24.2" customHeight="1">
      <c r="B136" s="458"/>
      <c r="C136" s="736" t="s">
        <v>402</v>
      </c>
      <c r="D136" s="736" t="s">
        <v>972</v>
      </c>
      <c r="E136" s="737" t="s">
        <v>2046</v>
      </c>
      <c r="F136" s="738" t="s">
        <v>2047</v>
      </c>
      <c r="G136" s="739" t="s">
        <v>97</v>
      </c>
      <c r="H136" s="740">
        <v>2</v>
      </c>
      <c r="I136" s="740">
        <v>0</v>
      </c>
      <c r="J136" s="740">
        <f>ROUND(I136*H136,3)</f>
        <v>0</v>
      </c>
      <c r="K136" s="464"/>
      <c r="L136" s="388"/>
      <c r="M136" s="465" t="s">
        <v>911</v>
      </c>
      <c r="N136" s="466">
        <v>0.35499999999999998</v>
      </c>
      <c r="O136" s="466">
        <f>N136*H136</f>
        <v>0.71</v>
      </c>
      <c r="P136" s="466">
        <v>0</v>
      </c>
      <c r="Q136" s="466">
        <f>P136*H136</f>
        <v>0</v>
      </c>
      <c r="R136" s="466">
        <v>0.18099999999999999</v>
      </c>
      <c r="S136" s="467">
        <f>R136*H136</f>
        <v>0.36199999999999999</v>
      </c>
      <c r="AQ136" s="468" t="s">
        <v>420</v>
      </c>
      <c r="AS136" s="468" t="s">
        <v>972</v>
      </c>
      <c r="AT136" s="468" t="s">
        <v>409</v>
      </c>
      <c r="AX136" s="379" t="s">
        <v>970</v>
      </c>
      <c r="BD136" s="469" t="e">
        <f>IF(#REF!="základná",J136,0)</f>
        <v>#REF!</v>
      </c>
      <c r="BE136" s="469" t="e">
        <f>IF(#REF!="znížená",J136,0)</f>
        <v>#REF!</v>
      </c>
      <c r="BF136" s="469" t="e">
        <f>IF(#REF!="zákl. prenesená",J136,0)</f>
        <v>#REF!</v>
      </c>
      <c r="BG136" s="469" t="e">
        <f>IF(#REF!="zníž. prenesená",J136,0)</f>
        <v>#REF!</v>
      </c>
      <c r="BH136" s="469" t="e">
        <f>IF(#REF!="nulová",J136,0)</f>
        <v>#REF!</v>
      </c>
      <c r="BI136" s="379" t="s">
        <v>409</v>
      </c>
      <c r="BJ136" s="470">
        <f>ROUND(I136*H136,3)</f>
        <v>0</v>
      </c>
      <c r="BK136" s="379" t="s">
        <v>420</v>
      </c>
      <c r="BL136" s="468" t="s">
        <v>2048</v>
      </c>
    </row>
    <row r="137" spans="2:64" s="471" customFormat="1" hidden="1">
      <c r="B137" s="472"/>
      <c r="C137" s="741"/>
      <c r="D137" s="742" t="s">
        <v>976</v>
      </c>
      <c r="E137" s="743" t="s">
        <v>911</v>
      </c>
      <c r="F137" s="744" t="s">
        <v>2040</v>
      </c>
      <c r="G137" s="741"/>
      <c r="H137" s="745">
        <v>2</v>
      </c>
      <c r="I137" s="741"/>
      <c r="J137" s="741"/>
      <c r="L137" s="472"/>
      <c r="M137" s="477"/>
      <c r="S137" s="478"/>
      <c r="AS137" s="474" t="s">
        <v>976</v>
      </c>
      <c r="AT137" s="474" t="s">
        <v>409</v>
      </c>
      <c r="AU137" s="471" t="s">
        <v>409</v>
      </c>
      <c r="AV137" s="471" t="s">
        <v>978</v>
      </c>
      <c r="AW137" s="471" t="s">
        <v>402</v>
      </c>
      <c r="AX137" s="474" t="s">
        <v>970</v>
      </c>
    </row>
    <row r="138" spans="2:64" s="387" customFormat="1" ht="24.2" customHeight="1">
      <c r="B138" s="458"/>
      <c r="C138" s="736" t="s">
        <v>409</v>
      </c>
      <c r="D138" s="736" t="s">
        <v>972</v>
      </c>
      <c r="E138" s="737" t="s">
        <v>2049</v>
      </c>
      <c r="F138" s="738" t="s">
        <v>2050</v>
      </c>
      <c r="G138" s="739" t="s">
        <v>97</v>
      </c>
      <c r="H138" s="740">
        <v>2</v>
      </c>
      <c r="I138" s="740">
        <v>0</v>
      </c>
      <c r="J138" s="740">
        <f>ROUND(I138*H138,3)</f>
        <v>0</v>
      </c>
      <c r="K138" s="464"/>
      <c r="L138" s="388"/>
      <c r="M138" s="465" t="s">
        <v>911</v>
      </c>
      <c r="N138" s="466">
        <v>0.13800000000000001</v>
      </c>
      <c r="O138" s="466">
        <f>N138*H138</f>
        <v>0.27600000000000002</v>
      </c>
      <c r="P138" s="466">
        <v>0</v>
      </c>
      <c r="Q138" s="466">
        <f>P138*H138</f>
        <v>0</v>
      </c>
      <c r="R138" s="466">
        <v>0.56000000000000005</v>
      </c>
      <c r="S138" s="467">
        <f>R138*H138</f>
        <v>1.1200000000000001</v>
      </c>
      <c r="AQ138" s="468" t="s">
        <v>420</v>
      </c>
      <c r="AS138" s="468" t="s">
        <v>972</v>
      </c>
      <c r="AT138" s="468" t="s">
        <v>409</v>
      </c>
      <c r="AX138" s="379" t="s">
        <v>970</v>
      </c>
      <c r="BD138" s="469" t="e">
        <f>IF(#REF!="základná",J138,0)</f>
        <v>#REF!</v>
      </c>
      <c r="BE138" s="469" t="e">
        <f>IF(#REF!="znížená",J138,0)</f>
        <v>#REF!</v>
      </c>
      <c r="BF138" s="469" t="e">
        <f>IF(#REF!="zákl. prenesená",J138,0)</f>
        <v>#REF!</v>
      </c>
      <c r="BG138" s="469" t="e">
        <f>IF(#REF!="zníž. prenesená",J138,0)</f>
        <v>#REF!</v>
      </c>
      <c r="BH138" s="469" t="e">
        <f>IF(#REF!="nulová",J138,0)</f>
        <v>#REF!</v>
      </c>
      <c r="BI138" s="379" t="s">
        <v>409</v>
      </c>
      <c r="BJ138" s="470">
        <f>ROUND(I138*H138,3)</f>
        <v>0</v>
      </c>
      <c r="BK138" s="379" t="s">
        <v>420</v>
      </c>
      <c r="BL138" s="468" t="s">
        <v>2051</v>
      </c>
    </row>
    <row r="139" spans="2:64" s="387" customFormat="1" ht="24.2" customHeight="1">
      <c r="B139" s="458"/>
      <c r="C139" s="736" t="s">
        <v>414</v>
      </c>
      <c r="D139" s="736" t="s">
        <v>972</v>
      </c>
      <c r="E139" s="737" t="s">
        <v>2052</v>
      </c>
      <c r="F139" s="738" t="s">
        <v>2053</v>
      </c>
      <c r="G139" s="739" t="s">
        <v>97</v>
      </c>
      <c r="H139" s="740">
        <v>2</v>
      </c>
      <c r="I139" s="740">
        <v>0</v>
      </c>
      <c r="J139" s="740">
        <f>ROUND(I139*H139,3)</f>
        <v>0</v>
      </c>
      <c r="K139" s="464"/>
      <c r="L139" s="388"/>
      <c r="M139" s="465" t="s">
        <v>911</v>
      </c>
      <c r="N139" s="466">
        <v>0.187</v>
      </c>
      <c r="O139" s="466">
        <f>N139*H139</f>
        <v>0.374</v>
      </c>
      <c r="P139" s="466">
        <v>0</v>
      </c>
      <c r="Q139" s="466">
        <f>P139*H139</f>
        <v>0</v>
      </c>
      <c r="R139" s="466">
        <v>0.5</v>
      </c>
      <c r="S139" s="467">
        <f>R139*H139</f>
        <v>1</v>
      </c>
      <c r="AQ139" s="468" t="s">
        <v>420</v>
      </c>
      <c r="AS139" s="468" t="s">
        <v>972</v>
      </c>
      <c r="AT139" s="468" t="s">
        <v>409</v>
      </c>
      <c r="AX139" s="379" t="s">
        <v>970</v>
      </c>
      <c r="BD139" s="469" t="e">
        <f>IF(#REF!="základná",J139,0)</f>
        <v>#REF!</v>
      </c>
      <c r="BE139" s="469" t="e">
        <f>IF(#REF!="znížená",J139,0)</f>
        <v>#REF!</v>
      </c>
      <c r="BF139" s="469" t="e">
        <f>IF(#REF!="zákl. prenesená",J139,0)</f>
        <v>#REF!</v>
      </c>
      <c r="BG139" s="469" t="e">
        <f>IF(#REF!="zníž. prenesená",J139,0)</f>
        <v>#REF!</v>
      </c>
      <c r="BH139" s="469" t="e">
        <f>IF(#REF!="nulová",J139,0)</f>
        <v>#REF!</v>
      </c>
      <c r="BI139" s="379" t="s">
        <v>409</v>
      </c>
      <c r="BJ139" s="470">
        <f>ROUND(I139*H139,3)</f>
        <v>0</v>
      </c>
      <c r="BK139" s="379" t="s">
        <v>420</v>
      </c>
      <c r="BL139" s="468" t="s">
        <v>2054</v>
      </c>
    </row>
    <row r="140" spans="2:64" s="387" customFormat="1" ht="24.2" customHeight="1">
      <c r="B140" s="458"/>
      <c r="C140" s="736" t="s">
        <v>420</v>
      </c>
      <c r="D140" s="736" t="s">
        <v>972</v>
      </c>
      <c r="E140" s="737" t="s">
        <v>2055</v>
      </c>
      <c r="F140" s="738" t="s">
        <v>2056</v>
      </c>
      <c r="G140" s="739" t="s">
        <v>108</v>
      </c>
      <c r="H140" s="740">
        <v>6</v>
      </c>
      <c r="I140" s="740">
        <v>0</v>
      </c>
      <c r="J140" s="740">
        <f>ROUND(I140*H140,3)</f>
        <v>0</v>
      </c>
      <c r="K140" s="464"/>
      <c r="L140" s="388"/>
      <c r="M140" s="465" t="s">
        <v>911</v>
      </c>
      <c r="N140" s="466">
        <v>0.27</v>
      </c>
      <c r="O140" s="466">
        <f>N140*H140</f>
        <v>1.62</v>
      </c>
      <c r="P140" s="466">
        <v>3.6069999999999998E-2</v>
      </c>
      <c r="Q140" s="466">
        <f>P140*H140</f>
        <v>0.21642</v>
      </c>
      <c r="R140" s="466">
        <v>0</v>
      </c>
      <c r="S140" s="467">
        <f>R140*H140</f>
        <v>0</v>
      </c>
      <c r="AQ140" s="468" t="s">
        <v>420</v>
      </c>
      <c r="AS140" s="468" t="s">
        <v>972</v>
      </c>
      <c r="AT140" s="468" t="s">
        <v>409</v>
      </c>
      <c r="AX140" s="379" t="s">
        <v>970</v>
      </c>
      <c r="BD140" s="469" t="e">
        <f>IF(#REF!="základná",J140,0)</f>
        <v>#REF!</v>
      </c>
      <c r="BE140" s="469" t="e">
        <f>IF(#REF!="znížená",J140,0)</f>
        <v>#REF!</v>
      </c>
      <c r="BF140" s="469" t="e">
        <f>IF(#REF!="zákl. prenesená",J140,0)</f>
        <v>#REF!</v>
      </c>
      <c r="BG140" s="469" t="e">
        <f>IF(#REF!="zníž. prenesená",J140,0)</f>
        <v>#REF!</v>
      </c>
      <c r="BH140" s="469" t="e">
        <f>IF(#REF!="nulová",J140,0)</f>
        <v>#REF!</v>
      </c>
      <c r="BI140" s="379" t="s">
        <v>409</v>
      </c>
      <c r="BJ140" s="470">
        <f>ROUND(I140*H140,3)</f>
        <v>0</v>
      </c>
      <c r="BK140" s="379" t="s">
        <v>420</v>
      </c>
      <c r="BL140" s="468" t="s">
        <v>2057</v>
      </c>
    </row>
    <row r="141" spans="2:64" s="387" customFormat="1" ht="24.2" customHeight="1">
      <c r="B141" s="458"/>
      <c r="C141" s="736" t="s">
        <v>424</v>
      </c>
      <c r="D141" s="736" t="s">
        <v>972</v>
      </c>
      <c r="E141" s="737" t="s">
        <v>2058</v>
      </c>
      <c r="F141" s="738" t="s">
        <v>2059</v>
      </c>
      <c r="G141" s="739" t="s">
        <v>139</v>
      </c>
      <c r="H141" s="740">
        <v>2.15</v>
      </c>
      <c r="I141" s="740">
        <v>0</v>
      </c>
      <c r="J141" s="740">
        <f>ROUND(I141*H141,3)</f>
        <v>0</v>
      </c>
      <c r="K141" s="464"/>
      <c r="L141" s="388"/>
      <c r="M141" s="465" t="s">
        <v>911</v>
      </c>
      <c r="N141" s="466">
        <v>4.5074800000000002</v>
      </c>
      <c r="O141" s="466">
        <f>N141*H141</f>
        <v>9.6910819999999998</v>
      </c>
      <c r="P141" s="466">
        <v>0</v>
      </c>
      <c r="Q141" s="466">
        <f>P141*H141</f>
        <v>0</v>
      </c>
      <c r="R141" s="466">
        <v>0</v>
      </c>
      <c r="S141" s="467">
        <f>R141*H141</f>
        <v>0</v>
      </c>
      <c r="AQ141" s="468" t="s">
        <v>420</v>
      </c>
      <c r="AS141" s="468" t="s">
        <v>972</v>
      </c>
      <c r="AT141" s="468" t="s">
        <v>409</v>
      </c>
      <c r="AX141" s="379" t="s">
        <v>970</v>
      </c>
      <c r="BD141" s="469" t="e">
        <f>IF(#REF!="základná",J141,0)</f>
        <v>#REF!</v>
      </c>
      <c r="BE141" s="469" t="e">
        <f>IF(#REF!="znížená",J141,0)</f>
        <v>#REF!</v>
      </c>
      <c r="BF141" s="469" t="e">
        <f>IF(#REF!="zákl. prenesená",J141,0)</f>
        <v>#REF!</v>
      </c>
      <c r="BG141" s="469" t="e">
        <f>IF(#REF!="zníž. prenesená",J141,0)</f>
        <v>#REF!</v>
      </c>
      <c r="BH141" s="469" t="e">
        <f>IF(#REF!="nulová",J141,0)</f>
        <v>#REF!</v>
      </c>
      <c r="BI141" s="379" t="s">
        <v>409</v>
      </c>
      <c r="BJ141" s="470">
        <f>ROUND(I141*H141,3)</f>
        <v>0</v>
      </c>
      <c r="BK141" s="379" t="s">
        <v>420</v>
      </c>
      <c r="BL141" s="468" t="s">
        <v>2060</v>
      </c>
    </row>
    <row r="142" spans="2:64" s="471" customFormat="1" hidden="1">
      <c r="B142" s="472"/>
      <c r="C142" s="741"/>
      <c r="D142" s="742" t="s">
        <v>976</v>
      </c>
      <c r="E142" s="743" t="s">
        <v>911</v>
      </c>
      <c r="F142" s="744" t="s">
        <v>2061</v>
      </c>
      <c r="G142" s="741"/>
      <c r="H142" s="745">
        <v>1.6</v>
      </c>
      <c r="I142" s="741"/>
      <c r="J142" s="741"/>
      <c r="L142" s="472"/>
      <c r="M142" s="477"/>
      <c r="S142" s="478"/>
      <c r="AS142" s="474" t="s">
        <v>976</v>
      </c>
      <c r="AT142" s="474" t="s">
        <v>409</v>
      </c>
      <c r="AU142" s="471" t="s">
        <v>409</v>
      </c>
      <c r="AV142" s="471" t="s">
        <v>978</v>
      </c>
      <c r="AW142" s="471" t="s">
        <v>889</v>
      </c>
      <c r="AX142" s="474" t="s">
        <v>970</v>
      </c>
    </row>
    <row r="143" spans="2:64" s="471" customFormat="1" hidden="1">
      <c r="B143" s="472"/>
      <c r="C143" s="741"/>
      <c r="D143" s="742" t="s">
        <v>976</v>
      </c>
      <c r="E143" s="743" t="s">
        <v>911</v>
      </c>
      <c r="F143" s="744" t="s">
        <v>2062</v>
      </c>
      <c r="G143" s="741"/>
      <c r="H143" s="745">
        <v>0.55000000000000004</v>
      </c>
      <c r="I143" s="741"/>
      <c r="J143" s="741"/>
      <c r="L143" s="472"/>
      <c r="M143" s="477"/>
      <c r="S143" s="478"/>
      <c r="AS143" s="474" t="s">
        <v>976</v>
      </c>
      <c r="AT143" s="474" t="s">
        <v>409</v>
      </c>
      <c r="AU143" s="471" t="s">
        <v>409</v>
      </c>
      <c r="AV143" s="471" t="s">
        <v>978</v>
      </c>
      <c r="AW143" s="471" t="s">
        <v>889</v>
      </c>
      <c r="AX143" s="474" t="s">
        <v>970</v>
      </c>
    </row>
    <row r="144" spans="2:64" s="479" customFormat="1" hidden="1">
      <c r="B144" s="480"/>
      <c r="C144" s="750"/>
      <c r="D144" s="742" t="s">
        <v>976</v>
      </c>
      <c r="E144" s="751" t="s">
        <v>911</v>
      </c>
      <c r="F144" s="752" t="s">
        <v>988</v>
      </c>
      <c r="G144" s="750"/>
      <c r="H144" s="753">
        <v>2.15</v>
      </c>
      <c r="I144" s="750"/>
      <c r="J144" s="750"/>
      <c r="L144" s="480"/>
      <c r="M144" s="484"/>
      <c r="S144" s="485"/>
      <c r="AS144" s="481" t="s">
        <v>976</v>
      </c>
      <c r="AT144" s="481" t="s">
        <v>409</v>
      </c>
      <c r="AU144" s="479" t="s">
        <v>420</v>
      </c>
      <c r="AV144" s="479" t="s">
        <v>978</v>
      </c>
      <c r="AW144" s="479" t="s">
        <v>402</v>
      </c>
      <c r="AX144" s="481" t="s">
        <v>970</v>
      </c>
    </row>
    <row r="145" spans="2:64" s="387" customFormat="1" ht="24.2" customHeight="1">
      <c r="B145" s="458"/>
      <c r="C145" s="736" t="s">
        <v>428</v>
      </c>
      <c r="D145" s="736" t="s">
        <v>972</v>
      </c>
      <c r="E145" s="737" t="s">
        <v>1006</v>
      </c>
      <c r="F145" s="738" t="s">
        <v>1007</v>
      </c>
      <c r="G145" s="739" t="s">
        <v>97</v>
      </c>
      <c r="H145" s="740">
        <v>5.5</v>
      </c>
      <c r="I145" s="740">
        <v>0</v>
      </c>
      <c r="J145" s="740">
        <f>ROUND(I145*H145,3)</f>
        <v>0</v>
      </c>
      <c r="K145" s="464"/>
      <c r="L145" s="388"/>
      <c r="M145" s="465" t="s">
        <v>911</v>
      </c>
      <c r="N145" s="466">
        <v>0.249</v>
      </c>
      <c r="O145" s="466">
        <f>N145*H145</f>
        <v>1.3694999999999999</v>
      </c>
      <c r="P145" s="466">
        <v>9.7000000000000005E-4</v>
      </c>
      <c r="Q145" s="466">
        <f>P145*H145</f>
        <v>5.3350000000000003E-3</v>
      </c>
      <c r="R145" s="466">
        <v>0</v>
      </c>
      <c r="S145" s="467">
        <f>R145*H145</f>
        <v>0</v>
      </c>
      <c r="AQ145" s="468" t="s">
        <v>420</v>
      </c>
      <c r="AS145" s="468" t="s">
        <v>972</v>
      </c>
      <c r="AT145" s="468" t="s">
        <v>409</v>
      </c>
      <c r="AX145" s="379" t="s">
        <v>970</v>
      </c>
      <c r="BD145" s="469" t="e">
        <f>IF(#REF!="základná",J145,0)</f>
        <v>#REF!</v>
      </c>
      <c r="BE145" s="469" t="e">
        <f>IF(#REF!="znížená",J145,0)</f>
        <v>#REF!</v>
      </c>
      <c r="BF145" s="469" t="e">
        <f>IF(#REF!="zákl. prenesená",J145,0)</f>
        <v>#REF!</v>
      </c>
      <c r="BG145" s="469" t="e">
        <f>IF(#REF!="zníž. prenesená",J145,0)</f>
        <v>#REF!</v>
      </c>
      <c r="BH145" s="469" t="e">
        <f>IF(#REF!="nulová",J145,0)</f>
        <v>#REF!</v>
      </c>
      <c r="BI145" s="379" t="s">
        <v>409</v>
      </c>
      <c r="BJ145" s="470">
        <f>ROUND(I145*H145,3)</f>
        <v>0</v>
      </c>
      <c r="BK145" s="379" t="s">
        <v>420</v>
      </c>
      <c r="BL145" s="468" t="s">
        <v>2063</v>
      </c>
    </row>
    <row r="146" spans="2:64" s="471" customFormat="1" hidden="1">
      <c r="B146" s="472"/>
      <c r="C146" s="741"/>
      <c r="D146" s="742" t="s">
        <v>976</v>
      </c>
      <c r="E146" s="743" t="s">
        <v>911</v>
      </c>
      <c r="F146" s="744" t="s">
        <v>2064</v>
      </c>
      <c r="G146" s="741"/>
      <c r="H146" s="745">
        <v>5.5</v>
      </c>
      <c r="I146" s="741"/>
      <c r="J146" s="741"/>
      <c r="L146" s="472"/>
      <c r="M146" s="477"/>
      <c r="S146" s="478"/>
      <c r="AS146" s="474" t="s">
        <v>976</v>
      </c>
      <c r="AT146" s="474" t="s">
        <v>409</v>
      </c>
      <c r="AU146" s="471" t="s">
        <v>409</v>
      </c>
      <c r="AV146" s="471" t="s">
        <v>978</v>
      </c>
      <c r="AW146" s="471" t="s">
        <v>402</v>
      </c>
      <c r="AX146" s="474" t="s">
        <v>970</v>
      </c>
    </row>
    <row r="147" spans="2:64" s="387" customFormat="1" ht="24.2" customHeight="1">
      <c r="B147" s="458"/>
      <c r="C147" s="736" t="s">
        <v>431</v>
      </c>
      <c r="D147" s="736" t="s">
        <v>972</v>
      </c>
      <c r="E147" s="737" t="s">
        <v>1009</v>
      </c>
      <c r="F147" s="738" t="s">
        <v>1010</v>
      </c>
      <c r="G147" s="739" t="s">
        <v>97</v>
      </c>
      <c r="H147" s="740">
        <v>5.5</v>
      </c>
      <c r="I147" s="740">
        <v>0</v>
      </c>
      <c r="J147" s="740">
        <f>ROUND(I147*H147,3)</f>
        <v>0</v>
      </c>
      <c r="K147" s="464"/>
      <c r="L147" s="388"/>
      <c r="M147" s="465" t="s">
        <v>911</v>
      </c>
      <c r="N147" s="466">
        <v>0.188</v>
      </c>
      <c r="O147" s="466">
        <f>N147*H147</f>
        <v>1.034</v>
      </c>
      <c r="P147" s="466">
        <v>0</v>
      </c>
      <c r="Q147" s="466">
        <f>P147*H147</f>
        <v>0</v>
      </c>
      <c r="R147" s="466">
        <v>0</v>
      </c>
      <c r="S147" s="467">
        <f>R147*H147</f>
        <v>0</v>
      </c>
      <c r="AQ147" s="468" t="s">
        <v>420</v>
      </c>
      <c r="AS147" s="468" t="s">
        <v>972</v>
      </c>
      <c r="AT147" s="468" t="s">
        <v>409</v>
      </c>
      <c r="AX147" s="379" t="s">
        <v>970</v>
      </c>
      <c r="BD147" s="469" t="e">
        <f>IF(#REF!="základná",J147,0)</f>
        <v>#REF!</v>
      </c>
      <c r="BE147" s="469" t="e">
        <f>IF(#REF!="znížená",J147,0)</f>
        <v>#REF!</v>
      </c>
      <c r="BF147" s="469" t="e">
        <f>IF(#REF!="zákl. prenesená",J147,0)</f>
        <v>#REF!</v>
      </c>
      <c r="BG147" s="469" t="e">
        <f>IF(#REF!="zníž. prenesená",J147,0)</f>
        <v>#REF!</v>
      </c>
      <c r="BH147" s="469" t="e">
        <f>IF(#REF!="nulová",J147,0)</f>
        <v>#REF!</v>
      </c>
      <c r="BI147" s="379" t="s">
        <v>409</v>
      </c>
      <c r="BJ147" s="470">
        <f>ROUND(I147*H147,3)</f>
        <v>0</v>
      </c>
      <c r="BK147" s="379" t="s">
        <v>420</v>
      </c>
      <c r="BL147" s="468" t="s">
        <v>2065</v>
      </c>
    </row>
    <row r="148" spans="2:64" s="387" customFormat="1" ht="24.2" customHeight="1">
      <c r="B148" s="458"/>
      <c r="C148" s="736" t="s">
        <v>405</v>
      </c>
      <c r="D148" s="736" t="s">
        <v>972</v>
      </c>
      <c r="E148" s="737" t="s">
        <v>1016</v>
      </c>
      <c r="F148" s="738" t="s">
        <v>1017</v>
      </c>
      <c r="G148" s="739" t="s">
        <v>139</v>
      </c>
      <c r="H148" s="740">
        <v>2.15</v>
      </c>
      <c r="I148" s="740">
        <v>0</v>
      </c>
      <c r="J148" s="740">
        <f>ROUND(I148*H148,3)</f>
        <v>0</v>
      </c>
      <c r="K148" s="464"/>
      <c r="L148" s="388"/>
      <c r="M148" s="465" t="s">
        <v>911</v>
      </c>
      <c r="N148" s="466">
        <v>8.1000000000000003E-2</v>
      </c>
      <c r="O148" s="466">
        <f>N148*H148</f>
        <v>0.17415</v>
      </c>
      <c r="P148" s="466">
        <v>0</v>
      </c>
      <c r="Q148" s="466">
        <f>P148*H148</f>
        <v>0</v>
      </c>
      <c r="R148" s="466">
        <v>0</v>
      </c>
      <c r="S148" s="467">
        <f>R148*H148</f>
        <v>0</v>
      </c>
      <c r="AQ148" s="468" t="s">
        <v>420</v>
      </c>
      <c r="AS148" s="468" t="s">
        <v>972</v>
      </c>
      <c r="AT148" s="468" t="s">
        <v>409</v>
      </c>
      <c r="AX148" s="379" t="s">
        <v>970</v>
      </c>
      <c r="BD148" s="469" t="e">
        <f>IF(#REF!="základná",J148,0)</f>
        <v>#REF!</v>
      </c>
      <c r="BE148" s="469" t="e">
        <f>IF(#REF!="znížená",J148,0)</f>
        <v>#REF!</v>
      </c>
      <c r="BF148" s="469" t="e">
        <f>IF(#REF!="zákl. prenesená",J148,0)</f>
        <v>#REF!</v>
      </c>
      <c r="BG148" s="469" t="e">
        <f>IF(#REF!="zníž. prenesená",J148,0)</f>
        <v>#REF!</v>
      </c>
      <c r="BH148" s="469" t="e">
        <f>IF(#REF!="nulová",J148,0)</f>
        <v>#REF!</v>
      </c>
      <c r="BI148" s="379" t="s">
        <v>409</v>
      </c>
      <c r="BJ148" s="470">
        <f>ROUND(I148*H148,3)</f>
        <v>0</v>
      </c>
      <c r="BK148" s="379" t="s">
        <v>420</v>
      </c>
      <c r="BL148" s="468" t="s">
        <v>2066</v>
      </c>
    </row>
    <row r="149" spans="2:64" s="387" customFormat="1" ht="24.2" customHeight="1">
      <c r="B149" s="458"/>
      <c r="C149" s="736" t="s">
        <v>410</v>
      </c>
      <c r="D149" s="736" t="s">
        <v>972</v>
      </c>
      <c r="E149" s="737" t="s">
        <v>1019</v>
      </c>
      <c r="F149" s="738" t="s">
        <v>1020</v>
      </c>
      <c r="G149" s="739" t="s">
        <v>139</v>
      </c>
      <c r="H149" s="740">
        <v>0.57499999999999996</v>
      </c>
      <c r="I149" s="740">
        <v>0</v>
      </c>
      <c r="J149" s="740">
        <f>ROUND(I149*H149,3)</f>
        <v>0</v>
      </c>
      <c r="K149" s="464"/>
      <c r="L149" s="388"/>
      <c r="M149" s="465" t="s">
        <v>911</v>
      </c>
      <c r="N149" s="466">
        <v>7.0999999999999994E-2</v>
      </c>
      <c r="O149" s="466">
        <f>N149*H149</f>
        <v>4.0824999999999993E-2</v>
      </c>
      <c r="P149" s="466">
        <v>0</v>
      </c>
      <c r="Q149" s="466">
        <f>P149*H149</f>
        <v>0</v>
      </c>
      <c r="R149" s="466">
        <v>0</v>
      </c>
      <c r="S149" s="467">
        <f>R149*H149</f>
        <v>0</v>
      </c>
      <c r="AQ149" s="468" t="s">
        <v>420</v>
      </c>
      <c r="AS149" s="468" t="s">
        <v>972</v>
      </c>
      <c r="AT149" s="468" t="s">
        <v>409</v>
      </c>
      <c r="AX149" s="379" t="s">
        <v>970</v>
      </c>
      <c r="BD149" s="469" t="e">
        <f>IF(#REF!="základná",J149,0)</f>
        <v>#REF!</v>
      </c>
      <c r="BE149" s="469" t="e">
        <f>IF(#REF!="znížená",J149,0)</f>
        <v>#REF!</v>
      </c>
      <c r="BF149" s="469" t="e">
        <f>IF(#REF!="zákl. prenesená",J149,0)</f>
        <v>#REF!</v>
      </c>
      <c r="BG149" s="469" t="e">
        <f>IF(#REF!="zníž. prenesená",J149,0)</f>
        <v>#REF!</v>
      </c>
      <c r="BH149" s="469" t="e">
        <f>IF(#REF!="nulová",J149,0)</f>
        <v>#REF!</v>
      </c>
      <c r="BI149" s="379" t="s">
        <v>409</v>
      </c>
      <c r="BJ149" s="470">
        <f>ROUND(I149*H149,3)</f>
        <v>0</v>
      </c>
      <c r="BK149" s="379" t="s">
        <v>420</v>
      </c>
      <c r="BL149" s="468" t="s">
        <v>2067</v>
      </c>
    </row>
    <row r="150" spans="2:64" s="471" customFormat="1" hidden="1">
      <c r="B150" s="472"/>
      <c r="C150" s="741"/>
      <c r="D150" s="742" t="s">
        <v>976</v>
      </c>
      <c r="E150" s="743" t="s">
        <v>911</v>
      </c>
      <c r="F150" s="744" t="s">
        <v>2068</v>
      </c>
      <c r="G150" s="741"/>
      <c r="H150" s="745">
        <v>0.57499999999999996</v>
      </c>
      <c r="I150" s="741"/>
      <c r="J150" s="741"/>
      <c r="L150" s="472"/>
      <c r="M150" s="477"/>
      <c r="S150" s="478"/>
      <c r="AS150" s="474" t="s">
        <v>976</v>
      </c>
      <c r="AT150" s="474" t="s">
        <v>409</v>
      </c>
      <c r="AU150" s="471" t="s">
        <v>409</v>
      </c>
      <c r="AV150" s="471" t="s">
        <v>978</v>
      </c>
      <c r="AW150" s="471" t="s">
        <v>402</v>
      </c>
      <c r="AX150" s="474" t="s">
        <v>970</v>
      </c>
    </row>
    <row r="151" spans="2:64" s="387" customFormat="1" ht="37.700000000000003" customHeight="1">
      <c r="B151" s="458"/>
      <c r="C151" s="736" t="s">
        <v>416</v>
      </c>
      <c r="D151" s="736" t="s">
        <v>972</v>
      </c>
      <c r="E151" s="737" t="s">
        <v>1023</v>
      </c>
      <c r="F151" s="738" t="s">
        <v>1024</v>
      </c>
      <c r="G151" s="739" t="s">
        <v>139</v>
      </c>
      <c r="H151" s="740">
        <v>5.75</v>
      </c>
      <c r="I151" s="740">
        <v>0</v>
      </c>
      <c r="J151" s="740">
        <f>ROUND(I151*H151,3)</f>
        <v>0</v>
      </c>
      <c r="K151" s="464"/>
      <c r="L151" s="388"/>
      <c r="M151" s="465" t="s">
        <v>911</v>
      </c>
      <c r="N151" s="466">
        <v>7.3699999999999998E-3</v>
      </c>
      <c r="O151" s="466">
        <f>N151*H151</f>
        <v>4.2377499999999999E-2</v>
      </c>
      <c r="P151" s="466">
        <v>0</v>
      </c>
      <c r="Q151" s="466">
        <f>P151*H151</f>
        <v>0</v>
      </c>
      <c r="R151" s="466">
        <v>0</v>
      </c>
      <c r="S151" s="467">
        <f>R151*H151</f>
        <v>0</v>
      </c>
      <c r="AQ151" s="468" t="s">
        <v>420</v>
      </c>
      <c r="AS151" s="468" t="s">
        <v>972</v>
      </c>
      <c r="AT151" s="468" t="s">
        <v>409</v>
      </c>
      <c r="AX151" s="379" t="s">
        <v>970</v>
      </c>
      <c r="BD151" s="469" t="e">
        <f>IF(#REF!="základná",J151,0)</f>
        <v>#REF!</v>
      </c>
      <c r="BE151" s="469" t="e">
        <f>IF(#REF!="znížená",J151,0)</f>
        <v>#REF!</v>
      </c>
      <c r="BF151" s="469" t="e">
        <f>IF(#REF!="zákl. prenesená",J151,0)</f>
        <v>#REF!</v>
      </c>
      <c r="BG151" s="469" t="e">
        <f>IF(#REF!="zníž. prenesená",J151,0)</f>
        <v>#REF!</v>
      </c>
      <c r="BH151" s="469" t="e">
        <f>IF(#REF!="nulová",J151,0)</f>
        <v>#REF!</v>
      </c>
      <c r="BI151" s="379" t="s">
        <v>409</v>
      </c>
      <c r="BJ151" s="470">
        <f>ROUND(I151*H151,3)</f>
        <v>0</v>
      </c>
      <c r="BK151" s="379" t="s">
        <v>420</v>
      </c>
      <c r="BL151" s="468" t="s">
        <v>2069</v>
      </c>
    </row>
    <row r="152" spans="2:64" s="387" customFormat="1" ht="24.2" customHeight="1">
      <c r="B152" s="458"/>
      <c r="C152" s="736" t="s">
        <v>421</v>
      </c>
      <c r="D152" s="736" t="s">
        <v>972</v>
      </c>
      <c r="E152" s="737" t="s">
        <v>1026</v>
      </c>
      <c r="F152" s="738" t="s">
        <v>1027</v>
      </c>
      <c r="G152" s="739" t="s">
        <v>139</v>
      </c>
      <c r="H152" s="740">
        <v>0.57499999999999996</v>
      </c>
      <c r="I152" s="740">
        <v>0</v>
      </c>
      <c r="J152" s="740">
        <f>ROUND(I152*H152,3)</f>
        <v>0</v>
      </c>
      <c r="K152" s="464"/>
      <c r="L152" s="388"/>
      <c r="M152" s="465" t="s">
        <v>911</v>
      </c>
      <c r="N152" s="466">
        <v>0</v>
      </c>
      <c r="O152" s="466">
        <f>N152*H152</f>
        <v>0</v>
      </c>
      <c r="P152" s="466">
        <v>0</v>
      </c>
      <c r="Q152" s="466">
        <f>P152*H152</f>
        <v>0</v>
      </c>
      <c r="R152" s="466">
        <v>0</v>
      </c>
      <c r="S152" s="467">
        <f>R152*H152</f>
        <v>0</v>
      </c>
      <c r="AQ152" s="468" t="s">
        <v>420</v>
      </c>
      <c r="AS152" s="468" t="s">
        <v>972</v>
      </c>
      <c r="AT152" s="468" t="s">
        <v>409</v>
      </c>
      <c r="AX152" s="379" t="s">
        <v>970</v>
      </c>
      <c r="BD152" s="469" t="e">
        <f>IF(#REF!="základná",J152,0)</f>
        <v>#REF!</v>
      </c>
      <c r="BE152" s="469" t="e">
        <f>IF(#REF!="znížená",J152,0)</f>
        <v>#REF!</v>
      </c>
      <c r="BF152" s="469" t="e">
        <f>IF(#REF!="zákl. prenesená",J152,0)</f>
        <v>#REF!</v>
      </c>
      <c r="BG152" s="469" t="e">
        <f>IF(#REF!="zníž. prenesená",J152,0)</f>
        <v>#REF!</v>
      </c>
      <c r="BH152" s="469" t="e">
        <f>IF(#REF!="nulová",J152,0)</f>
        <v>#REF!</v>
      </c>
      <c r="BI152" s="379" t="s">
        <v>409</v>
      </c>
      <c r="BJ152" s="470">
        <f>ROUND(I152*H152,3)</f>
        <v>0</v>
      </c>
      <c r="BK152" s="379" t="s">
        <v>420</v>
      </c>
      <c r="BL152" s="468" t="s">
        <v>2070</v>
      </c>
    </row>
    <row r="153" spans="2:64" s="387" customFormat="1" ht="14.45" customHeight="1">
      <c r="B153" s="458"/>
      <c r="C153" s="736" t="s">
        <v>433</v>
      </c>
      <c r="D153" s="736" t="s">
        <v>972</v>
      </c>
      <c r="E153" s="737" t="s">
        <v>1029</v>
      </c>
      <c r="F153" s="738" t="s">
        <v>1030</v>
      </c>
      <c r="G153" s="739" t="s">
        <v>139</v>
      </c>
      <c r="H153" s="740">
        <v>0.57499999999999996</v>
      </c>
      <c r="I153" s="740">
        <v>0</v>
      </c>
      <c r="J153" s="740">
        <f>ROUND(I153*H153,3)</f>
        <v>0</v>
      </c>
      <c r="K153" s="464"/>
      <c r="L153" s="388"/>
      <c r="M153" s="465" t="s">
        <v>911</v>
      </c>
      <c r="N153" s="466">
        <v>0</v>
      </c>
      <c r="O153" s="466">
        <f>N153*H153</f>
        <v>0</v>
      </c>
      <c r="P153" s="466">
        <v>0</v>
      </c>
      <c r="Q153" s="466">
        <f>P153*H153</f>
        <v>0</v>
      </c>
      <c r="R153" s="466">
        <v>0</v>
      </c>
      <c r="S153" s="467">
        <f>R153*H153</f>
        <v>0</v>
      </c>
      <c r="AQ153" s="468" t="s">
        <v>420</v>
      </c>
      <c r="AS153" s="468" t="s">
        <v>972</v>
      </c>
      <c r="AT153" s="468" t="s">
        <v>409</v>
      </c>
      <c r="AX153" s="379" t="s">
        <v>970</v>
      </c>
      <c r="BD153" s="469" t="e">
        <f>IF(#REF!="základná",J153,0)</f>
        <v>#REF!</v>
      </c>
      <c r="BE153" s="469" t="e">
        <f>IF(#REF!="znížená",J153,0)</f>
        <v>#REF!</v>
      </c>
      <c r="BF153" s="469" t="e">
        <f>IF(#REF!="zákl. prenesená",J153,0)</f>
        <v>#REF!</v>
      </c>
      <c r="BG153" s="469" t="e">
        <f>IF(#REF!="zníž. prenesená",J153,0)</f>
        <v>#REF!</v>
      </c>
      <c r="BH153" s="469" t="e">
        <f>IF(#REF!="nulová",J153,0)</f>
        <v>#REF!</v>
      </c>
      <c r="BI153" s="379" t="s">
        <v>409</v>
      </c>
      <c r="BJ153" s="470">
        <f>ROUND(I153*H153,3)</f>
        <v>0</v>
      </c>
      <c r="BK153" s="379" t="s">
        <v>420</v>
      </c>
      <c r="BL153" s="468" t="s">
        <v>2071</v>
      </c>
    </row>
    <row r="154" spans="2:64" s="588" customFormat="1" ht="24.6" customHeight="1">
      <c r="B154" s="458"/>
      <c r="C154" s="736" t="s">
        <v>407</v>
      </c>
      <c r="D154" s="736" t="s">
        <v>972</v>
      </c>
      <c r="E154" s="737" t="s">
        <v>2600</v>
      </c>
      <c r="F154" s="738" t="s">
        <v>2601</v>
      </c>
      <c r="G154" s="739" t="s">
        <v>103</v>
      </c>
      <c r="H154" s="740">
        <v>1.139</v>
      </c>
      <c r="I154" s="740">
        <v>0</v>
      </c>
      <c r="J154" s="740">
        <f>ROUND(I154*H154,3)</f>
        <v>0</v>
      </c>
      <c r="K154" s="464"/>
      <c r="L154" s="388"/>
      <c r="M154" s="465"/>
      <c r="N154" s="466"/>
      <c r="O154" s="466"/>
      <c r="P154" s="466"/>
      <c r="Q154" s="466"/>
      <c r="R154" s="466"/>
      <c r="S154" s="467"/>
      <c r="AQ154" s="468"/>
      <c r="AS154" s="468"/>
      <c r="AT154" s="468"/>
      <c r="AX154" s="379"/>
      <c r="BD154" s="469"/>
      <c r="BE154" s="469"/>
      <c r="BF154" s="469"/>
      <c r="BG154" s="469"/>
      <c r="BH154" s="469"/>
      <c r="BI154" s="379"/>
      <c r="BJ154" s="470"/>
      <c r="BK154" s="379"/>
      <c r="BL154" s="468"/>
    </row>
    <row r="155" spans="2:64" s="387" customFormat="1" ht="24.2" customHeight="1">
      <c r="B155" s="458"/>
      <c r="C155" s="736" t="s">
        <v>412</v>
      </c>
      <c r="D155" s="736" t="s">
        <v>972</v>
      </c>
      <c r="E155" s="737" t="s">
        <v>1032</v>
      </c>
      <c r="F155" s="738" t="s">
        <v>1033</v>
      </c>
      <c r="G155" s="739" t="s">
        <v>139</v>
      </c>
      <c r="H155" s="740">
        <v>1.575</v>
      </c>
      <c r="I155" s="740">
        <v>0</v>
      </c>
      <c r="J155" s="740">
        <f>ROUND(I155*H155,3)</f>
        <v>0</v>
      </c>
      <c r="K155" s="464"/>
      <c r="L155" s="388"/>
      <c r="M155" s="465" t="s">
        <v>911</v>
      </c>
      <c r="N155" s="466">
        <v>0.24199999999999999</v>
      </c>
      <c r="O155" s="466">
        <f>N155*H155</f>
        <v>0.38114999999999999</v>
      </c>
      <c r="P155" s="466">
        <v>0</v>
      </c>
      <c r="Q155" s="466">
        <f>P155*H155</f>
        <v>0</v>
      </c>
      <c r="R155" s="466">
        <v>0</v>
      </c>
      <c r="S155" s="467">
        <f>R155*H155</f>
        <v>0</v>
      </c>
      <c r="AQ155" s="468" t="s">
        <v>420</v>
      </c>
      <c r="AS155" s="468" t="s">
        <v>972</v>
      </c>
      <c r="AT155" s="468" t="s">
        <v>409</v>
      </c>
      <c r="AX155" s="379" t="s">
        <v>970</v>
      </c>
      <c r="BD155" s="469" t="e">
        <f>IF(#REF!="základná",J155,0)</f>
        <v>#REF!</v>
      </c>
      <c r="BE155" s="469" t="e">
        <f>IF(#REF!="znížená",J155,0)</f>
        <v>#REF!</v>
      </c>
      <c r="BF155" s="469" t="e">
        <f>IF(#REF!="zákl. prenesená",J155,0)</f>
        <v>#REF!</v>
      </c>
      <c r="BG155" s="469" t="e">
        <f>IF(#REF!="zníž. prenesená",J155,0)</f>
        <v>#REF!</v>
      </c>
      <c r="BH155" s="469" t="e">
        <f>IF(#REF!="nulová",J155,0)</f>
        <v>#REF!</v>
      </c>
      <c r="BI155" s="379" t="s">
        <v>409</v>
      </c>
      <c r="BJ155" s="470">
        <f>ROUND(I155*H155,3)</f>
        <v>0</v>
      </c>
      <c r="BK155" s="379" t="s">
        <v>420</v>
      </c>
      <c r="BL155" s="468" t="s">
        <v>2072</v>
      </c>
    </row>
    <row r="156" spans="2:64" s="471" customFormat="1" hidden="1">
      <c r="B156" s="472"/>
      <c r="C156" s="741"/>
      <c r="D156" s="742" t="s">
        <v>976</v>
      </c>
      <c r="E156" s="743" t="s">
        <v>911</v>
      </c>
      <c r="F156" s="744" t="s">
        <v>2073</v>
      </c>
      <c r="G156" s="741"/>
      <c r="H156" s="745">
        <v>1.25</v>
      </c>
      <c r="I156" s="741"/>
      <c r="J156" s="741"/>
      <c r="L156" s="472"/>
      <c r="M156" s="477"/>
      <c r="S156" s="478"/>
      <c r="AS156" s="474" t="s">
        <v>976</v>
      </c>
      <c r="AT156" s="474" t="s">
        <v>409</v>
      </c>
      <c r="AU156" s="471" t="s">
        <v>409</v>
      </c>
      <c r="AV156" s="471" t="s">
        <v>978</v>
      </c>
      <c r="AW156" s="471" t="s">
        <v>889</v>
      </c>
      <c r="AX156" s="474" t="s">
        <v>970</v>
      </c>
    </row>
    <row r="157" spans="2:64" s="471" customFormat="1" hidden="1">
      <c r="B157" s="472"/>
      <c r="C157" s="741"/>
      <c r="D157" s="742" t="s">
        <v>976</v>
      </c>
      <c r="E157" s="743" t="s">
        <v>911</v>
      </c>
      <c r="F157" s="744" t="s">
        <v>2074</v>
      </c>
      <c r="G157" s="741"/>
      <c r="H157" s="745">
        <v>0.32500000000000001</v>
      </c>
      <c r="I157" s="741"/>
      <c r="J157" s="741"/>
      <c r="L157" s="472"/>
      <c r="M157" s="477"/>
      <c r="S157" s="478"/>
      <c r="AS157" s="474" t="s">
        <v>976</v>
      </c>
      <c r="AT157" s="474" t="s">
        <v>409</v>
      </c>
      <c r="AU157" s="471" t="s">
        <v>409</v>
      </c>
      <c r="AV157" s="471" t="s">
        <v>978</v>
      </c>
      <c r="AW157" s="471" t="s">
        <v>889</v>
      </c>
      <c r="AX157" s="474" t="s">
        <v>970</v>
      </c>
    </row>
    <row r="158" spans="2:64" s="486" customFormat="1" hidden="1">
      <c r="B158" s="487"/>
      <c r="C158" s="746"/>
      <c r="D158" s="742" t="s">
        <v>976</v>
      </c>
      <c r="E158" s="747" t="s">
        <v>911</v>
      </c>
      <c r="F158" s="748" t="s">
        <v>1038</v>
      </c>
      <c r="G158" s="746"/>
      <c r="H158" s="749">
        <v>1.575</v>
      </c>
      <c r="I158" s="746"/>
      <c r="J158" s="746"/>
      <c r="L158" s="487"/>
      <c r="M158" s="491"/>
      <c r="S158" s="492"/>
      <c r="AS158" s="488" t="s">
        <v>976</v>
      </c>
      <c r="AT158" s="488" t="s">
        <v>409</v>
      </c>
      <c r="AU158" s="486" t="s">
        <v>414</v>
      </c>
      <c r="AV158" s="486" t="s">
        <v>978</v>
      </c>
      <c r="AW158" s="486" t="s">
        <v>402</v>
      </c>
      <c r="AX158" s="488" t="s">
        <v>970</v>
      </c>
    </row>
    <row r="159" spans="2:64" s="387" customFormat="1" ht="24.2" customHeight="1">
      <c r="B159" s="458"/>
      <c r="C159" s="736" t="s">
        <v>418</v>
      </c>
      <c r="D159" s="736" t="s">
        <v>972</v>
      </c>
      <c r="E159" s="737" t="s">
        <v>1042</v>
      </c>
      <c r="F159" s="738" t="s">
        <v>1043</v>
      </c>
      <c r="G159" s="739" t="s">
        <v>139</v>
      </c>
      <c r="H159" s="740">
        <v>0.75</v>
      </c>
      <c r="I159" s="740">
        <v>0</v>
      </c>
      <c r="J159" s="740">
        <f>ROUND(I159*H159,3)</f>
        <v>0</v>
      </c>
      <c r="K159" s="464"/>
      <c r="L159" s="388"/>
      <c r="M159" s="465" t="s">
        <v>911</v>
      </c>
      <c r="N159" s="466">
        <v>2.39</v>
      </c>
      <c r="O159" s="466">
        <f>N159*H159</f>
        <v>1.7925</v>
      </c>
      <c r="P159" s="466">
        <v>0</v>
      </c>
      <c r="Q159" s="466">
        <f>P159*H159</f>
        <v>0</v>
      </c>
      <c r="R159" s="466">
        <v>0</v>
      </c>
      <c r="S159" s="467">
        <f>R159*H159</f>
        <v>0</v>
      </c>
      <c r="AQ159" s="468" t="s">
        <v>420</v>
      </c>
      <c r="AS159" s="468" t="s">
        <v>972</v>
      </c>
      <c r="AT159" s="468" t="s">
        <v>409</v>
      </c>
      <c r="AX159" s="379" t="s">
        <v>970</v>
      </c>
      <c r="BD159" s="469" t="e">
        <f>IF(#REF!="základná",J159,0)</f>
        <v>#REF!</v>
      </c>
      <c r="BE159" s="469" t="e">
        <f>IF(#REF!="znížená",J159,0)</f>
        <v>#REF!</v>
      </c>
      <c r="BF159" s="469" t="e">
        <f>IF(#REF!="zákl. prenesená",J159,0)</f>
        <v>#REF!</v>
      </c>
      <c r="BG159" s="469" t="e">
        <f>IF(#REF!="zníž. prenesená",J159,0)</f>
        <v>#REF!</v>
      </c>
      <c r="BH159" s="469" t="e">
        <f>IF(#REF!="nulová",J159,0)</f>
        <v>#REF!</v>
      </c>
      <c r="BI159" s="379" t="s">
        <v>409</v>
      </c>
      <c r="BJ159" s="470">
        <f>ROUND(I159*H159,3)</f>
        <v>0</v>
      </c>
      <c r="BK159" s="379" t="s">
        <v>420</v>
      </c>
      <c r="BL159" s="468" t="s">
        <v>2075</v>
      </c>
    </row>
    <row r="160" spans="2:64" s="471" customFormat="1" hidden="1">
      <c r="B160" s="472"/>
      <c r="C160" s="741"/>
      <c r="D160" s="742" t="s">
        <v>976</v>
      </c>
      <c r="E160" s="743" t="s">
        <v>911</v>
      </c>
      <c r="F160" s="744" t="s">
        <v>2076</v>
      </c>
      <c r="G160" s="741"/>
      <c r="H160" s="745">
        <v>0.75</v>
      </c>
      <c r="I160" s="741"/>
      <c r="J160" s="741"/>
      <c r="L160" s="472"/>
      <c r="M160" s="477"/>
      <c r="S160" s="478"/>
      <c r="AS160" s="474" t="s">
        <v>976</v>
      </c>
      <c r="AT160" s="474" t="s">
        <v>409</v>
      </c>
      <c r="AU160" s="471" t="s">
        <v>409</v>
      </c>
      <c r="AV160" s="471" t="s">
        <v>978</v>
      </c>
      <c r="AW160" s="471" t="s">
        <v>402</v>
      </c>
      <c r="AX160" s="474" t="s">
        <v>970</v>
      </c>
    </row>
    <row r="161" spans="2:64" s="387" customFormat="1" ht="14.45" customHeight="1">
      <c r="B161" s="458"/>
      <c r="C161" s="754" t="s">
        <v>422</v>
      </c>
      <c r="D161" s="754" t="s">
        <v>474</v>
      </c>
      <c r="E161" s="755" t="s">
        <v>1047</v>
      </c>
      <c r="F161" s="756" t="s">
        <v>1048</v>
      </c>
      <c r="G161" s="757" t="s">
        <v>103</v>
      </c>
      <c r="H161" s="758">
        <v>1.26</v>
      </c>
      <c r="I161" s="758">
        <v>0</v>
      </c>
      <c r="J161" s="758">
        <f>ROUND(I161*H161,3)</f>
        <v>0</v>
      </c>
      <c r="K161" s="498"/>
      <c r="L161" s="499"/>
      <c r="M161" s="500" t="s">
        <v>911</v>
      </c>
      <c r="N161" s="466">
        <v>0</v>
      </c>
      <c r="O161" s="466">
        <f>N161*H161</f>
        <v>0</v>
      </c>
      <c r="P161" s="466">
        <v>1</v>
      </c>
      <c r="Q161" s="466">
        <f>P161*H161</f>
        <v>1.26</v>
      </c>
      <c r="R161" s="466">
        <v>0</v>
      </c>
      <c r="S161" s="467">
        <f>R161*H161</f>
        <v>0</v>
      </c>
      <c r="AQ161" s="468" t="s">
        <v>405</v>
      </c>
      <c r="AS161" s="468" t="s">
        <v>474</v>
      </c>
      <c r="AT161" s="468" t="s">
        <v>409</v>
      </c>
      <c r="AX161" s="379" t="s">
        <v>970</v>
      </c>
      <c r="BD161" s="469" t="e">
        <f>IF(#REF!="základná",J161,0)</f>
        <v>#REF!</v>
      </c>
      <c r="BE161" s="469" t="e">
        <f>IF(#REF!="znížená",J161,0)</f>
        <v>#REF!</v>
      </c>
      <c r="BF161" s="469" t="e">
        <f>IF(#REF!="zákl. prenesená",J161,0)</f>
        <v>#REF!</v>
      </c>
      <c r="BG161" s="469" t="e">
        <f>IF(#REF!="zníž. prenesená",J161,0)</f>
        <v>#REF!</v>
      </c>
      <c r="BH161" s="469" t="e">
        <f>IF(#REF!="nulová",J161,0)</f>
        <v>#REF!</v>
      </c>
      <c r="BI161" s="379" t="s">
        <v>409</v>
      </c>
      <c r="BJ161" s="470">
        <f>ROUND(I161*H161,3)</f>
        <v>0</v>
      </c>
      <c r="BK161" s="379" t="s">
        <v>420</v>
      </c>
      <c r="BL161" s="468" t="s">
        <v>2077</v>
      </c>
    </row>
    <row r="162" spans="2:64" s="471" customFormat="1" hidden="1">
      <c r="B162" s="472"/>
      <c r="C162" s="741"/>
      <c r="D162" s="742" t="s">
        <v>976</v>
      </c>
      <c r="E162" s="743" t="s">
        <v>911</v>
      </c>
      <c r="F162" s="744" t="s">
        <v>2078</v>
      </c>
      <c r="G162" s="741"/>
      <c r="H162" s="745">
        <v>1.26</v>
      </c>
      <c r="I162" s="741"/>
      <c r="J162" s="741"/>
      <c r="L162" s="472"/>
      <c r="M162" s="477"/>
      <c r="S162" s="478"/>
      <c r="AS162" s="474" t="s">
        <v>976</v>
      </c>
      <c r="AT162" s="474" t="s">
        <v>409</v>
      </c>
      <c r="AU162" s="471" t="s">
        <v>409</v>
      </c>
      <c r="AV162" s="471" t="s">
        <v>978</v>
      </c>
      <c r="AW162" s="471" t="s">
        <v>402</v>
      </c>
      <c r="AX162" s="474" t="s">
        <v>970</v>
      </c>
    </row>
    <row r="163" spans="2:64" s="387" customFormat="1" ht="14.45" customHeight="1">
      <c r="B163" s="458"/>
      <c r="C163" s="736" t="s">
        <v>426</v>
      </c>
      <c r="D163" s="736" t="s">
        <v>972</v>
      </c>
      <c r="E163" s="737" t="s">
        <v>1051</v>
      </c>
      <c r="F163" s="738" t="s">
        <v>1052</v>
      </c>
      <c r="G163" s="739" t="s">
        <v>97</v>
      </c>
      <c r="H163" s="740">
        <v>2.5</v>
      </c>
      <c r="I163" s="740">
        <v>0</v>
      </c>
      <c r="J163" s="740">
        <f>ROUND(I163*H163,3)</f>
        <v>0</v>
      </c>
      <c r="K163" s="464"/>
      <c r="L163" s="388"/>
      <c r="M163" s="465" t="s">
        <v>911</v>
      </c>
      <c r="N163" s="466">
        <v>1.7000000000000001E-2</v>
      </c>
      <c r="O163" s="466">
        <f>N163*H163</f>
        <v>4.2500000000000003E-2</v>
      </c>
      <c r="P163" s="466">
        <v>0</v>
      </c>
      <c r="Q163" s="466">
        <f>P163*H163</f>
        <v>0</v>
      </c>
      <c r="R163" s="466">
        <v>0</v>
      </c>
      <c r="S163" s="467">
        <f>R163*H163</f>
        <v>0</v>
      </c>
      <c r="AQ163" s="468" t="s">
        <v>420</v>
      </c>
      <c r="AS163" s="468" t="s">
        <v>972</v>
      </c>
      <c r="AT163" s="468" t="s">
        <v>409</v>
      </c>
      <c r="AX163" s="379" t="s">
        <v>970</v>
      </c>
      <c r="BD163" s="469" t="e">
        <f>IF(#REF!="základná",J163,0)</f>
        <v>#REF!</v>
      </c>
      <c r="BE163" s="469" t="e">
        <f>IF(#REF!="znížená",J163,0)</f>
        <v>#REF!</v>
      </c>
      <c r="BF163" s="469" t="e">
        <f>IF(#REF!="zákl. prenesená",J163,0)</f>
        <v>#REF!</v>
      </c>
      <c r="BG163" s="469" t="e">
        <f>IF(#REF!="zníž. prenesená",J163,0)</f>
        <v>#REF!</v>
      </c>
      <c r="BH163" s="469" t="e">
        <f>IF(#REF!="nulová",J163,0)</f>
        <v>#REF!</v>
      </c>
      <c r="BI163" s="379" t="s">
        <v>409</v>
      </c>
      <c r="BJ163" s="470">
        <f>ROUND(I163*H163,3)</f>
        <v>0</v>
      </c>
      <c r="BK163" s="379" t="s">
        <v>420</v>
      </c>
      <c r="BL163" s="468" t="s">
        <v>2079</v>
      </c>
    </row>
    <row r="164" spans="2:64" s="471" customFormat="1" hidden="1">
      <c r="B164" s="472"/>
      <c r="D164" s="473" t="s">
        <v>976</v>
      </c>
      <c r="E164" s="474" t="s">
        <v>911</v>
      </c>
      <c r="F164" s="475" t="s">
        <v>2037</v>
      </c>
      <c r="H164" s="476">
        <v>2.5</v>
      </c>
      <c r="L164" s="472"/>
      <c r="M164" s="477"/>
      <c r="S164" s="478"/>
      <c r="AS164" s="474" t="s">
        <v>976</v>
      </c>
      <c r="AT164" s="474" t="s">
        <v>409</v>
      </c>
      <c r="AU164" s="471" t="s">
        <v>409</v>
      </c>
      <c r="AV164" s="471" t="s">
        <v>978</v>
      </c>
      <c r="AW164" s="471" t="s">
        <v>402</v>
      </c>
      <c r="AX164" s="474" t="s">
        <v>970</v>
      </c>
    </row>
    <row r="165" spans="2:64" s="446" customFormat="1" ht="22.7" customHeight="1">
      <c r="B165" s="447"/>
      <c r="D165" s="448" t="s">
        <v>441</v>
      </c>
      <c r="E165" s="456" t="s">
        <v>409</v>
      </c>
      <c r="F165" s="456" t="s">
        <v>1054</v>
      </c>
      <c r="J165" s="457">
        <f>BJ165</f>
        <v>0</v>
      </c>
      <c r="L165" s="447"/>
      <c r="M165" s="451"/>
      <c r="O165" s="452">
        <f>O166</f>
        <v>0.01</v>
      </c>
      <c r="Q165" s="452">
        <f>Q166</f>
        <v>0</v>
      </c>
      <c r="S165" s="453">
        <f>S166</f>
        <v>0</v>
      </c>
      <c r="AQ165" s="448" t="s">
        <v>402</v>
      </c>
      <c r="AS165" s="454" t="s">
        <v>441</v>
      </c>
      <c r="AT165" s="454" t="s">
        <v>402</v>
      </c>
      <c r="AX165" s="448" t="s">
        <v>970</v>
      </c>
      <c r="BJ165" s="455">
        <f>BJ166</f>
        <v>0</v>
      </c>
    </row>
    <row r="166" spans="2:64" s="387" customFormat="1" ht="24.2" customHeight="1">
      <c r="B166" s="458"/>
      <c r="C166" s="459" t="s">
        <v>429</v>
      </c>
      <c r="D166" s="459" t="s">
        <v>972</v>
      </c>
      <c r="E166" s="460" t="s">
        <v>1055</v>
      </c>
      <c r="F166" s="461" t="s">
        <v>1056</v>
      </c>
      <c r="G166" s="462" t="s">
        <v>97</v>
      </c>
      <c r="H166" s="463">
        <v>2.5</v>
      </c>
      <c r="I166" s="463">
        <v>0</v>
      </c>
      <c r="J166" s="463">
        <f>ROUND(I166*H166,3)</f>
        <v>0</v>
      </c>
      <c r="K166" s="464"/>
      <c r="L166" s="388"/>
      <c r="M166" s="465" t="s">
        <v>911</v>
      </c>
      <c r="N166" s="466">
        <v>4.0000000000000001E-3</v>
      </c>
      <c r="O166" s="466">
        <f>N166*H166</f>
        <v>0.01</v>
      </c>
      <c r="P166" s="466">
        <v>0</v>
      </c>
      <c r="Q166" s="466">
        <f>P166*H166</f>
        <v>0</v>
      </c>
      <c r="R166" s="466">
        <v>0</v>
      </c>
      <c r="S166" s="467">
        <f>R166*H166</f>
        <v>0</v>
      </c>
      <c r="AQ166" s="468" t="s">
        <v>420</v>
      </c>
      <c r="AS166" s="468" t="s">
        <v>972</v>
      </c>
      <c r="AT166" s="468" t="s">
        <v>409</v>
      </c>
      <c r="AX166" s="379" t="s">
        <v>970</v>
      </c>
      <c r="BD166" s="469" t="e">
        <f>IF(#REF!="základná",J166,0)</f>
        <v>#REF!</v>
      </c>
      <c r="BE166" s="469" t="e">
        <f>IF(#REF!="znížená",J166,0)</f>
        <v>#REF!</v>
      </c>
      <c r="BF166" s="469" t="e">
        <f>IF(#REF!="zákl. prenesená",J166,0)</f>
        <v>#REF!</v>
      </c>
      <c r="BG166" s="469" t="e">
        <f>IF(#REF!="zníž. prenesená",J166,0)</f>
        <v>#REF!</v>
      </c>
      <c r="BH166" s="469" t="e">
        <f>IF(#REF!="nulová",J166,0)</f>
        <v>#REF!</v>
      </c>
      <c r="BI166" s="379" t="s">
        <v>409</v>
      </c>
      <c r="BJ166" s="470">
        <f>ROUND(I166*H166,3)</f>
        <v>0</v>
      </c>
      <c r="BK166" s="379" t="s">
        <v>420</v>
      </c>
      <c r="BL166" s="468" t="s">
        <v>2080</v>
      </c>
    </row>
    <row r="167" spans="2:64" s="446" customFormat="1" ht="22.7" customHeight="1">
      <c r="B167" s="447"/>
      <c r="D167" s="448" t="s">
        <v>441</v>
      </c>
      <c r="E167" s="456" t="s">
        <v>420</v>
      </c>
      <c r="F167" s="456" t="s">
        <v>1065</v>
      </c>
      <c r="J167" s="457">
        <f>BJ167</f>
        <v>0</v>
      </c>
      <c r="L167" s="447"/>
      <c r="M167" s="451"/>
      <c r="O167" s="452">
        <f>SUM(O168:O169)</f>
        <v>0.60112500000000002</v>
      </c>
      <c r="Q167" s="452">
        <f>SUM(Q168:Q169)</f>
        <v>0.70903875000000005</v>
      </c>
      <c r="S167" s="453">
        <f>SUM(S168:S169)</f>
        <v>0</v>
      </c>
      <c r="AQ167" s="448" t="s">
        <v>402</v>
      </c>
      <c r="AS167" s="454" t="s">
        <v>441</v>
      </c>
      <c r="AT167" s="454" t="s">
        <v>402</v>
      </c>
      <c r="AX167" s="448" t="s">
        <v>970</v>
      </c>
      <c r="BJ167" s="455">
        <f>SUM(BJ168:BJ169)</f>
        <v>0</v>
      </c>
    </row>
    <row r="168" spans="2:64" s="387" customFormat="1" ht="37.700000000000003" customHeight="1">
      <c r="B168" s="458"/>
      <c r="C168" s="459" t="s">
        <v>435</v>
      </c>
      <c r="D168" s="459" t="s">
        <v>972</v>
      </c>
      <c r="E168" s="460" t="s">
        <v>1066</v>
      </c>
      <c r="F168" s="461" t="s">
        <v>1067</v>
      </c>
      <c r="G168" s="462" t="s">
        <v>139</v>
      </c>
      <c r="H168" s="463">
        <v>0.375</v>
      </c>
      <c r="I168" s="463">
        <v>0</v>
      </c>
      <c r="J168" s="463">
        <f>ROUND(I168*H168,3)</f>
        <v>0</v>
      </c>
      <c r="K168" s="464"/>
      <c r="L168" s="388"/>
      <c r="M168" s="465" t="s">
        <v>911</v>
      </c>
      <c r="N168" s="466">
        <v>1.603</v>
      </c>
      <c r="O168" s="466">
        <f>N168*H168</f>
        <v>0.60112500000000002</v>
      </c>
      <c r="P168" s="466">
        <v>1.8907700000000001</v>
      </c>
      <c r="Q168" s="466">
        <f>P168*H168</f>
        <v>0.70903875000000005</v>
      </c>
      <c r="R168" s="466">
        <v>0</v>
      </c>
      <c r="S168" s="467">
        <f>R168*H168</f>
        <v>0</v>
      </c>
      <c r="AQ168" s="468" t="s">
        <v>420</v>
      </c>
      <c r="AS168" s="468" t="s">
        <v>972</v>
      </c>
      <c r="AT168" s="468" t="s">
        <v>409</v>
      </c>
      <c r="AX168" s="379" t="s">
        <v>970</v>
      </c>
      <c r="BD168" s="469" t="e">
        <f>IF(#REF!="základná",J168,0)</f>
        <v>#REF!</v>
      </c>
      <c r="BE168" s="469" t="e">
        <f>IF(#REF!="znížená",J168,0)</f>
        <v>#REF!</v>
      </c>
      <c r="BF168" s="469" t="e">
        <f>IF(#REF!="zákl. prenesená",J168,0)</f>
        <v>#REF!</v>
      </c>
      <c r="BG168" s="469" t="e">
        <f>IF(#REF!="zníž. prenesená",J168,0)</f>
        <v>#REF!</v>
      </c>
      <c r="BH168" s="469" t="e">
        <f>IF(#REF!="nulová",J168,0)</f>
        <v>#REF!</v>
      </c>
      <c r="BI168" s="379" t="s">
        <v>409</v>
      </c>
      <c r="BJ168" s="470">
        <f>ROUND(I168*H168,3)</f>
        <v>0</v>
      </c>
      <c r="BK168" s="379" t="s">
        <v>420</v>
      </c>
      <c r="BL168" s="468" t="s">
        <v>2081</v>
      </c>
    </row>
    <row r="169" spans="2:64" s="471" customFormat="1" hidden="1">
      <c r="B169" s="472"/>
      <c r="D169" s="473" t="s">
        <v>976</v>
      </c>
      <c r="E169" s="474" t="s">
        <v>911</v>
      </c>
      <c r="F169" s="475" t="s">
        <v>2082</v>
      </c>
      <c r="H169" s="476">
        <v>0.375</v>
      </c>
      <c r="L169" s="472"/>
      <c r="M169" s="477"/>
      <c r="S169" s="478"/>
      <c r="AS169" s="474" t="s">
        <v>976</v>
      </c>
      <c r="AT169" s="474" t="s">
        <v>409</v>
      </c>
      <c r="AU169" s="471" t="s">
        <v>409</v>
      </c>
      <c r="AV169" s="471" t="s">
        <v>978</v>
      </c>
      <c r="AW169" s="471" t="s">
        <v>402</v>
      </c>
      <c r="AX169" s="474" t="s">
        <v>970</v>
      </c>
    </row>
    <row r="170" spans="2:64" s="446" customFormat="1" ht="22.7" customHeight="1">
      <c r="B170" s="447"/>
      <c r="D170" s="448" t="s">
        <v>441</v>
      </c>
      <c r="E170" s="456" t="s">
        <v>424</v>
      </c>
      <c r="F170" s="456" t="s">
        <v>2083</v>
      </c>
      <c r="J170" s="457">
        <f>BJ170</f>
        <v>0</v>
      </c>
      <c r="L170" s="447"/>
      <c r="M170" s="451"/>
      <c r="O170" s="452">
        <f>SUM(O171:O174)</f>
        <v>6.5487400000000004</v>
      </c>
      <c r="Q170" s="452">
        <f>SUM(Q171:Q174)</f>
        <v>2.2454999999999998</v>
      </c>
      <c r="S170" s="453">
        <f>SUM(S171:S174)</f>
        <v>0</v>
      </c>
      <c r="AQ170" s="448" t="s">
        <v>402</v>
      </c>
      <c r="AS170" s="454" t="s">
        <v>441</v>
      </c>
      <c r="AT170" s="454" t="s">
        <v>402</v>
      </c>
      <c r="AX170" s="448" t="s">
        <v>970</v>
      </c>
      <c r="BJ170" s="455">
        <f>SUM(BJ171:BJ174)</f>
        <v>0</v>
      </c>
    </row>
    <row r="171" spans="2:64" s="387" customFormat="1" ht="24.2" customHeight="1">
      <c r="B171" s="458"/>
      <c r="C171" s="459" t="s">
        <v>437</v>
      </c>
      <c r="D171" s="459" t="s">
        <v>972</v>
      </c>
      <c r="E171" s="460" t="s">
        <v>2084</v>
      </c>
      <c r="F171" s="461" t="s">
        <v>2085</v>
      </c>
      <c r="G171" s="462" t="s">
        <v>97</v>
      </c>
      <c r="H171" s="463">
        <v>2</v>
      </c>
      <c r="I171" s="463">
        <v>0</v>
      </c>
      <c r="J171" s="463">
        <f>ROUND(I171*H171,3)</f>
        <v>0</v>
      </c>
      <c r="K171" s="464"/>
      <c r="L171" s="388"/>
      <c r="M171" s="465" t="s">
        <v>911</v>
      </c>
      <c r="N171" s="466">
        <v>0.39600000000000002</v>
      </c>
      <c r="O171" s="466">
        <f>N171*H171</f>
        <v>0.79200000000000004</v>
      </c>
      <c r="P171" s="466">
        <v>0.37080000000000002</v>
      </c>
      <c r="Q171" s="466">
        <f>P171*H171</f>
        <v>0.74160000000000004</v>
      </c>
      <c r="R171" s="466">
        <v>0</v>
      </c>
      <c r="S171" s="467">
        <f>R171*H171</f>
        <v>0</v>
      </c>
      <c r="AQ171" s="468" t="s">
        <v>420</v>
      </c>
      <c r="AS171" s="468" t="s">
        <v>972</v>
      </c>
      <c r="AT171" s="468" t="s">
        <v>409</v>
      </c>
      <c r="AX171" s="379" t="s">
        <v>970</v>
      </c>
      <c r="BD171" s="469" t="e">
        <f>IF(#REF!="základná",J171,0)</f>
        <v>#REF!</v>
      </c>
      <c r="BE171" s="469" t="e">
        <f>IF(#REF!="znížená",J171,0)</f>
        <v>#REF!</v>
      </c>
      <c r="BF171" s="469" t="e">
        <f>IF(#REF!="zákl. prenesená",J171,0)</f>
        <v>#REF!</v>
      </c>
      <c r="BG171" s="469" t="e">
        <f>IF(#REF!="zníž. prenesená",J171,0)</f>
        <v>#REF!</v>
      </c>
      <c r="BH171" s="469" t="e">
        <f>IF(#REF!="nulová",J171,0)</f>
        <v>#REF!</v>
      </c>
      <c r="BI171" s="379" t="s">
        <v>409</v>
      </c>
      <c r="BJ171" s="470">
        <f>ROUND(I171*H171,3)</f>
        <v>0</v>
      </c>
      <c r="BK171" s="379" t="s">
        <v>420</v>
      </c>
      <c r="BL171" s="468" t="s">
        <v>2086</v>
      </c>
    </row>
    <row r="172" spans="2:64" s="387" customFormat="1" ht="37.700000000000003" customHeight="1">
      <c r="B172" s="458"/>
      <c r="C172" s="459" t="s">
        <v>438</v>
      </c>
      <c r="D172" s="459" t="s">
        <v>972</v>
      </c>
      <c r="E172" s="460" t="s">
        <v>2087</v>
      </c>
      <c r="F172" s="461" t="s">
        <v>2088</v>
      </c>
      <c r="G172" s="462" t="s">
        <v>97</v>
      </c>
      <c r="H172" s="463">
        <v>2</v>
      </c>
      <c r="I172" s="463">
        <v>0</v>
      </c>
      <c r="J172" s="463">
        <f>ROUND(I172*H172,3)</f>
        <v>0</v>
      </c>
      <c r="K172" s="464"/>
      <c r="L172" s="388"/>
      <c r="M172" s="465" t="s">
        <v>911</v>
      </c>
      <c r="N172" s="466">
        <v>1.077</v>
      </c>
      <c r="O172" s="466">
        <f>N172*H172</f>
        <v>2.1539999999999999</v>
      </c>
      <c r="P172" s="466">
        <v>0.26375999999999999</v>
      </c>
      <c r="Q172" s="466">
        <f>P172*H172</f>
        <v>0.52751999999999999</v>
      </c>
      <c r="R172" s="466">
        <v>0</v>
      </c>
      <c r="S172" s="467">
        <f>R172*H172</f>
        <v>0</v>
      </c>
      <c r="AQ172" s="468" t="s">
        <v>420</v>
      </c>
      <c r="AS172" s="468" t="s">
        <v>972</v>
      </c>
      <c r="AT172" s="468" t="s">
        <v>409</v>
      </c>
      <c r="AX172" s="379" t="s">
        <v>970</v>
      </c>
      <c r="BD172" s="469" t="e">
        <f>IF(#REF!="základná",J172,0)</f>
        <v>#REF!</v>
      </c>
      <c r="BE172" s="469" t="e">
        <f>IF(#REF!="znížená",J172,0)</f>
        <v>#REF!</v>
      </c>
      <c r="BF172" s="469" t="e">
        <f>IF(#REF!="zákl. prenesená",J172,0)</f>
        <v>#REF!</v>
      </c>
      <c r="BG172" s="469" t="e">
        <f>IF(#REF!="zníž. prenesená",J172,0)</f>
        <v>#REF!</v>
      </c>
      <c r="BH172" s="469" t="e">
        <f>IF(#REF!="nulová",J172,0)</f>
        <v>#REF!</v>
      </c>
      <c r="BI172" s="379" t="s">
        <v>409</v>
      </c>
      <c r="BJ172" s="470">
        <f>ROUND(I172*H172,3)</f>
        <v>0</v>
      </c>
      <c r="BK172" s="379" t="s">
        <v>420</v>
      </c>
      <c r="BL172" s="468" t="s">
        <v>2089</v>
      </c>
    </row>
    <row r="173" spans="2:64" s="387" customFormat="1" ht="37.700000000000003" customHeight="1">
      <c r="B173" s="458"/>
      <c r="C173" s="459" t="s">
        <v>440</v>
      </c>
      <c r="D173" s="459" t="s">
        <v>972</v>
      </c>
      <c r="E173" s="460" t="s">
        <v>2090</v>
      </c>
      <c r="F173" s="461" t="s">
        <v>2091</v>
      </c>
      <c r="G173" s="462" t="s">
        <v>97</v>
      </c>
      <c r="H173" s="463">
        <v>2</v>
      </c>
      <c r="I173" s="463">
        <v>0</v>
      </c>
      <c r="J173" s="463">
        <f>ROUND(I173*H173,3)</f>
        <v>0</v>
      </c>
      <c r="K173" s="464"/>
      <c r="L173" s="388"/>
      <c r="M173" s="465" t="s">
        <v>911</v>
      </c>
      <c r="N173" s="466">
        <v>0.73936999999999997</v>
      </c>
      <c r="O173" s="466">
        <f>N173*H173</f>
        <v>1.4787399999999999</v>
      </c>
      <c r="P173" s="466">
        <v>0.34131</v>
      </c>
      <c r="Q173" s="466">
        <f>P173*H173</f>
        <v>0.68262</v>
      </c>
      <c r="R173" s="466">
        <v>0</v>
      </c>
      <c r="S173" s="467">
        <f>R173*H173</f>
        <v>0</v>
      </c>
      <c r="AQ173" s="468" t="s">
        <v>420</v>
      </c>
      <c r="AS173" s="468" t="s">
        <v>972</v>
      </c>
      <c r="AT173" s="468" t="s">
        <v>409</v>
      </c>
      <c r="AX173" s="379" t="s">
        <v>970</v>
      </c>
      <c r="BD173" s="469" t="e">
        <f>IF(#REF!="základná",J173,0)</f>
        <v>#REF!</v>
      </c>
      <c r="BE173" s="469" t="e">
        <f>IF(#REF!="znížená",J173,0)</f>
        <v>#REF!</v>
      </c>
      <c r="BF173" s="469" t="e">
        <f>IF(#REF!="zákl. prenesená",J173,0)</f>
        <v>#REF!</v>
      </c>
      <c r="BG173" s="469" t="e">
        <f>IF(#REF!="zníž. prenesená",J173,0)</f>
        <v>#REF!</v>
      </c>
      <c r="BH173" s="469" t="e">
        <f>IF(#REF!="nulová",J173,0)</f>
        <v>#REF!</v>
      </c>
      <c r="BI173" s="379" t="s">
        <v>409</v>
      </c>
      <c r="BJ173" s="470">
        <f>ROUND(I173*H173,3)</f>
        <v>0</v>
      </c>
      <c r="BK173" s="379" t="s">
        <v>420</v>
      </c>
      <c r="BL173" s="468" t="s">
        <v>2092</v>
      </c>
    </row>
    <row r="174" spans="2:64" s="387" customFormat="1" ht="24.2" customHeight="1">
      <c r="B174" s="458"/>
      <c r="C174" s="459" t="s">
        <v>442</v>
      </c>
      <c r="D174" s="459" t="s">
        <v>972</v>
      </c>
      <c r="E174" s="460" t="s">
        <v>2093</v>
      </c>
      <c r="F174" s="461" t="s">
        <v>2094</v>
      </c>
      <c r="G174" s="462" t="s">
        <v>97</v>
      </c>
      <c r="H174" s="463">
        <v>2</v>
      </c>
      <c r="I174" s="463">
        <v>0</v>
      </c>
      <c r="J174" s="463">
        <f>ROUND(I174*H174,3)</f>
        <v>0</v>
      </c>
      <c r="K174" s="464"/>
      <c r="L174" s="388"/>
      <c r="M174" s="465" t="s">
        <v>911</v>
      </c>
      <c r="N174" s="466">
        <v>1.0620000000000001</v>
      </c>
      <c r="O174" s="466">
        <f>N174*H174</f>
        <v>2.1240000000000001</v>
      </c>
      <c r="P174" s="466">
        <v>0.14688000000000001</v>
      </c>
      <c r="Q174" s="466">
        <f>P174*H174</f>
        <v>0.29376000000000002</v>
      </c>
      <c r="R174" s="466">
        <v>0</v>
      </c>
      <c r="S174" s="467">
        <f>R174*H174</f>
        <v>0</v>
      </c>
      <c r="AQ174" s="468" t="s">
        <v>420</v>
      </c>
      <c r="AS174" s="468" t="s">
        <v>972</v>
      </c>
      <c r="AT174" s="468" t="s">
        <v>409</v>
      </c>
      <c r="AX174" s="379" t="s">
        <v>970</v>
      </c>
      <c r="BD174" s="469" t="e">
        <f>IF(#REF!="základná",J174,0)</f>
        <v>#REF!</v>
      </c>
      <c r="BE174" s="469" t="e">
        <f>IF(#REF!="znížená",J174,0)</f>
        <v>#REF!</v>
      </c>
      <c r="BF174" s="469" t="e">
        <f>IF(#REF!="zákl. prenesená",J174,0)</f>
        <v>#REF!</v>
      </c>
      <c r="BG174" s="469" t="e">
        <f>IF(#REF!="zníž. prenesená",J174,0)</f>
        <v>#REF!</v>
      </c>
      <c r="BH174" s="469" t="e">
        <f>IF(#REF!="nulová",J174,0)</f>
        <v>#REF!</v>
      </c>
      <c r="BI174" s="379" t="s">
        <v>409</v>
      </c>
      <c r="BJ174" s="470">
        <f>ROUND(I174*H174,3)</f>
        <v>0</v>
      </c>
      <c r="BK174" s="379" t="s">
        <v>420</v>
      </c>
      <c r="BL174" s="468" t="s">
        <v>2095</v>
      </c>
    </row>
    <row r="175" spans="2:64" s="446" customFormat="1" ht="22.7" customHeight="1">
      <c r="B175" s="447"/>
      <c r="D175" s="448" t="s">
        <v>441</v>
      </c>
      <c r="E175" s="456" t="s">
        <v>405</v>
      </c>
      <c r="F175" s="456" t="s">
        <v>1086</v>
      </c>
      <c r="J175" s="457">
        <f>BJ175</f>
        <v>0</v>
      </c>
      <c r="L175" s="447"/>
      <c r="M175" s="451"/>
      <c r="O175" s="452">
        <f>SUM(O176:O182)</f>
        <v>0.74125000000000008</v>
      </c>
      <c r="Q175" s="452">
        <f>SUM(Q176:Q182)</f>
        <v>2.3833999999999999E-3</v>
      </c>
      <c r="S175" s="453">
        <f>SUM(S176:S182)</f>
        <v>0</v>
      </c>
      <c r="AQ175" s="448" t="s">
        <v>402</v>
      </c>
      <c r="AS175" s="454" t="s">
        <v>441</v>
      </c>
      <c r="AT175" s="454" t="s">
        <v>402</v>
      </c>
      <c r="AX175" s="448" t="s">
        <v>970</v>
      </c>
      <c r="BJ175" s="455">
        <f>SUM(BJ176:BJ182)</f>
        <v>0</v>
      </c>
    </row>
    <row r="176" spans="2:64" s="387" customFormat="1" ht="24.2" customHeight="1">
      <c r="B176" s="458"/>
      <c r="C176" s="459" t="s">
        <v>446</v>
      </c>
      <c r="D176" s="459" t="s">
        <v>972</v>
      </c>
      <c r="E176" s="460" t="s">
        <v>2096</v>
      </c>
      <c r="F176" s="461" t="s">
        <v>2097</v>
      </c>
      <c r="G176" s="462" t="s">
        <v>305</v>
      </c>
      <c r="H176" s="463">
        <v>1</v>
      </c>
      <c r="I176" s="463">
        <v>0</v>
      </c>
      <c r="J176" s="463">
        <f t="shared" ref="J176:J182" si="0">ROUND(I176*H176,3)</f>
        <v>0</v>
      </c>
      <c r="K176" s="464"/>
      <c r="L176" s="388"/>
      <c r="M176" s="465" t="s">
        <v>911</v>
      </c>
      <c r="N176" s="466">
        <v>0.54600000000000004</v>
      </c>
      <c r="O176" s="466">
        <f t="shared" ref="O176:O182" si="1">N176*H176</f>
        <v>0.54600000000000004</v>
      </c>
      <c r="P176" s="466">
        <v>2.5000000000000001E-4</v>
      </c>
      <c r="Q176" s="466">
        <f t="shared" ref="Q176:Q182" si="2">P176*H176</f>
        <v>2.5000000000000001E-4</v>
      </c>
      <c r="R176" s="466">
        <v>0</v>
      </c>
      <c r="S176" s="467">
        <f t="shared" ref="S176:S182" si="3">R176*H176</f>
        <v>0</v>
      </c>
      <c r="AQ176" s="468" t="s">
        <v>422</v>
      </c>
      <c r="AS176" s="468" t="s">
        <v>972</v>
      </c>
      <c r="AT176" s="468" t="s">
        <v>409</v>
      </c>
      <c r="AX176" s="379" t="s">
        <v>970</v>
      </c>
      <c r="BD176" s="469" t="e">
        <f>IF(#REF!="základná",J176,0)</f>
        <v>#REF!</v>
      </c>
      <c r="BE176" s="469" t="e">
        <f>IF(#REF!="znížená",J176,0)</f>
        <v>#REF!</v>
      </c>
      <c r="BF176" s="469" t="e">
        <f>IF(#REF!="zákl. prenesená",J176,0)</f>
        <v>#REF!</v>
      </c>
      <c r="BG176" s="469" t="e">
        <f>IF(#REF!="zníž. prenesená",J176,0)</f>
        <v>#REF!</v>
      </c>
      <c r="BH176" s="469" t="e">
        <f>IF(#REF!="nulová",J176,0)</f>
        <v>#REF!</v>
      </c>
      <c r="BI176" s="379" t="s">
        <v>409</v>
      </c>
      <c r="BJ176" s="470">
        <f t="shared" ref="BJ176:BJ182" si="4">ROUND(I176*H176,3)</f>
        <v>0</v>
      </c>
      <c r="BK176" s="379" t="s">
        <v>422</v>
      </c>
      <c r="BL176" s="468" t="s">
        <v>2098</v>
      </c>
    </row>
    <row r="177" spans="2:64" s="387" customFormat="1" ht="24.2" customHeight="1">
      <c r="B177" s="458"/>
      <c r="C177" s="459" t="s">
        <v>449</v>
      </c>
      <c r="D177" s="459" t="s">
        <v>972</v>
      </c>
      <c r="E177" s="460" t="s">
        <v>2099</v>
      </c>
      <c r="F177" s="461" t="s">
        <v>2100</v>
      </c>
      <c r="G177" s="462" t="s">
        <v>108</v>
      </c>
      <c r="H177" s="463">
        <v>4</v>
      </c>
      <c r="I177" s="463">
        <v>0</v>
      </c>
      <c r="J177" s="463">
        <f t="shared" si="0"/>
        <v>0</v>
      </c>
      <c r="K177" s="464"/>
      <c r="L177" s="388"/>
      <c r="M177" s="465" t="s">
        <v>911</v>
      </c>
      <c r="N177" s="466">
        <v>1.6E-2</v>
      </c>
      <c r="O177" s="466">
        <f t="shared" si="1"/>
        <v>6.4000000000000001E-2</v>
      </c>
      <c r="P177" s="466">
        <v>0</v>
      </c>
      <c r="Q177" s="466">
        <f t="shared" si="2"/>
        <v>0</v>
      </c>
      <c r="R177" s="466">
        <v>0</v>
      </c>
      <c r="S177" s="467">
        <f t="shared" si="3"/>
        <v>0</v>
      </c>
      <c r="AQ177" s="468" t="s">
        <v>420</v>
      </c>
      <c r="AS177" s="468" t="s">
        <v>972</v>
      </c>
      <c r="AT177" s="468" t="s">
        <v>409</v>
      </c>
      <c r="AX177" s="379" t="s">
        <v>970</v>
      </c>
      <c r="BD177" s="469" t="e">
        <f>IF(#REF!="základná",J177,0)</f>
        <v>#REF!</v>
      </c>
      <c r="BE177" s="469" t="e">
        <f>IF(#REF!="znížená",J177,0)</f>
        <v>#REF!</v>
      </c>
      <c r="BF177" s="469" t="e">
        <f>IF(#REF!="zákl. prenesená",J177,0)</f>
        <v>#REF!</v>
      </c>
      <c r="BG177" s="469" t="e">
        <f>IF(#REF!="zníž. prenesená",J177,0)</f>
        <v>#REF!</v>
      </c>
      <c r="BH177" s="469" t="e">
        <f>IF(#REF!="nulová",J177,0)</f>
        <v>#REF!</v>
      </c>
      <c r="BI177" s="379" t="s">
        <v>409</v>
      </c>
      <c r="BJ177" s="470">
        <f t="shared" si="4"/>
        <v>0</v>
      </c>
      <c r="BK177" s="379" t="s">
        <v>420</v>
      </c>
      <c r="BL177" s="468" t="s">
        <v>2101</v>
      </c>
    </row>
    <row r="178" spans="2:64" s="387" customFormat="1" ht="24.2" customHeight="1">
      <c r="B178" s="458"/>
      <c r="C178" s="493" t="s">
        <v>453</v>
      </c>
      <c r="D178" s="493" t="s">
        <v>474</v>
      </c>
      <c r="E178" s="494" t="s">
        <v>2102</v>
      </c>
      <c r="F178" s="584" t="s">
        <v>2570</v>
      </c>
      <c r="G178" s="496" t="s">
        <v>108</v>
      </c>
      <c r="H178" s="497">
        <v>4</v>
      </c>
      <c r="I178" s="497">
        <v>0</v>
      </c>
      <c r="J178" s="497">
        <f t="shared" si="0"/>
        <v>0</v>
      </c>
      <c r="K178" s="498"/>
      <c r="L178" s="499"/>
      <c r="M178" s="500" t="s">
        <v>911</v>
      </c>
      <c r="N178" s="466">
        <v>0</v>
      </c>
      <c r="O178" s="466">
        <f t="shared" si="1"/>
        <v>0</v>
      </c>
      <c r="P178" s="466">
        <v>2.7999999999999998E-4</v>
      </c>
      <c r="Q178" s="466">
        <f t="shared" si="2"/>
        <v>1.1199999999999999E-3</v>
      </c>
      <c r="R178" s="466">
        <v>0</v>
      </c>
      <c r="S178" s="467">
        <f t="shared" si="3"/>
        <v>0</v>
      </c>
      <c r="AQ178" s="468" t="s">
        <v>405</v>
      </c>
      <c r="AS178" s="468" t="s">
        <v>474</v>
      </c>
      <c r="AT178" s="468" t="s">
        <v>409</v>
      </c>
      <c r="AX178" s="379" t="s">
        <v>970</v>
      </c>
      <c r="BD178" s="469" t="e">
        <f>IF(#REF!="základná",J178,0)</f>
        <v>#REF!</v>
      </c>
      <c r="BE178" s="469" t="e">
        <f>IF(#REF!="znížená",J178,0)</f>
        <v>#REF!</v>
      </c>
      <c r="BF178" s="469" t="e">
        <f>IF(#REF!="zákl. prenesená",J178,0)</f>
        <v>#REF!</v>
      </c>
      <c r="BG178" s="469" t="e">
        <f>IF(#REF!="zníž. prenesená",J178,0)</f>
        <v>#REF!</v>
      </c>
      <c r="BH178" s="469" t="e">
        <f>IF(#REF!="nulová",J178,0)</f>
        <v>#REF!</v>
      </c>
      <c r="BI178" s="379" t="s">
        <v>409</v>
      </c>
      <c r="BJ178" s="470">
        <f t="shared" si="4"/>
        <v>0</v>
      </c>
      <c r="BK178" s="379" t="s">
        <v>420</v>
      </c>
      <c r="BL178" s="468" t="s">
        <v>2103</v>
      </c>
    </row>
    <row r="179" spans="2:64" s="387" customFormat="1" ht="24.2" customHeight="1">
      <c r="B179" s="458"/>
      <c r="C179" s="493" t="s">
        <v>455</v>
      </c>
      <c r="D179" s="493" t="s">
        <v>474</v>
      </c>
      <c r="E179" s="494" t="s">
        <v>2104</v>
      </c>
      <c r="F179" s="584" t="s">
        <v>2571</v>
      </c>
      <c r="G179" s="496" t="s">
        <v>305</v>
      </c>
      <c r="H179" s="497">
        <v>0.26800000000000002</v>
      </c>
      <c r="I179" s="497">
        <v>0</v>
      </c>
      <c r="J179" s="497">
        <f t="shared" si="0"/>
        <v>0</v>
      </c>
      <c r="K179" s="498"/>
      <c r="L179" s="499"/>
      <c r="M179" s="500" t="s">
        <v>911</v>
      </c>
      <c r="N179" s="466">
        <v>0</v>
      </c>
      <c r="O179" s="466">
        <f t="shared" si="1"/>
        <v>0</v>
      </c>
      <c r="P179" s="466">
        <v>5.0000000000000002E-5</v>
      </c>
      <c r="Q179" s="466">
        <f t="shared" si="2"/>
        <v>1.3400000000000002E-5</v>
      </c>
      <c r="R179" s="466">
        <v>0</v>
      </c>
      <c r="S179" s="467">
        <f t="shared" si="3"/>
        <v>0</v>
      </c>
      <c r="AQ179" s="468" t="s">
        <v>405</v>
      </c>
      <c r="AS179" s="468" t="s">
        <v>474</v>
      </c>
      <c r="AT179" s="468" t="s">
        <v>409</v>
      </c>
      <c r="AX179" s="379" t="s">
        <v>970</v>
      </c>
      <c r="BD179" s="469" t="e">
        <f>IF(#REF!="základná",J179,0)</f>
        <v>#REF!</v>
      </c>
      <c r="BE179" s="469" t="e">
        <f>IF(#REF!="znížená",J179,0)</f>
        <v>#REF!</v>
      </c>
      <c r="BF179" s="469" t="e">
        <f>IF(#REF!="zákl. prenesená",J179,0)</f>
        <v>#REF!</v>
      </c>
      <c r="BG179" s="469" t="e">
        <f>IF(#REF!="zníž. prenesená",J179,0)</f>
        <v>#REF!</v>
      </c>
      <c r="BH179" s="469" t="e">
        <f>IF(#REF!="nulová",J179,0)</f>
        <v>#REF!</v>
      </c>
      <c r="BI179" s="379" t="s">
        <v>409</v>
      </c>
      <c r="BJ179" s="470">
        <f t="shared" si="4"/>
        <v>0</v>
      </c>
      <c r="BK179" s="379" t="s">
        <v>420</v>
      </c>
      <c r="BL179" s="468" t="s">
        <v>2105</v>
      </c>
    </row>
    <row r="180" spans="2:64" s="387" customFormat="1" ht="24.2" customHeight="1">
      <c r="B180" s="458"/>
      <c r="C180" s="459" t="s">
        <v>457</v>
      </c>
      <c r="D180" s="459" t="s">
        <v>972</v>
      </c>
      <c r="E180" s="460" t="s">
        <v>2106</v>
      </c>
      <c r="F180" s="461" t="s">
        <v>2107</v>
      </c>
      <c r="G180" s="462" t="s">
        <v>108</v>
      </c>
      <c r="H180" s="463">
        <v>2.5</v>
      </c>
      <c r="I180" s="463">
        <v>0</v>
      </c>
      <c r="J180" s="463">
        <f t="shared" si="0"/>
        <v>0</v>
      </c>
      <c r="K180" s="464"/>
      <c r="L180" s="388"/>
      <c r="M180" s="465" t="s">
        <v>911</v>
      </c>
      <c r="N180" s="466">
        <v>5.2499999999999998E-2</v>
      </c>
      <c r="O180" s="466">
        <f t="shared" si="1"/>
        <v>0.13125000000000001</v>
      </c>
      <c r="P180" s="466">
        <v>2.0000000000000001E-4</v>
      </c>
      <c r="Q180" s="466">
        <f t="shared" si="2"/>
        <v>5.0000000000000001E-4</v>
      </c>
      <c r="R180" s="466">
        <v>0</v>
      </c>
      <c r="S180" s="467">
        <f t="shared" si="3"/>
        <v>0</v>
      </c>
      <c r="AQ180" s="468" t="s">
        <v>420</v>
      </c>
      <c r="AS180" s="468" t="s">
        <v>972</v>
      </c>
      <c r="AT180" s="468" t="s">
        <v>409</v>
      </c>
      <c r="AX180" s="379" t="s">
        <v>970</v>
      </c>
      <c r="BD180" s="469" t="e">
        <f>IF(#REF!="základná",J180,0)</f>
        <v>#REF!</v>
      </c>
      <c r="BE180" s="469" t="e">
        <f>IF(#REF!="znížená",J180,0)</f>
        <v>#REF!</v>
      </c>
      <c r="BF180" s="469" t="e">
        <f>IF(#REF!="zákl. prenesená",J180,0)</f>
        <v>#REF!</v>
      </c>
      <c r="BG180" s="469" t="e">
        <f>IF(#REF!="zníž. prenesená",J180,0)</f>
        <v>#REF!</v>
      </c>
      <c r="BH180" s="469" t="e">
        <f>IF(#REF!="nulová",J180,0)</f>
        <v>#REF!</v>
      </c>
      <c r="BI180" s="379" t="s">
        <v>409</v>
      </c>
      <c r="BJ180" s="470">
        <f t="shared" si="4"/>
        <v>0</v>
      </c>
      <c r="BK180" s="379" t="s">
        <v>420</v>
      </c>
      <c r="BL180" s="468" t="s">
        <v>2108</v>
      </c>
    </row>
    <row r="181" spans="2:64" s="387" customFormat="1" ht="14.45" customHeight="1">
      <c r="B181" s="458"/>
      <c r="C181" s="493" t="s">
        <v>1082</v>
      </c>
      <c r="D181" s="493" t="s">
        <v>474</v>
      </c>
      <c r="E181" s="494" t="s">
        <v>2109</v>
      </c>
      <c r="F181" s="495" t="s">
        <v>2110</v>
      </c>
      <c r="G181" s="496" t="s">
        <v>108</v>
      </c>
      <c r="H181" s="497">
        <v>2.5</v>
      </c>
      <c r="I181" s="497">
        <v>0</v>
      </c>
      <c r="J181" s="497">
        <f t="shared" si="0"/>
        <v>0</v>
      </c>
      <c r="K181" s="498"/>
      <c r="L181" s="499"/>
      <c r="M181" s="500" t="s">
        <v>911</v>
      </c>
      <c r="N181" s="466">
        <v>0</v>
      </c>
      <c r="O181" s="466">
        <f t="shared" si="1"/>
        <v>0</v>
      </c>
      <c r="P181" s="466">
        <v>2.0000000000000001E-4</v>
      </c>
      <c r="Q181" s="466">
        <f t="shared" si="2"/>
        <v>5.0000000000000001E-4</v>
      </c>
      <c r="R181" s="466">
        <v>0</v>
      </c>
      <c r="S181" s="467">
        <f t="shared" si="3"/>
        <v>0</v>
      </c>
      <c r="AQ181" s="468" t="s">
        <v>405</v>
      </c>
      <c r="AS181" s="468" t="s">
        <v>474</v>
      </c>
      <c r="AT181" s="468" t="s">
        <v>409</v>
      </c>
      <c r="AX181" s="379" t="s">
        <v>970</v>
      </c>
      <c r="BD181" s="469" t="e">
        <f>IF(#REF!="základná",J181,0)</f>
        <v>#REF!</v>
      </c>
      <c r="BE181" s="469" t="e">
        <f>IF(#REF!="znížená",J181,0)</f>
        <v>#REF!</v>
      </c>
      <c r="BF181" s="469" t="e">
        <f>IF(#REF!="zákl. prenesená",J181,0)</f>
        <v>#REF!</v>
      </c>
      <c r="BG181" s="469" t="e">
        <f>IF(#REF!="zníž. prenesená",J181,0)</f>
        <v>#REF!</v>
      </c>
      <c r="BH181" s="469" t="e">
        <f>IF(#REF!="nulová",J181,0)</f>
        <v>#REF!</v>
      </c>
      <c r="BI181" s="379" t="s">
        <v>409</v>
      </c>
      <c r="BJ181" s="470">
        <f t="shared" si="4"/>
        <v>0</v>
      </c>
      <c r="BK181" s="379" t="s">
        <v>420</v>
      </c>
      <c r="BL181" s="468" t="s">
        <v>2111</v>
      </c>
    </row>
    <row r="182" spans="2:64" s="387" customFormat="1" ht="24.2" customHeight="1">
      <c r="B182" s="458"/>
      <c r="C182" s="493" t="s">
        <v>1750</v>
      </c>
      <c r="D182" s="493" t="s">
        <v>474</v>
      </c>
      <c r="E182" s="494" t="s">
        <v>1093</v>
      </c>
      <c r="F182" s="495" t="s">
        <v>1094</v>
      </c>
      <c r="G182" s="496" t="s">
        <v>108</v>
      </c>
      <c r="H182" s="497">
        <v>2.5</v>
      </c>
      <c r="I182" s="497">
        <v>0</v>
      </c>
      <c r="J182" s="497">
        <f t="shared" si="0"/>
        <v>0</v>
      </c>
      <c r="K182" s="498"/>
      <c r="L182" s="499"/>
      <c r="M182" s="500" t="s">
        <v>911</v>
      </c>
      <c r="N182" s="466">
        <v>0</v>
      </c>
      <c r="O182" s="466">
        <f t="shared" si="1"/>
        <v>0</v>
      </c>
      <c r="P182" s="466">
        <v>0</v>
      </c>
      <c r="Q182" s="466">
        <f t="shared" si="2"/>
        <v>0</v>
      </c>
      <c r="R182" s="466">
        <v>0</v>
      </c>
      <c r="S182" s="467">
        <f t="shared" si="3"/>
        <v>0</v>
      </c>
      <c r="AQ182" s="468" t="s">
        <v>405</v>
      </c>
      <c r="AS182" s="468" t="s">
        <v>474</v>
      </c>
      <c r="AT182" s="468" t="s">
        <v>409</v>
      </c>
      <c r="AX182" s="379" t="s">
        <v>970</v>
      </c>
      <c r="BD182" s="469" t="e">
        <f>IF(#REF!="základná",J182,0)</f>
        <v>#REF!</v>
      </c>
      <c r="BE182" s="469" t="e">
        <f>IF(#REF!="znížená",J182,0)</f>
        <v>#REF!</v>
      </c>
      <c r="BF182" s="469" t="e">
        <f>IF(#REF!="zákl. prenesená",J182,0)</f>
        <v>#REF!</v>
      </c>
      <c r="BG182" s="469" t="e">
        <f>IF(#REF!="zníž. prenesená",J182,0)</f>
        <v>#REF!</v>
      </c>
      <c r="BH182" s="469" t="e">
        <f>IF(#REF!="nulová",J182,0)</f>
        <v>#REF!</v>
      </c>
      <c r="BI182" s="379" t="s">
        <v>409</v>
      </c>
      <c r="BJ182" s="470">
        <f t="shared" si="4"/>
        <v>0</v>
      </c>
      <c r="BK182" s="379" t="s">
        <v>420</v>
      </c>
      <c r="BL182" s="468" t="s">
        <v>2112</v>
      </c>
    </row>
    <row r="183" spans="2:64" s="446" customFormat="1" ht="22.7" customHeight="1">
      <c r="B183" s="447"/>
      <c r="D183" s="448" t="s">
        <v>441</v>
      </c>
      <c r="E183" s="456" t="s">
        <v>410</v>
      </c>
      <c r="F183" s="456" t="s">
        <v>1193</v>
      </c>
      <c r="J183" s="457">
        <f>BJ183</f>
        <v>0</v>
      </c>
      <c r="L183" s="624"/>
      <c r="M183" s="451"/>
      <c r="O183" s="452">
        <f>SUM(O184:O190)</f>
        <v>8.9202000000000012</v>
      </c>
      <c r="Q183" s="452">
        <f>SUM(Q184:Q190)</f>
        <v>1.0500000000000002E-3</v>
      </c>
      <c r="S183" s="453">
        <f>SUM(S184:S190)</f>
        <v>0</v>
      </c>
      <c r="AQ183" s="448" t="s">
        <v>402</v>
      </c>
      <c r="AS183" s="454" t="s">
        <v>441</v>
      </c>
      <c r="AT183" s="454" t="s">
        <v>402</v>
      </c>
      <c r="AX183" s="448" t="s">
        <v>970</v>
      </c>
      <c r="BJ183" s="455">
        <f>SUM(BJ184:BJ190)</f>
        <v>0</v>
      </c>
    </row>
    <row r="184" spans="2:64" s="387" customFormat="1" ht="24.2" customHeight="1">
      <c r="B184" s="458"/>
      <c r="C184" s="736" t="s">
        <v>1753</v>
      </c>
      <c r="D184" s="736" t="s">
        <v>972</v>
      </c>
      <c r="E184" s="737" t="s">
        <v>2113</v>
      </c>
      <c r="F184" s="738" t="s">
        <v>2114</v>
      </c>
      <c r="G184" s="739" t="s">
        <v>108</v>
      </c>
      <c r="H184" s="740">
        <v>5</v>
      </c>
      <c r="I184" s="740">
        <v>0</v>
      </c>
      <c r="J184" s="740">
        <f t="shared" ref="J184:J190" si="5">ROUND(I184*H184,3)</f>
        <v>0</v>
      </c>
      <c r="K184" s="464"/>
      <c r="L184" s="388"/>
      <c r="M184" s="465" t="s">
        <v>911</v>
      </c>
      <c r="N184" s="466">
        <v>0.14499999999999999</v>
      </c>
      <c r="O184" s="466">
        <f t="shared" ref="O184:O190" si="6">N184*H184</f>
        <v>0.72499999999999998</v>
      </c>
      <c r="P184" s="466">
        <v>0</v>
      </c>
      <c r="Q184" s="466">
        <f t="shared" ref="Q184:Q190" si="7">P184*H184</f>
        <v>0</v>
      </c>
      <c r="R184" s="466">
        <v>0</v>
      </c>
      <c r="S184" s="467">
        <f t="shared" ref="S184:S190" si="8">R184*H184</f>
        <v>0</v>
      </c>
      <c r="AQ184" s="468" t="s">
        <v>420</v>
      </c>
      <c r="AS184" s="468" t="s">
        <v>972</v>
      </c>
      <c r="AT184" s="468" t="s">
        <v>409</v>
      </c>
      <c r="AX184" s="379" t="s">
        <v>970</v>
      </c>
      <c r="BD184" s="469" t="e">
        <f>IF(#REF!="základná",J184,0)</f>
        <v>#REF!</v>
      </c>
      <c r="BE184" s="469" t="e">
        <f>IF(#REF!="znížená",J184,0)</f>
        <v>#REF!</v>
      </c>
      <c r="BF184" s="469" t="e">
        <f>IF(#REF!="zákl. prenesená",J184,0)</f>
        <v>#REF!</v>
      </c>
      <c r="BG184" s="469" t="e">
        <f>IF(#REF!="zníž. prenesená",J184,0)</f>
        <v>#REF!</v>
      </c>
      <c r="BH184" s="469" t="e">
        <f>IF(#REF!="nulová",J184,0)</f>
        <v>#REF!</v>
      </c>
      <c r="BI184" s="379" t="s">
        <v>409</v>
      </c>
      <c r="BJ184" s="470">
        <f t="shared" ref="BJ184:BJ190" si="9">ROUND(I184*H184,3)</f>
        <v>0</v>
      </c>
      <c r="BK184" s="379" t="s">
        <v>420</v>
      </c>
      <c r="BL184" s="468" t="s">
        <v>2115</v>
      </c>
    </row>
    <row r="185" spans="2:64" s="387" customFormat="1" ht="24.2" customHeight="1">
      <c r="B185" s="458"/>
      <c r="C185" s="736" t="s">
        <v>1255</v>
      </c>
      <c r="D185" s="736" t="s">
        <v>972</v>
      </c>
      <c r="E185" s="737" t="s">
        <v>2116</v>
      </c>
      <c r="F185" s="738" t="s">
        <v>2117</v>
      </c>
      <c r="G185" s="739" t="s">
        <v>108</v>
      </c>
      <c r="H185" s="740">
        <v>5</v>
      </c>
      <c r="I185" s="740">
        <v>0</v>
      </c>
      <c r="J185" s="740">
        <f t="shared" si="5"/>
        <v>0</v>
      </c>
      <c r="K185" s="464"/>
      <c r="L185" s="388"/>
      <c r="M185" s="465" t="s">
        <v>911</v>
      </c>
      <c r="N185" s="466">
        <v>0.85721000000000003</v>
      </c>
      <c r="O185" s="466">
        <f t="shared" si="6"/>
        <v>4.2860500000000004</v>
      </c>
      <c r="P185" s="466">
        <v>2.1000000000000001E-4</v>
      </c>
      <c r="Q185" s="466">
        <f t="shared" si="7"/>
        <v>1.0500000000000002E-3</v>
      </c>
      <c r="R185" s="466">
        <v>0</v>
      </c>
      <c r="S185" s="467">
        <f t="shared" si="8"/>
        <v>0</v>
      </c>
      <c r="AQ185" s="468" t="s">
        <v>420</v>
      </c>
      <c r="AS185" s="468" t="s">
        <v>972</v>
      </c>
      <c r="AT185" s="468" t="s">
        <v>409</v>
      </c>
      <c r="AX185" s="379" t="s">
        <v>970</v>
      </c>
      <c r="BD185" s="469" t="e">
        <f>IF(#REF!="základná",J185,0)</f>
        <v>#REF!</v>
      </c>
      <c r="BE185" s="469" t="e">
        <f>IF(#REF!="znížená",J185,0)</f>
        <v>#REF!</v>
      </c>
      <c r="BF185" s="469" t="e">
        <f>IF(#REF!="zákl. prenesená",J185,0)</f>
        <v>#REF!</v>
      </c>
      <c r="BG185" s="469" t="e">
        <f>IF(#REF!="zníž. prenesená",J185,0)</f>
        <v>#REF!</v>
      </c>
      <c r="BH185" s="469" t="e">
        <f>IF(#REF!="nulová",J185,0)</f>
        <v>#REF!</v>
      </c>
      <c r="BI185" s="379" t="s">
        <v>409</v>
      </c>
      <c r="BJ185" s="470">
        <f t="shared" si="9"/>
        <v>0</v>
      </c>
      <c r="BK185" s="379" t="s">
        <v>420</v>
      </c>
      <c r="BL185" s="468" t="s">
        <v>2118</v>
      </c>
    </row>
    <row r="186" spans="2:64" s="387" customFormat="1" ht="24.2" customHeight="1">
      <c r="B186" s="458"/>
      <c r="C186" s="736" t="s">
        <v>1759</v>
      </c>
      <c r="D186" s="736" t="s">
        <v>972</v>
      </c>
      <c r="E186" s="737" t="s">
        <v>2119</v>
      </c>
      <c r="F186" s="738" t="s">
        <v>2120</v>
      </c>
      <c r="G186" s="739" t="s">
        <v>103</v>
      </c>
      <c r="H186" s="740">
        <v>2.4820000000000002</v>
      </c>
      <c r="I186" s="740">
        <v>0</v>
      </c>
      <c r="J186" s="740">
        <f t="shared" si="5"/>
        <v>0</v>
      </c>
      <c r="K186" s="464"/>
      <c r="L186" s="388"/>
      <c r="M186" s="465" t="s">
        <v>911</v>
      </c>
      <c r="N186" s="466">
        <v>0.80900000000000005</v>
      </c>
      <c r="O186" s="466">
        <f t="shared" si="6"/>
        <v>2.0079380000000002</v>
      </c>
      <c r="P186" s="466">
        <v>0</v>
      </c>
      <c r="Q186" s="466">
        <f t="shared" si="7"/>
        <v>0</v>
      </c>
      <c r="R186" s="466">
        <v>0</v>
      </c>
      <c r="S186" s="467">
        <f t="shared" si="8"/>
        <v>0</v>
      </c>
      <c r="AQ186" s="468" t="s">
        <v>420</v>
      </c>
      <c r="AS186" s="468" t="s">
        <v>972</v>
      </c>
      <c r="AT186" s="468" t="s">
        <v>409</v>
      </c>
      <c r="AX186" s="379" t="s">
        <v>970</v>
      </c>
      <c r="BD186" s="469" t="e">
        <f>IF(#REF!="základná",J186,0)</f>
        <v>#REF!</v>
      </c>
      <c r="BE186" s="469" t="e">
        <f>IF(#REF!="znížená",J186,0)</f>
        <v>#REF!</v>
      </c>
      <c r="BF186" s="469" t="e">
        <f>IF(#REF!="zákl. prenesená",J186,0)</f>
        <v>#REF!</v>
      </c>
      <c r="BG186" s="469" t="e">
        <f>IF(#REF!="zníž. prenesená",J186,0)</f>
        <v>#REF!</v>
      </c>
      <c r="BH186" s="469" t="e">
        <f>IF(#REF!="nulová",J186,0)</f>
        <v>#REF!</v>
      </c>
      <c r="BI186" s="379" t="s">
        <v>409</v>
      </c>
      <c r="BJ186" s="470">
        <f t="shared" si="9"/>
        <v>0</v>
      </c>
      <c r="BK186" s="379" t="s">
        <v>420</v>
      </c>
      <c r="BL186" s="468" t="s">
        <v>2121</v>
      </c>
    </row>
    <row r="187" spans="2:64" s="387" customFormat="1" ht="24.2" customHeight="1">
      <c r="B187" s="458"/>
      <c r="C187" s="736" t="s">
        <v>1763</v>
      </c>
      <c r="D187" s="736" t="s">
        <v>972</v>
      </c>
      <c r="E187" s="737" t="s">
        <v>2122</v>
      </c>
      <c r="F187" s="738" t="s">
        <v>2123</v>
      </c>
      <c r="G187" s="739" t="s">
        <v>103</v>
      </c>
      <c r="H187" s="740">
        <v>2.4820000000000002</v>
      </c>
      <c r="I187" s="740">
        <v>0</v>
      </c>
      <c r="J187" s="740">
        <f t="shared" si="5"/>
        <v>0</v>
      </c>
      <c r="K187" s="464"/>
      <c r="L187" s="388"/>
      <c r="M187" s="465" t="s">
        <v>911</v>
      </c>
      <c r="N187" s="466">
        <v>1.7000000000000001E-2</v>
      </c>
      <c r="O187" s="466">
        <f t="shared" si="6"/>
        <v>4.2194000000000009E-2</v>
      </c>
      <c r="P187" s="466">
        <v>0</v>
      </c>
      <c r="Q187" s="466">
        <f t="shared" si="7"/>
        <v>0</v>
      </c>
      <c r="R187" s="466">
        <v>0</v>
      </c>
      <c r="S187" s="467">
        <f t="shared" si="8"/>
        <v>0</v>
      </c>
      <c r="AQ187" s="468" t="s">
        <v>420</v>
      </c>
      <c r="AS187" s="468" t="s">
        <v>972</v>
      </c>
      <c r="AT187" s="468" t="s">
        <v>409</v>
      </c>
      <c r="AX187" s="379" t="s">
        <v>970</v>
      </c>
      <c r="BD187" s="469" t="e">
        <f>IF(#REF!="základná",J187,0)</f>
        <v>#REF!</v>
      </c>
      <c r="BE187" s="469" t="e">
        <f>IF(#REF!="znížená",J187,0)</f>
        <v>#REF!</v>
      </c>
      <c r="BF187" s="469" t="e">
        <f>IF(#REF!="zákl. prenesená",J187,0)</f>
        <v>#REF!</v>
      </c>
      <c r="BG187" s="469" t="e">
        <f>IF(#REF!="zníž. prenesená",J187,0)</f>
        <v>#REF!</v>
      </c>
      <c r="BH187" s="469" t="e">
        <f>IF(#REF!="nulová",J187,0)</f>
        <v>#REF!</v>
      </c>
      <c r="BI187" s="379" t="s">
        <v>409</v>
      </c>
      <c r="BJ187" s="470">
        <f t="shared" si="9"/>
        <v>0</v>
      </c>
      <c r="BK187" s="379" t="s">
        <v>420</v>
      </c>
      <c r="BL187" s="468" t="s">
        <v>2124</v>
      </c>
    </row>
    <row r="188" spans="2:64" s="387" customFormat="1" ht="24.2" customHeight="1">
      <c r="B188" s="458"/>
      <c r="C188" s="736" t="s">
        <v>1767</v>
      </c>
      <c r="D188" s="736" t="s">
        <v>972</v>
      </c>
      <c r="E188" s="737" t="s">
        <v>2125</v>
      </c>
      <c r="F188" s="766" t="s">
        <v>2126</v>
      </c>
      <c r="G188" s="739" t="s">
        <v>103</v>
      </c>
      <c r="H188" s="740">
        <v>2.4820000000000002</v>
      </c>
      <c r="I188" s="740">
        <v>0</v>
      </c>
      <c r="J188" s="740">
        <f t="shared" si="5"/>
        <v>0</v>
      </c>
      <c r="K188" s="464"/>
      <c r="L188" s="388"/>
      <c r="M188" s="465" t="s">
        <v>911</v>
      </c>
      <c r="N188" s="466">
        <v>0.749</v>
      </c>
      <c r="O188" s="466">
        <f t="shared" si="6"/>
        <v>1.8590180000000001</v>
      </c>
      <c r="P188" s="466">
        <v>0</v>
      </c>
      <c r="Q188" s="466">
        <f t="shared" si="7"/>
        <v>0</v>
      </c>
      <c r="R188" s="466">
        <v>0</v>
      </c>
      <c r="S188" s="467">
        <f t="shared" si="8"/>
        <v>0</v>
      </c>
      <c r="AQ188" s="468" t="s">
        <v>420</v>
      </c>
      <c r="AS188" s="468" t="s">
        <v>972</v>
      </c>
      <c r="AT188" s="468" t="s">
        <v>409</v>
      </c>
      <c r="AX188" s="379" t="s">
        <v>970</v>
      </c>
      <c r="BD188" s="469" t="e">
        <f>IF(#REF!="základná",J188,0)</f>
        <v>#REF!</v>
      </c>
      <c r="BE188" s="469" t="e">
        <f>IF(#REF!="znížená",J188,0)</f>
        <v>#REF!</v>
      </c>
      <c r="BF188" s="469" t="e">
        <f>IF(#REF!="zákl. prenesená",J188,0)</f>
        <v>#REF!</v>
      </c>
      <c r="BG188" s="469" t="e">
        <f>IF(#REF!="zníž. prenesená",J188,0)</f>
        <v>#REF!</v>
      </c>
      <c r="BH188" s="469" t="e">
        <f>IF(#REF!="nulová",J188,0)</f>
        <v>#REF!</v>
      </c>
      <c r="BI188" s="379" t="s">
        <v>409</v>
      </c>
      <c r="BJ188" s="470">
        <f t="shared" si="9"/>
        <v>0</v>
      </c>
      <c r="BK188" s="379" t="s">
        <v>420</v>
      </c>
      <c r="BL188" s="468" t="s">
        <v>2127</v>
      </c>
    </row>
    <row r="189" spans="2:64" s="387" customFormat="1" ht="24.2" customHeight="1">
      <c r="B189" s="458"/>
      <c r="C189" s="736" t="s">
        <v>1087</v>
      </c>
      <c r="D189" s="736" t="s">
        <v>972</v>
      </c>
      <c r="E189" s="737" t="s">
        <v>2128</v>
      </c>
      <c r="F189" s="738" t="s">
        <v>1234</v>
      </c>
      <c r="G189" s="739" t="s">
        <v>103</v>
      </c>
      <c r="H189" s="740">
        <v>2.4820000000000002</v>
      </c>
      <c r="I189" s="740">
        <v>0</v>
      </c>
      <c r="J189" s="740">
        <f t="shared" si="5"/>
        <v>0</v>
      </c>
      <c r="K189" s="464"/>
      <c r="L189" s="388"/>
      <c r="M189" s="465" t="s">
        <v>911</v>
      </c>
      <c r="N189" s="466">
        <v>0</v>
      </c>
      <c r="O189" s="466">
        <f t="shared" si="6"/>
        <v>0</v>
      </c>
      <c r="P189" s="466">
        <v>0</v>
      </c>
      <c r="Q189" s="466">
        <f t="shared" si="7"/>
        <v>0</v>
      </c>
      <c r="R189" s="466">
        <v>0</v>
      </c>
      <c r="S189" s="467">
        <f t="shared" si="8"/>
        <v>0</v>
      </c>
      <c r="AQ189" s="468" t="s">
        <v>420</v>
      </c>
      <c r="AS189" s="468" t="s">
        <v>972</v>
      </c>
      <c r="AT189" s="468" t="s">
        <v>409</v>
      </c>
      <c r="AX189" s="379" t="s">
        <v>970</v>
      </c>
      <c r="BD189" s="469" t="e">
        <f>IF(#REF!="základná",J189,0)</f>
        <v>#REF!</v>
      </c>
      <c r="BE189" s="469" t="e">
        <f>IF(#REF!="znížená",J189,0)</f>
        <v>#REF!</v>
      </c>
      <c r="BF189" s="469" t="e">
        <f>IF(#REF!="zákl. prenesená",J189,0)</f>
        <v>#REF!</v>
      </c>
      <c r="BG189" s="469" t="e">
        <f>IF(#REF!="zníž. prenesená",J189,0)</f>
        <v>#REF!</v>
      </c>
      <c r="BH189" s="469" t="e">
        <f>IF(#REF!="nulová",J189,0)</f>
        <v>#REF!</v>
      </c>
      <c r="BI189" s="379" t="s">
        <v>409</v>
      </c>
      <c r="BJ189" s="470">
        <f t="shared" si="9"/>
        <v>0</v>
      </c>
      <c r="BK189" s="379" t="s">
        <v>420</v>
      </c>
      <c r="BL189" s="468" t="s">
        <v>2129</v>
      </c>
    </row>
    <row r="190" spans="2:64" s="387" customFormat="1" ht="14.45" customHeight="1">
      <c r="B190" s="458"/>
      <c r="C190" s="736" t="s">
        <v>1092</v>
      </c>
      <c r="D190" s="736" t="s">
        <v>972</v>
      </c>
      <c r="E190" s="737" t="s">
        <v>2130</v>
      </c>
      <c r="F190" s="738" t="s">
        <v>2131</v>
      </c>
      <c r="G190" s="739" t="s">
        <v>305</v>
      </c>
      <c r="H190" s="740">
        <v>1</v>
      </c>
      <c r="I190" s="740">
        <v>0</v>
      </c>
      <c r="J190" s="740">
        <f t="shared" si="5"/>
        <v>0</v>
      </c>
      <c r="K190" s="464"/>
      <c r="L190" s="388"/>
      <c r="M190" s="465" t="s">
        <v>911</v>
      </c>
      <c r="N190" s="466">
        <v>0</v>
      </c>
      <c r="O190" s="466">
        <f t="shared" si="6"/>
        <v>0</v>
      </c>
      <c r="P190" s="466">
        <v>0</v>
      </c>
      <c r="Q190" s="466">
        <f t="shared" si="7"/>
        <v>0</v>
      </c>
      <c r="R190" s="466">
        <v>0</v>
      </c>
      <c r="S190" s="467">
        <f t="shared" si="8"/>
        <v>0</v>
      </c>
      <c r="AQ190" s="468" t="s">
        <v>420</v>
      </c>
      <c r="AS190" s="468" t="s">
        <v>972</v>
      </c>
      <c r="AT190" s="468" t="s">
        <v>409</v>
      </c>
      <c r="AX190" s="379" t="s">
        <v>970</v>
      </c>
      <c r="BD190" s="469" t="e">
        <f>IF(#REF!="základná",J190,0)</f>
        <v>#REF!</v>
      </c>
      <c r="BE190" s="469" t="e">
        <f>IF(#REF!="znížená",J190,0)</f>
        <v>#REF!</v>
      </c>
      <c r="BF190" s="469" t="e">
        <f>IF(#REF!="zákl. prenesená",J190,0)</f>
        <v>#REF!</v>
      </c>
      <c r="BG190" s="469" t="e">
        <f>IF(#REF!="zníž. prenesená",J190,0)</f>
        <v>#REF!</v>
      </c>
      <c r="BH190" s="469" t="e">
        <f>IF(#REF!="nulová",J190,0)</f>
        <v>#REF!</v>
      </c>
      <c r="BI190" s="379" t="s">
        <v>409</v>
      </c>
      <c r="BJ190" s="470">
        <f t="shared" si="9"/>
        <v>0</v>
      </c>
      <c r="BK190" s="379" t="s">
        <v>420</v>
      </c>
      <c r="BL190" s="468" t="s">
        <v>2132</v>
      </c>
    </row>
    <row r="191" spans="2:64" s="446" customFormat="1" ht="22.7" customHeight="1">
      <c r="B191" s="447"/>
      <c r="D191" s="448" t="s">
        <v>441</v>
      </c>
      <c r="E191" s="456" t="s">
        <v>1240</v>
      </c>
      <c r="F191" s="456" t="s">
        <v>1241</v>
      </c>
      <c r="J191" s="457">
        <f>BJ191</f>
        <v>0</v>
      </c>
      <c r="L191" s="447"/>
      <c r="M191" s="451"/>
      <c r="O191" s="452">
        <f>O192</f>
        <v>0</v>
      </c>
      <c r="Q191" s="452">
        <f>Q192</f>
        <v>0</v>
      </c>
      <c r="S191" s="453">
        <f>S192</f>
        <v>0</v>
      </c>
      <c r="AQ191" s="448" t="s">
        <v>402</v>
      </c>
      <c r="AS191" s="454" t="s">
        <v>441</v>
      </c>
      <c r="AT191" s="454" t="s">
        <v>402</v>
      </c>
      <c r="AX191" s="448" t="s">
        <v>970</v>
      </c>
      <c r="BJ191" s="455">
        <f>BJ192</f>
        <v>0</v>
      </c>
    </row>
    <row r="192" spans="2:64" s="387" customFormat="1" ht="24.2" customHeight="1">
      <c r="B192" s="458"/>
      <c r="C192" s="459" t="s">
        <v>1098</v>
      </c>
      <c r="D192" s="459" t="s">
        <v>972</v>
      </c>
      <c r="E192" s="460" t="s">
        <v>1243</v>
      </c>
      <c r="F192" s="461" t="s">
        <v>1244</v>
      </c>
      <c r="G192" s="462" t="s">
        <v>103</v>
      </c>
      <c r="H192" s="463">
        <v>4.4390000000000001</v>
      </c>
      <c r="I192" s="463">
        <v>0</v>
      </c>
      <c r="J192" s="463">
        <f>ROUND(I192*H192,3)</f>
        <v>0</v>
      </c>
      <c r="K192" s="464"/>
      <c r="L192" s="388"/>
      <c r="M192" s="465" t="s">
        <v>911</v>
      </c>
      <c r="N192" s="466">
        <v>0</v>
      </c>
      <c r="O192" s="466">
        <f>N192*H192</f>
        <v>0</v>
      </c>
      <c r="P192" s="466">
        <v>0</v>
      </c>
      <c r="Q192" s="466">
        <f>P192*H192</f>
        <v>0</v>
      </c>
      <c r="R192" s="466">
        <v>0</v>
      </c>
      <c r="S192" s="467">
        <f>R192*H192</f>
        <v>0</v>
      </c>
      <c r="AQ192" s="468" t="s">
        <v>420</v>
      </c>
      <c r="AS192" s="468" t="s">
        <v>972</v>
      </c>
      <c r="AT192" s="468" t="s">
        <v>409</v>
      </c>
      <c r="AX192" s="379" t="s">
        <v>970</v>
      </c>
      <c r="BD192" s="469" t="e">
        <f>IF(#REF!="základná",J192,0)</f>
        <v>#REF!</v>
      </c>
      <c r="BE192" s="469" t="e">
        <f>IF(#REF!="znížená",J192,0)</f>
        <v>#REF!</v>
      </c>
      <c r="BF192" s="469" t="e">
        <f>IF(#REF!="zákl. prenesená",J192,0)</f>
        <v>#REF!</v>
      </c>
      <c r="BG192" s="469" t="e">
        <f>IF(#REF!="zníž. prenesená",J192,0)</f>
        <v>#REF!</v>
      </c>
      <c r="BH192" s="469" t="e">
        <f>IF(#REF!="nulová",J192,0)</f>
        <v>#REF!</v>
      </c>
      <c r="BI192" s="379" t="s">
        <v>409</v>
      </c>
      <c r="BJ192" s="470">
        <f>ROUND(I192*H192,3)</f>
        <v>0</v>
      </c>
      <c r="BK192" s="379" t="s">
        <v>420</v>
      </c>
      <c r="BL192" s="468" t="s">
        <v>2133</v>
      </c>
    </row>
    <row r="193" spans="2:64" s="446" customFormat="1" ht="25.9" customHeight="1">
      <c r="B193" s="447"/>
      <c r="D193" s="448" t="s">
        <v>441</v>
      </c>
      <c r="E193" s="449" t="s">
        <v>415</v>
      </c>
      <c r="F193" s="449" t="s">
        <v>1246</v>
      </c>
      <c r="J193" s="450">
        <f>BJ193</f>
        <v>0</v>
      </c>
      <c r="L193" s="447"/>
      <c r="M193" s="451"/>
      <c r="O193" s="452">
        <f>O194+O224+O235</f>
        <v>16.365690000000001</v>
      </c>
      <c r="Q193" s="452">
        <f>Q194+Q224+Q235</f>
        <v>6.9722999999999993E-2</v>
      </c>
      <c r="S193" s="453">
        <f>S194+S224+S235</f>
        <v>0</v>
      </c>
      <c r="AQ193" s="448" t="s">
        <v>409</v>
      </c>
      <c r="AS193" s="454" t="s">
        <v>441</v>
      </c>
      <c r="AT193" s="454" t="s">
        <v>889</v>
      </c>
      <c r="AX193" s="448" t="s">
        <v>970</v>
      </c>
      <c r="BJ193" s="455">
        <f>BJ194+BJ224+BJ235</f>
        <v>0</v>
      </c>
    </row>
    <row r="194" spans="2:64" s="446" customFormat="1" ht="22.7" customHeight="1">
      <c r="B194" s="447"/>
      <c r="D194" s="448" t="s">
        <v>441</v>
      </c>
      <c r="E194" s="456" t="s">
        <v>1940</v>
      </c>
      <c r="F194" s="456" t="s">
        <v>1941</v>
      </c>
      <c r="J194" s="457">
        <f>BJ194</f>
        <v>0</v>
      </c>
      <c r="L194" s="447"/>
      <c r="M194" s="451"/>
      <c r="O194" s="452">
        <f>SUM(O195:O223)</f>
        <v>13.845349999999998</v>
      </c>
      <c r="Q194" s="452">
        <f>SUM(Q195:Q223)</f>
        <v>6.6782999999999995E-2</v>
      </c>
      <c r="S194" s="453">
        <f>SUM(S195:S223)</f>
        <v>0</v>
      </c>
      <c r="AQ194" s="448" t="s">
        <v>409</v>
      </c>
      <c r="AS194" s="454" t="s">
        <v>441</v>
      </c>
      <c r="AT194" s="454" t="s">
        <v>402</v>
      </c>
      <c r="AX194" s="448" t="s">
        <v>970</v>
      </c>
      <c r="BJ194" s="455">
        <f>SUM(BJ195:BJ223)</f>
        <v>0</v>
      </c>
    </row>
    <row r="195" spans="2:64" s="387" customFormat="1" ht="24.2" customHeight="1">
      <c r="B195" s="458"/>
      <c r="C195" s="459" t="s">
        <v>1779</v>
      </c>
      <c r="D195" s="459" t="s">
        <v>972</v>
      </c>
      <c r="E195" s="460" t="s">
        <v>2134</v>
      </c>
      <c r="F195" s="461" t="s">
        <v>2135</v>
      </c>
      <c r="G195" s="462" t="s">
        <v>305</v>
      </c>
      <c r="H195" s="463">
        <v>1</v>
      </c>
      <c r="I195" s="463">
        <v>0</v>
      </c>
      <c r="J195" s="463">
        <f t="shared" ref="J195:J223" si="10">ROUND(I195*H195,3)</f>
        <v>0</v>
      </c>
      <c r="K195" s="464"/>
      <c r="L195" s="388"/>
      <c r="M195" s="465" t="s">
        <v>911</v>
      </c>
      <c r="N195" s="466">
        <v>0.13</v>
      </c>
      <c r="O195" s="466">
        <f t="shared" ref="O195:O223" si="11">N195*H195</f>
        <v>0.13</v>
      </c>
      <c r="P195" s="466">
        <v>0</v>
      </c>
      <c r="Q195" s="466">
        <f t="shared" ref="Q195:Q223" si="12">P195*H195</f>
        <v>0</v>
      </c>
      <c r="R195" s="466">
        <v>0</v>
      </c>
      <c r="S195" s="467">
        <f t="shared" ref="S195:S223" si="13">R195*H195</f>
        <v>0</v>
      </c>
      <c r="AQ195" s="468" t="s">
        <v>1090</v>
      </c>
      <c r="AS195" s="468" t="s">
        <v>972</v>
      </c>
      <c r="AT195" s="468" t="s">
        <v>409</v>
      </c>
      <c r="AX195" s="379" t="s">
        <v>970</v>
      </c>
      <c r="BD195" s="469" t="e">
        <f>IF(#REF!="základná",J195,0)</f>
        <v>#REF!</v>
      </c>
      <c r="BE195" s="469" t="e">
        <f>IF(#REF!="znížená",J195,0)</f>
        <v>#REF!</v>
      </c>
      <c r="BF195" s="469" t="e">
        <f>IF(#REF!="zákl. prenesená",J195,0)</f>
        <v>#REF!</v>
      </c>
      <c r="BG195" s="469" t="e">
        <f>IF(#REF!="zníž. prenesená",J195,0)</f>
        <v>#REF!</v>
      </c>
      <c r="BH195" s="469" t="e">
        <f>IF(#REF!="nulová",J195,0)</f>
        <v>#REF!</v>
      </c>
      <c r="BI195" s="379" t="s">
        <v>409</v>
      </c>
      <c r="BJ195" s="470">
        <f t="shared" ref="BJ195:BJ223" si="14">ROUND(I195*H195,3)</f>
        <v>0</v>
      </c>
      <c r="BK195" s="379" t="s">
        <v>1090</v>
      </c>
      <c r="BL195" s="468" t="s">
        <v>2136</v>
      </c>
    </row>
    <row r="196" spans="2:64" s="387" customFormat="1" ht="37.700000000000003" customHeight="1">
      <c r="B196" s="458"/>
      <c r="C196" s="493" t="s">
        <v>1102</v>
      </c>
      <c r="D196" s="493" t="s">
        <v>474</v>
      </c>
      <c r="E196" s="494" t="s">
        <v>2137</v>
      </c>
      <c r="F196" s="584" t="s">
        <v>2572</v>
      </c>
      <c r="G196" s="496" t="s">
        <v>305</v>
      </c>
      <c r="H196" s="497">
        <v>1</v>
      </c>
      <c r="I196" s="497">
        <v>0</v>
      </c>
      <c r="J196" s="497">
        <f t="shared" si="10"/>
        <v>0</v>
      </c>
      <c r="K196" s="498"/>
      <c r="L196" s="499"/>
      <c r="M196" s="500" t="s">
        <v>911</v>
      </c>
      <c r="N196" s="466">
        <v>0</v>
      </c>
      <c r="O196" s="466">
        <f t="shared" si="11"/>
        <v>0</v>
      </c>
      <c r="P196" s="466">
        <v>2.4800000000000001E-4</v>
      </c>
      <c r="Q196" s="466">
        <f t="shared" si="12"/>
        <v>2.4800000000000001E-4</v>
      </c>
      <c r="R196" s="466">
        <v>0</v>
      </c>
      <c r="S196" s="467">
        <f t="shared" si="13"/>
        <v>0</v>
      </c>
      <c r="AQ196" s="468" t="s">
        <v>1409</v>
      </c>
      <c r="AS196" s="468" t="s">
        <v>474</v>
      </c>
      <c r="AT196" s="468" t="s">
        <v>409</v>
      </c>
      <c r="AX196" s="379" t="s">
        <v>970</v>
      </c>
      <c r="BD196" s="469" t="e">
        <f>IF(#REF!="základná",J196,0)</f>
        <v>#REF!</v>
      </c>
      <c r="BE196" s="469" t="e">
        <f>IF(#REF!="znížená",J196,0)</f>
        <v>#REF!</v>
      </c>
      <c r="BF196" s="469" t="e">
        <f>IF(#REF!="zákl. prenesená",J196,0)</f>
        <v>#REF!</v>
      </c>
      <c r="BG196" s="469" t="e">
        <f>IF(#REF!="zníž. prenesená",J196,0)</f>
        <v>#REF!</v>
      </c>
      <c r="BH196" s="469" t="e">
        <f>IF(#REF!="nulová",J196,0)</f>
        <v>#REF!</v>
      </c>
      <c r="BI196" s="379" t="s">
        <v>409</v>
      </c>
      <c r="BJ196" s="470">
        <f t="shared" si="14"/>
        <v>0</v>
      </c>
      <c r="BK196" s="379" t="s">
        <v>1409</v>
      </c>
      <c r="BL196" s="468" t="s">
        <v>2138</v>
      </c>
    </row>
    <row r="197" spans="2:64" s="387" customFormat="1" ht="14.45" customHeight="1">
      <c r="B197" s="458"/>
      <c r="C197" s="459" t="s">
        <v>1106</v>
      </c>
      <c r="D197" s="459" t="s">
        <v>972</v>
      </c>
      <c r="E197" s="460" t="s">
        <v>2139</v>
      </c>
      <c r="F197" s="461" t="s">
        <v>2140</v>
      </c>
      <c r="G197" s="462" t="s">
        <v>305</v>
      </c>
      <c r="H197" s="463">
        <v>2</v>
      </c>
      <c r="I197" s="463">
        <v>0</v>
      </c>
      <c r="J197" s="463">
        <f t="shared" si="10"/>
        <v>0</v>
      </c>
      <c r="K197" s="464"/>
      <c r="L197" s="388"/>
      <c r="M197" s="465" t="s">
        <v>911</v>
      </c>
      <c r="N197" s="466">
        <v>2.0720000000000001</v>
      </c>
      <c r="O197" s="466">
        <f t="shared" si="11"/>
        <v>4.1440000000000001</v>
      </c>
      <c r="P197" s="466">
        <v>4.0000000000000002E-4</v>
      </c>
      <c r="Q197" s="466">
        <f t="shared" si="12"/>
        <v>8.0000000000000004E-4</v>
      </c>
      <c r="R197" s="466">
        <v>0</v>
      </c>
      <c r="S197" s="467">
        <f t="shared" si="13"/>
        <v>0</v>
      </c>
      <c r="AQ197" s="468" t="s">
        <v>1090</v>
      </c>
      <c r="AS197" s="468" t="s">
        <v>972</v>
      </c>
      <c r="AT197" s="468" t="s">
        <v>409</v>
      </c>
      <c r="AX197" s="379" t="s">
        <v>970</v>
      </c>
      <c r="BD197" s="469" t="e">
        <f>IF(#REF!="základná",J197,0)</f>
        <v>#REF!</v>
      </c>
      <c r="BE197" s="469" t="e">
        <f>IF(#REF!="znížená",J197,0)</f>
        <v>#REF!</v>
      </c>
      <c r="BF197" s="469" t="e">
        <f>IF(#REF!="zákl. prenesená",J197,0)</f>
        <v>#REF!</v>
      </c>
      <c r="BG197" s="469" t="e">
        <f>IF(#REF!="zníž. prenesená",J197,0)</f>
        <v>#REF!</v>
      </c>
      <c r="BH197" s="469" t="e">
        <f>IF(#REF!="nulová",J197,0)</f>
        <v>#REF!</v>
      </c>
      <c r="BI197" s="379" t="s">
        <v>409</v>
      </c>
      <c r="BJ197" s="470">
        <f t="shared" si="14"/>
        <v>0</v>
      </c>
      <c r="BK197" s="379" t="s">
        <v>1090</v>
      </c>
      <c r="BL197" s="468" t="s">
        <v>2141</v>
      </c>
    </row>
    <row r="198" spans="2:64" s="387" customFormat="1" ht="14.45" customHeight="1">
      <c r="B198" s="458"/>
      <c r="C198" s="459" t="s">
        <v>1112</v>
      </c>
      <c r="D198" s="459" t="s">
        <v>972</v>
      </c>
      <c r="E198" s="460" t="s">
        <v>1955</v>
      </c>
      <c r="F198" s="461" t="s">
        <v>1956</v>
      </c>
      <c r="G198" s="462" t="s">
        <v>108</v>
      </c>
      <c r="H198" s="463">
        <v>1</v>
      </c>
      <c r="I198" s="463">
        <v>0</v>
      </c>
      <c r="J198" s="463">
        <f t="shared" si="10"/>
        <v>0</v>
      </c>
      <c r="K198" s="464"/>
      <c r="L198" s="388"/>
      <c r="M198" s="465" t="s">
        <v>911</v>
      </c>
      <c r="N198" s="466">
        <v>0.32679999999999998</v>
      </c>
      <c r="O198" s="466">
        <f t="shared" si="11"/>
        <v>0.32679999999999998</v>
      </c>
      <c r="P198" s="466">
        <v>5.9199999999999999E-3</v>
      </c>
      <c r="Q198" s="466">
        <f t="shared" si="12"/>
        <v>5.9199999999999999E-3</v>
      </c>
      <c r="R198" s="466">
        <v>0</v>
      </c>
      <c r="S198" s="467">
        <f t="shared" si="13"/>
        <v>0</v>
      </c>
      <c r="AQ198" s="468" t="s">
        <v>422</v>
      </c>
      <c r="AS198" s="468" t="s">
        <v>972</v>
      </c>
      <c r="AT198" s="468" t="s">
        <v>409</v>
      </c>
      <c r="AX198" s="379" t="s">
        <v>970</v>
      </c>
      <c r="BD198" s="469" t="e">
        <f>IF(#REF!="základná",J198,0)</f>
        <v>#REF!</v>
      </c>
      <c r="BE198" s="469" t="e">
        <f>IF(#REF!="znížená",J198,0)</f>
        <v>#REF!</v>
      </c>
      <c r="BF198" s="469" t="e">
        <f>IF(#REF!="zákl. prenesená",J198,0)</f>
        <v>#REF!</v>
      </c>
      <c r="BG198" s="469" t="e">
        <f>IF(#REF!="zníž. prenesená",J198,0)</f>
        <v>#REF!</v>
      </c>
      <c r="BH198" s="469" t="e">
        <f>IF(#REF!="nulová",J198,0)</f>
        <v>#REF!</v>
      </c>
      <c r="BI198" s="379" t="s">
        <v>409</v>
      </c>
      <c r="BJ198" s="470">
        <f t="shared" si="14"/>
        <v>0</v>
      </c>
      <c r="BK198" s="379" t="s">
        <v>422</v>
      </c>
      <c r="BL198" s="468" t="s">
        <v>2142</v>
      </c>
    </row>
    <row r="199" spans="2:64" s="387" customFormat="1" ht="14.45" customHeight="1">
      <c r="B199" s="458"/>
      <c r="C199" s="459" t="s">
        <v>1115</v>
      </c>
      <c r="D199" s="459" t="s">
        <v>972</v>
      </c>
      <c r="E199" s="460" t="s">
        <v>2143</v>
      </c>
      <c r="F199" s="461" t="s">
        <v>2144</v>
      </c>
      <c r="G199" s="462" t="s">
        <v>305</v>
      </c>
      <c r="H199" s="463">
        <v>1</v>
      </c>
      <c r="I199" s="463">
        <v>0</v>
      </c>
      <c r="J199" s="463">
        <f t="shared" si="10"/>
        <v>0</v>
      </c>
      <c r="K199" s="464"/>
      <c r="L199" s="388"/>
      <c r="M199" s="465" t="s">
        <v>911</v>
      </c>
      <c r="N199" s="466">
        <v>0</v>
      </c>
      <c r="O199" s="466">
        <f t="shared" si="11"/>
        <v>0</v>
      </c>
      <c r="P199" s="466">
        <v>0</v>
      </c>
      <c r="Q199" s="466">
        <f t="shared" si="12"/>
        <v>0</v>
      </c>
      <c r="R199" s="466">
        <v>0</v>
      </c>
      <c r="S199" s="467">
        <f t="shared" si="13"/>
        <v>0</v>
      </c>
      <c r="AQ199" s="468" t="s">
        <v>422</v>
      </c>
      <c r="AS199" s="468" t="s">
        <v>972</v>
      </c>
      <c r="AT199" s="468" t="s">
        <v>409</v>
      </c>
      <c r="AX199" s="379" t="s">
        <v>970</v>
      </c>
      <c r="BD199" s="469" t="e">
        <f>IF(#REF!="základná",J199,0)</f>
        <v>#REF!</v>
      </c>
      <c r="BE199" s="469" t="e">
        <f>IF(#REF!="znížená",J199,0)</f>
        <v>#REF!</v>
      </c>
      <c r="BF199" s="469" t="e">
        <f>IF(#REF!="zákl. prenesená",J199,0)</f>
        <v>#REF!</v>
      </c>
      <c r="BG199" s="469" t="e">
        <f>IF(#REF!="zníž. prenesená",J199,0)</f>
        <v>#REF!</v>
      </c>
      <c r="BH199" s="469" t="e">
        <f>IF(#REF!="nulová",J199,0)</f>
        <v>#REF!</v>
      </c>
      <c r="BI199" s="379" t="s">
        <v>409</v>
      </c>
      <c r="BJ199" s="470">
        <f t="shared" si="14"/>
        <v>0</v>
      </c>
      <c r="BK199" s="379" t="s">
        <v>422</v>
      </c>
      <c r="BL199" s="468" t="s">
        <v>2145</v>
      </c>
    </row>
    <row r="200" spans="2:64" s="387" customFormat="1" ht="14.45" customHeight="1">
      <c r="B200" s="458"/>
      <c r="C200" s="459" t="s">
        <v>1119</v>
      </c>
      <c r="D200" s="459" t="s">
        <v>972</v>
      </c>
      <c r="E200" s="460" t="s">
        <v>2146</v>
      </c>
      <c r="F200" s="461" t="s">
        <v>2147</v>
      </c>
      <c r="G200" s="462" t="s">
        <v>305</v>
      </c>
      <c r="H200" s="463">
        <v>2</v>
      </c>
      <c r="I200" s="463">
        <v>0</v>
      </c>
      <c r="J200" s="463">
        <f t="shared" si="10"/>
        <v>0</v>
      </c>
      <c r="K200" s="464"/>
      <c r="L200" s="388"/>
      <c r="M200" s="465" t="s">
        <v>911</v>
      </c>
      <c r="N200" s="466">
        <v>0</v>
      </c>
      <c r="O200" s="466">
        <f t="shared" si="11"/>
        <v>0</v>
      </c>
      <c r="P200" s="466">
        <v>0</v>
      </c>
      <c r="Q200" s="466">
        <f t="shared" si="12"/>
        <v>0</v>
      </c>
      <c r="R200" s="466">
        <v>0</v>
      </c>
      <c r="S200" s="467">
        <f t="shared" si="13"/>
        <v>0</v>
      </c>
      <c r="AQ200" s="468" t="s">
        <v>422</v>
      </c>
      <c r="AS200" s="468" t="s">
        <v>972</v>
      </c>
      <c r="AT200" s="468" t="s">
        <v>409</v>
      </c>
      <c r="AX200" s="379" t="s">
        <v>970</v>
      </c>
      <c r="BD200" s="469" t="e">
        <f>IF(#REF!="základná",J200,0)</f>
        <v>#REF!</v>
      </c>
      <c r="BE200" s="469" t="e">
        <f>IF(#REF!="znížená",J200,0)</f>
        <v>#REF!</v>
      </c>
      <c r="BF200" s="469" t="e">
        <f>IF(#REF!="zákl. prenesená",J200,0)</f>
        <v>#REF!</v>
      </c>
      <c r="BG200" s="469" t="e">
        <f>IF(#REF!="zníž. prenesená",J200,0)</f>
        <v>#REF!</v>
      </c>
      <c r="BH200" s="469" t="e">
        <f>IF(#REF!="nulová",J200,0)</f>
        <v>#REF!</v>
      </c>
      <c r="BI200" s="379" t="s">
        <v>409</v>
      </c>
      <c r="BJ200" s="470">
        <f t="shared" si="14"/>
        <v>0</v>
      </c>
      <c r="BK200" s="379" t="s">
        <v>422</v>
      </c>
      <c r="BL200" s="468" t="s">
        <v>2148</v>
      </c>
    </row>
    <row r="201" spans="2:64" s="387" customFormat="1" ht="24.2" customHeight="1">
      <c r="B201" s="458"/>
      <c r="C201" s="459" t="s">
        <v>1126</v>
      </c>
      <c r="D201" s="459" t="s">
        <v>972</v>
      </c>
      <c r="E201" s="460" t="s">
        <v>2149</v>
      </c>
      <c r="F201" s="461" t="s">
        <v>2150</v>
      </c>
      <c r="G201" s="462" t="s">
        <v>108</v>
      </c>
      <c r="H201" s="463">
        <v>3.5</v>
      </c>
      <c r="I201" s="463">
        <v>0</v>
      </c>
      <c r="J201" s="463">
        <f t="shared" si="10"/>
        <v>0</v>
      </c>
      <c r="K201" s="464"/>
      <c r="L201" s="388"/>
      <c r="M201" s="465" t="s">
        <v>911</v>
      </c>
      <c r="N201" s="466">
        <v>0.36503999999999998</v>
      </c>
      <c r="O201" s="466">
        <f t="shared" si="11"/>
        <v>1.2776399999999999</v>
      </c>
      <c r="P201" s="466">
        <v>4.2900000000000004E-3</v>
      </c>
      <c r="Q201" s="466">
        <f t="shared" si="12"/>
        <v>1.5015000000000001E-2</v>
      </c>
      <c r="R201" s="466">
        <v>0</v>
      </c>
      <c r="S201" s="467">
        <f t="shared" si="13"/>
        <v>0</v>
      </c>
      <c r="AQ201" s="468" t="s">
        <v>422</v>
      </c>
      <c r="AS201" s="468" t="s">
        <v>972</v>
      </c>
      <c r="AT201" s="468" t="s">
        <v>409</v>
      </c>
      <c r="AX201" s="379" t="s">
        <v>970</v>
      </c>
      <c r="BD201" s="469" t="e">
        <f>IF(#REF!="základná",J201,0)</f>
        <v>#REF!</v>
      </c>
      <c r="BE201" s="469" t="e">
        <f>IF(#REF!="znížená",J201,0)</f>
        <v>#REF!</v>
      </c>
      <c r="BF201" s="469" t="e">
        <f>IF(#REF!="zákl. prenesená",J201,0)</f>
        <v>#REF!</v>
      </c>
      <c r="BG201" s="469" t="e">
        <f>IF(#REF!="zníž. prenesená",J201,0)</f>
        <v>#REF!</v>
      </c>
      <c r="BH201" s="469" t="e">
        <f>IF(#REF!="nulová",J201,0)</f>
        <v>#REF!</v>
      </c>
      <c r="BI201" s="379" t="s">
        <v>409</v>
      </c>
      <c r="BJ201" s="470">
        <f t="shared" si="14"/>
        <v>0</v>
      </c>
      <c r="BK201" s="379" t="s">
        <v>422</v>
      </c>
      <c r="BL201" s="468" t="s">
        <v>2151</v>
      </c>
    </row>
    <row r="202" spans="2:64" s="387" customFormat="1" ht="24.2" customHeight="1">
      <c r="B202" s="458"/>
      <c r="C202" s="459" t="s">
        <v>1130</v>
      </c>
      <c r="D202" s="459" t="s">
        <v>972</v>
      </c>
      <c r="E202" s="460" t="s">
        <v>2152</v>
      </c>
      <c r="F202" s="461" t="s">
        <v>2153</v>
      </c>
      <c r="G202" s="462" t="s">
        <v>1515</v>
      </c>
      <c r="H202" s="463">
        <v>1</v>
      </c>
      <c r="I202" s="463">
        <v>0</v>
      </c>
      <c r="J202" s="463">
        <f t="shared" si="10"/>
        <v>0</v>
      </c>
      <c r="K202" s="464"/>
      <c r="L202" s="388"/>
      <c r="M202" s="465" t="s">
        <v>911</v>
      </c>
      <c r="N202" s="466">
        <v>2.8132799999999998</v>
      </c>
      <c r="O202" s="466">
        <f t="shared" si="11"/>
        <v>2.8132799999999998</v>
      </c>
      <c r="P202" s="466">
        <v>1.7739999999999999E-2</v>
      </c>
      <c r="Q202" s="466">
        <f t="shared" si="12"/>
        <v>1.7739999999999999E-2</v>
      </c>
      <c r="R202" s="466">
        <v>0</v>
      </c>
      <c r="S202" s="467">
        <f t="shared" si="13"/>
        <v>0</v>
      </c>
      <c r="AQ202" s="468" t="s">
        <v>422</v>
      </c>
      <c r="AS202" s="468" t="s">
        <v>972</v>
      </c>
      <c r="AT202" s="468" t="s">
        <v>409</v>
      </c>
      <c r="AX202" s="379" t="s">
        <v>970</v>
      </c>
      <c r="BD202" s="469" t="e">
        <f>IF(#REF!="základná",J202,0)</f>
        <v>#REF!</v>
      </c>
      <c r="BE202" s="469" t="e">
        <f>IF(#REF!="znížená",J202,0)</f>
        <v>#REF!</v>
      </c>
      <c r="BF202" s="469" t="e">
        <f>IF(#REF!="zákl. prenesená",J202,0)</f>
        <v>#REF!</v>
      </c>
      <c r="BG202" s="469" t="e">
        <f>IF(#REF!="zníž. prenesená",J202,0)</f>
        <v>#REF!</v>
      </c>
      <c r="BH202" s="469" t="e">
        <f>IF(#REF!="nulová",J202,0)</f>
        <v>#REF!</v>
      </c>
      <c r="BI202" s="379" t="s">
        <v>409</v>
      </c>
      <c r="BJ202" s="470">
        <f t="shared" si="14"/>
        <v>0</v>
      </c>
      <c r="BK202" s="379" t="s">
        <v>422</v>
      </c>
      <c r="BL202" s="468" t="s">
        <v>2154</v>
      </c>
    </row>
    <row r="203" spans="2:64" s="387" customFormat="1" ht="24.2" customHeight="1">
      <c r="B203" s="458"/>
      <c r="C203" s="459" t="s">
        <v>1138</v>
      </c>
      <c r="D203" s="459" t="s">
        <v>972</v>
      </c>
      <c r="E203" s="460" t="s">
        <v>1975</v>
      </c>
      <c r="F203" s="461" t="s">
        <v>1976</v>
      </c>
      <c r="G203" s="462" t="s">
        <v>108</v>
      </c>
      <c r="H203" s="463">
        <v>5</v>
      </c>
      <c r="I203" s="463">
        <v>0</v>
      </c>
      <c r="J203" s="463">
        <f t="shared" si="10"/>
        <v>0</v>
      </c>
      <c r="K203" s="464"/>
      <c r="L203" s="388"/>
      <c r="M203" s="465" t="s">
        <v>911</v>
      </c>
      <c r="N203" s="466">
        <v>5.8000000000000003E-2</v>
      </c>
      <c r="O203" s="466">
        <f t="shared" si="11"/>
        <v>0.29000000000000004</v>
      </c>
      <c r="P203" s="466">
        <v>0</v>
      </c>
      <c r="Q203" s="466">
        <f t="shared" si="12"/>
        <v>0</v>
      </c>
      <c r="R203" s="466">
        <v>0</v>
      </c>
      <c r="S203" s="467">
        <f t="shared" si="13"/>
        <v>0</v>
      </c>
      <c r="AQ203" s="468" t="s">
        <v>422</v>
      </c>
      <c r="AS203" s="468" t="s">
        <v>972</v>
      </c>
      <c r="AT203" s="468" t="s">
        <v>409</v>
      </c>
      <c r="AX203" s="379" t="s">
        <v>970</v>
      </c>
      <c r="BD203" s="469" t="e">
        <f>IF(#REF!="základná",J203,0)</f>
        <v>#REF!</v>
      </c>
      <c r="BE203" s="469" t="e">
        <f>IF(#REF!="znížená",J203,0)</f>
        <v>#REF!</v>
      </c>
      <c r="BF203" s="469" t="e">
        <f>IF(#REF!="zákl. prenesená",J203,0)</f>
        <v>#REF!</v>
      </c>
      <c r="BG203" s="469" t="e">
        <f>IF(#REF!="zníž. prenesená",J203,0)</f>
        <v>#REF!</v>
      </c>
      <c r="BH203" s="469" t="e">
        <f>IF(#REF!="nulová",J203,0)</f>
        <v>#REF!</v>
      </c>
      <c r="BI203" s="379" t="s">
        <v>409</v>
      </c>
      <c r="BJ203" s="470">
        <f t="shared" si="14"/>
        <v>0</v>
      </c>
      <c r="BK203" s="379" t="s">
        <v>422</v>
      </c>
      <c r="BL203" s="468" t="s">
        <v>2155</v>
      </c>
    </row>
    <row r="204" spans="2:64" s="387" customFormat="1" ht="24.2" customHeight="1">
      <c r="B204" s="458"/>
      <c r="C204" s="459" t="s">
        <v>1142</v>
      </c>
      <c r="D204" s="459" t="s">
        <v>972</v>
      </c>
      <c r="E204" s="460" t="s">
        <v>2156</v>
      </c>
      <c r="F204" s="461" t="s">
        <v>2157</v>
      </c>
      <c r="G204" s="462" t="s">
        <v>305</v>
      </c>
      <c r="H204" s="463">
        <v>1</v>
      </c>
      <c r="I204" s="463">
        <v>0</v>
      </c>
      <c r="J204" s="463">
        <f t="shared" si="10"/>
        <v>0</v>
      </c>
      <c r="K204" s="464"/>
      <c r="L204" s="388"/>
      <c r="M204" s="465" t="s">
        <v>911</v>
      </c>
      <c r="N204" s="466">
        <v>1.3763300000000001</v>
      </c>
      <c r="O204" s="466">
        <f t="shared" si="11"/>
        <v>1.3763300000000001</v>
      </c>
      <c r="P204" s="466">
        <v>4.2500000000000003E-3</v>
      </c>
      <c r="Q204" s="466">
        <f t="shared" si="12"/>
        <v>4.2500000000000003E-3</v>
      </c>
      <c r="R204" s="466">
        <v>0</v>
      </c>
      <c r="S204" s="467">
        <f t="shared" si="13"/>
        <v>0</v>
      </c>
      <c r="AQ204" s="468" t="s">
        <v>422</v>
      </c>
      <c r="AS204" s="468" t="s">
        <v>972</v>
      </c>
      <c r="AT204" s="468" t="s">
        <v>409</v>
      </c>
      <c r="AX204" s="379" t="s">
        <v>970</v>
      </c>
      <c r="BD204" s="469" t="e">
        <f>IF(#REF!="základná",J204,0)</f>
        <v>#REF!</v>
      </c>
      <c r="BE204" s="469" t="e">
        <f>IF(#REF!="znížená",J204,0)</f>
        <v>#REF!</v>
      </c>
      <c r="BF204" s="469" t="e">
        <f>IF(#REF!="zákl. prenesená",J204,0)</f>
        <v>#REF!</v>
      </c>
      <c r="BG204" s="469" t="e">
        <f>IF(#REF!="zníž. prenesená",J204,0)</f>
        <v>#REF!</v>
      </c>
      <c r="BH204" s="469" t="e">
        <f>IF(#REF!="nulová",J204,0)</f>
        <v>#REF!</v>
      </c>
      <c r="BI204" s="379" t="s">
        <v>409</v>
      </c>
      <c r="BJ204" s="470">
        <f t="shared" si="14"/>
        <v>0</v>
      </c>
      <c r="BK204" s="379" t="s">
        <v>422</v>
      </c>
      <c r="BL204" s="468" t="s">
        <v>2158</v>
      </c>
    </row>
    <row r="205" spans="2:64" s="387" customFormat="1" ht="14.45" customHeight="1">
      <c r="B205" s="458"/>
      <c r="C205" s="493" t="s">
        <v>1147</v>
      </c>
      <c r="D205" s="493" t="s">
        <v>474</v>
      </c>
      <c r="E205" s="494" t="s">
        <v>2159</v>
      </c>
      <c r="F205" s="495" t="s">
        <v>2160</v>
      </c>
      <c r="G205" s="496" t="s">
        <v>305</v>
      </c>
      <c r="H205" s="497">
        <v>1</v>
      </c>
      <c r="I205" s="497">
        <v>0</v>
      </c>
      <c r="J205" s="497">
        <f t="shared" si="10"/>
        <v>0</v>
      </c>
      <c r="K205" s="498"/>
      <c r="L205" s="499"/>
      <c r="M205" s="500" t="s">
        <v>911</v>
      </c>
      <c r="N205" s="466">
        <v>0</v>
      </c>
      <c r="O205" s="466">
        <f t="shared" si="11"/>
        <v>0</v>
      </c>
      <c r="P205" s="466">
        <v>0</v>
      </c>
      <c r="Q205" s="466">
        <f t="shared" si="12"/>
        <v>0</v>
      </c>
      <c r="R205" s="466">
        <v>0</v>
      </c>
      <c r="S205" s="467">
        <f t="shared" si="13"/>
        <v>0</v>
      </c>
      <c r="AQ205" s="468" t="s">
        <v>1255</v>
      </c>
      <c r="AS205" s="468" t="s">
        <v>474</v>
      </c>
      <c r="AT205" s="468" t="s">
        <v>409</v>
      </c>
      <c r="AX205" s="379" t="s">
        <v>970</v>
      </c>
      <c r="BD205" s="469" t="e">
        <f>IF(#REF!="základná",J205,0)</f>
        <v>#REF!</v>
      </c>
      <c r="BE205" s="469" t="e">
        <f>IF(#REF!="znížená",J205,0)</f>
        <v>#REF!</v>
      </c>
      <c r="BF205" s="469" t="e">
        <f>IF(#REF!="zákl. prenesená",J205,0)</f>
        <v>#REF!</v>
      </c>
      <c r="BG205" s="469" t="e">
        <f>IF(#REF!="zníž. prenesená",J205,0)</f>
        <v>#REF!</v>
      </c>
      <c r="BH205" s="469" t="e">
        <f>IF(#REF!="nulová",J205,0)</f>
        <v>#REF!</v>
      </c>
      <c r="BI205" s="379" t="s">
        <v>409</v>
      </c>
      <c r="BJ205" s="470">
        <f t="shared" si="14"/>
        <v>0</v>
      </c>
      <c r="BK205" s="379" t="s">
        <v>422</v>
      </c>
      <c r="BL205" s="468" t="s">
        <v>2161</v>
      </c>
    </row>
    <row r="206" spans="2:64" s="387" customFormat="1" ht="24.2" customHeight="1">
      <c r="B206" s="458"/>
      <c r="C206" s="459" t="s">
        <v>1151</v>
      </c>
      <c r="D206" s="459" t="s">
        <v>972</v>
      </c>
      <c r="E206" s="460" t="s">
        <v>2162</v>
      </c>
      <c r="F206" s="461" t="s">
        <v>2163</v>
      </c>
      <c r="G206" s="462" t="s">
        <v>1515</v>
      </c>
      <c r="H206" s="463">
        <v>1</v>
      </c>
      <c r="I206" s="463">
        <v>0</v>
      </c>
      <c r="J206" s="463">
        <f t="shared" si="10"/>
        <v>0</v>
      </c>
      <c r="K206" s="464"/>
      <c r="L206" s="388"/>
      <c r="M206" s="465" t="s">
        <v>911</v>
      </c>
      <c r="N206" s="466">
        <v>0.13747999999999999</v>
      </c>
      <c r="O206" s="466">
        <f t="shared" si="11"/>
        <v>0.13747999999999999</v>
      </c>
      <c r="P206" s="466">
        <v>6.9999999999999994E-5</v>
      </c>
      <c r="Q206" s="466">
        <f t="shared" si="12"/>
        <v>6.9999999999999994E-5</v>
      </c>
      <c r="R206" s="466">
        <v>0</v>
      </c>
      <c r="S206" s="467">
        <f t="shared" si="13"/>
        <v>0</v>
      </c>
      <c r="AQ206" s="468" t="s">
        <v>422</v>
      </c>
      <c r="AS206" s="468" t="s">
        <v>972</v>
      </c>
      <c r="AT206" s="468" t="s">
        <v>409</v>
      </c>
      <c r="AX206" s="379" t="s">
        <v>970</v>
      </c>
      <c r="BD206" s="469" t="e">
        <f>IF(#REF!="základná",J206,0)</f>
        <v>#REF!</v>
      </c>
      <c r="BE206" s="469" t="e">
        <f>IF(#REF!="znížená",J206,0)</f>
        <v>#REF!</v>
      </c>
      <c r="BF206" s="469" t="e">
        <f>IF(#REF!="zákl. prenesená",J206,0)</f>
        <v>#REF!</v>
      </c>
      <c r="BG206" s="469" t="e">
        <f>IF(#REF!="zníž. prenesená",J206,0)</f>
        <v>#REF!</v>
      </c>
      <c r="BH206" s="469" t="e">
        <f>IF(#REF!="nulová",J206,0)</f>
        <v>#REF!</v>
      </c>
      <c r="BI206" s="379" t="s">
        <v>409</v>
      </c>
      <c r="BJ206" s="470">
        <f t="shared" si="14"/>
        <v>0</v>
      </c>
      <c r="BK206" s="379" t="s">
        <v>422</v>
      </c>
      <c r="BL206" s="468" t="s">
        <v>2164</v>
      </c>
    </row>
    <row r="207" spans="2:64" s="387" customFormat="1" ht="24.2" customHeight="1">
      <c r="B207" s="458"/>
      <c r="C207" s="493" t="s">
        <v>1814</v>
      </c>
      <c r="D207" s="493" t="s">
        <v>474</v>
      </c>
      <c r="E207" s="494" t="s">
        <v>2165</v>
      </c>
      <c r="F207" s="495" t="s">
        <v>2166</v>
      </c>
      <c r="G207" s="496" t="s">
        <v>305</v>
      </c>
      <c r="H207" s="497">
        <v>1</v>
      </c>
      <c r="I207" s="497">
        <v>0</v>
      </c>
      <c r="J207" s="497">
        <f t="shared" si="10"/>
        <v>0</v>
      </c>
      <c r="K207" s="498"/>
      <c r="L207" s="499"/>
      <c r="M207" s="500" t="s">
        <v>911</v>
      </c>
      <c r="N207" s="466">
        <v>0</v>
      </c>
      <c r="O207" s="466">
        <f t="shared" si="11"/>
        <v>0</v>
      </c>
      <c r="P207" s="466">
        <v>1.6000000000000001E-4</v>
      </c>
      <c r="Q207" s="466">
        <f t="shared" si="12"/>
        <v>1.6000000000000001E-4</v>
      </c>
      <c r="R207" s="466">
        <v>0</v>
      </c>
      <c r="S207" s="467">
        <f t="shared" si="13"/>
        <v>0</v>
      </c>
      <c r="AQ207" s="468" t="s">
        <v>1255</v>
      </c>
      <c r="AS207" s="468" t="s">
        <v>474</v>
      </c>
      <c r="AT207" s="468" t="s">
        <v>409</v>
      </c>
      <c r="AX207" s="379" t="s">
        <v>970</v>
      </c>
      <c r="BD207" s="469" t="e">
        <f>IF(#REF!="základná",J207,0)</f>
        <v>#REF!</v>
      </c>
      <c r="BE207" s="469" t="e">
        <f>IF(#REF!="znížená",J207,0)</f>
        <v>#REF!</v>
      </c>
      <c r="BF207" s="469" t="e">
        <f>IF(#REF!="zákl. prenesená",J207,0)</f>
        <v>#REF!</v>
      </c>
      <c r="BG207" s="469" t="e">
        <f>IF(#REF!="zníž. prenesená",J207,0)</f>
        <v>#REF!</v>
      </c>
      <c r="BH207" s="469" t="e">
        <f>IF(#REF!="nulová",J207,0)</f>
        <v>#REF!</v>
      </c>
      <c r="BI207" s="379" t="s">
        <v>409</v>
      </c>
      <c r="BJ207" s="470">
        <f t="shared" si="14"/>
        <v>0</v>
      </c>
      <c r="BK207" s="379" t="s">
        <v>422</v>
      </c>
      <c r="BL207" s="468" t="s">
        <v>2167</v>
      </c>
    </row>
    <row r="208" spans="2:64" s="387" customFormat="1" ht="24.2" customHeight="1">
      <c r="B208" s="458"/>
      <c r="C208" s="493" t="s">
        <v>1155</v>
      </c>
      <c r="D208" s="493" t="s">
        <v>474</v>
      </c>
      <c r="E208" s="494" t="s">
        <v>2168</v>
      </c>
      <c r="F208" s="584" t="s">
        <v>2573</v>
      </c>
      <c r="G208" s="496" t="s">
        <v>305</v>
      </c>
      <c r="H208" s="497">
        <v>1</v>
      </c>
      <c r="I208" s="497">
        <v>0</v>
      </c>
      <c r="J208" s="497">
        <f t="shared" si="10"/>
        <v>0</v>
      </c>
      <c r="K208" s="498"/>
      <c r="L208" s="499"/>
      <c r="M208" s="500" t="s">
        <v>911</v>
      </c>
      <c r="N208" s="466">
        <v>0</v>
      </c>
      <c r="O208" s="466">
        <f t="shared" si="11"/>
        <v>0</v>
      </c>
      <c r="P208" s="466">
        <v>2.5000000000000001E-4</v>
      </c>
      <c r="Q208" s="466">
        <f t="shared" si="12"/>
        <v>2.5000000000000001E-4</v>
      </c>
      <c r="R208" s="466">
        <v>0</v>
      </c>
      <c r="S208" s="467">
        <f t="shared" si="13"/>
        <v>0</v>
      </c>
      <c r="AQ208" s="468" t="s">
        <v>1255</v>
      </c>
      <c r="AS208" s="468" t="s">
        <v>474</v>
      </c>
      <c r="AT208" s="468" t="s">
        <v>409</v>
      </c>
      <c r="AX208" s="379" t="s">
        <v>970</v>
      </c>
      <c r="BD208" s="469" t="e">
        <f>IF(#REF!="základná",J208,0)</f>
        <v>#REF!</v>
      </c>
      <c r="BE208" s="469" t="e">
        <f>IF(#REF!="znížená",J208,0)</f>
        <v>#REF!</v>
      </c>
      <c r="BF208" s="469" t="e">
        <f>IF(#REF!="zákl. prenesená",J208,0)</f>
        <v>#REF!</v>
      </c>
      <c r="BG208" s="469" t="e">
        <f>IF(#REF!="zníž. prenesená",J208,0)</f>
        <v>#REF!</v>
      </c>
      <c r="BH208" s="469" t="e">
        <f>IF(#REF!="nulová",J208,0)</f>
        <v>#REF!</v>
      </c>
      <c r="BI208" s="379" t="s">
        <v>409</v>
      </c>
      <c r="BJ208" s="470">
        <f t="shared" si="14"/>
        <v>0</v>
      </c>
      <c r="BK208" s="379" t="s">
        <v>422</v>
      </c>
      <c r="BL208" s="468" t="s">
        <v>2169</v>
      </c>
    </row>
    <row r="209" spans="2:64" s="387" customFormat="1" ht="24.2" customHeight="1">
      <c r="B209" s="458"/>
      <c r="C209" s="459" t="s">
        <v>1821</v>
      </c>
      <c r="D209" s="459" t="s">
        <v>972</v>
      </c>
      <c r="E209" s="460" t="s">
        <v>2170</v>
      </c>
      <c r="F209" s="461" t="s">
        <v>2171</v>
      </c>
      <c r="G209" s="462" t="s">
        <v>1515</v>
      </c>
      <c r="H209" s="463">
        <v>2</v>
      </c>
      <c r="I209" s="463">
        <v>0</v>
      </c>
      <c r="J209" s="463">
        <f t="shared" si="10"/>
        <v>0</v>
      </c>
      <c r="K209" s="464"/>
      <c r="L209" s="388"/>
      <c r="M209" s="465" t="s">
        <v>911</v>
      </c>
      <c r="N209" s="466">
        <v>0</v>
      </c>
      <c r="O209" s="466">
        <f t="shared" si="11"/>
        <v>0</v>
      </c>
      <c r="P209" s="466">
        <v>0</v>
      </c>
      <c r="Q209" s="466">
        <f t="shared" si="12"/>
        <v>0</v>
      </c>
      <c r="R209" s="466">
        <v>0</v>
      </c>
      <c r="S209" s="467">
        <f t="shared" si="13"/>
        <v>0</v>
      </c>
      <c r="AQ209" s="468" t="s">
        <v>422</v>
      </c>
      <c r="AS209" s="468" t="s">
        <v>972</v>
      </c>
      <c r="AT209" s="468" t="s">
        <v>409</v>
      </c>
      <c r="AX209" s="379" t="s">
        <v>970</v>
      </c>
      <c r="BD209" s="469" t="e">
        <f>IF(#REF!="základná",J209,0)</f>
        <v>#REF!</v>
      </c>
      <c r="BE209" s="469" t="e">
        <f>IF(#REF!="znížená",J209,0)</f>
        <v>#REF!</v>
      </c>
      <c r="BF209" s="469" t="e">
        <f>IF(#REF!="zákl. prenesená",J209,0)</f>
        <v>#REF!</v>
      </c>
      <c r="BG209" s="469" t="e">
        <f>IF(#REF!="zníž. prenesená",J209,0)</f>
        <v>#REF!</v>
      </c>
      <c r="BH209" s="469" t="e">
        <f>IF(#REF!="nulová",J209,0)</f>
        <v>#REF!</v>
      </c>
      <c r="BI209" s="379" t="s">
        <v>409</v>
      </c>
      <c r="BJ209" s="470">
        <f t="shared" si="14"/>
        <v>0</v>
      </c>
      <c r="BK209" s="379" t="s">
        <v>422</v>
      </c>
      <c r="BL209" s="468" t="s">
        <v>2172</v>
      </c>
    </row>
    <row r="210" spans="2:64" s="387" customFormat="1" ht="24.2" customHeight="1">
      <c r="B210" s="458"/>
      <c r="C210" s="493" t="s">
        <v>1159</v>
      </c>
      <c r="D210" s="493" t="s">
        <v>474</v>
      </c>
      <c r="E210" s="494" t="s">
        <v>2173</v>
      </c>
      <c r="F210" s="495" t="s">
        <v>2174</v>
      </c>
      <c r="G210" s="496" t="s">
        <v>305</v>
      </c>
      <c r="H210" s="497">
        <v>1</v>
      </c>
      <c r="I210" s="497">
        <v>0</v>
      </c>
      <c r="J210" s="497">
        <f t="shared" si="10"/>
        <v>0</v>
      </c>
      <c r="K210" s="498"/>
      <c r="L210" s="499"/>
      <c r="M210" s="500" t="s">
        <v>911</v>
      </c>
      <c r="N210" s="466">
        <v>0</v>
      </c>
      <c r="O210" s="466">
        <f t="shared" si="11"/>
        <v>0</v>
      </c>
      <c r="P210" s="466">
        <v>0</v>
      </c>
      <c r="Q210" s="466">
        <f t="shared" si="12"/>
        <v>0</v>
      </c>
      <c r="R210" s="466">
        <v>0</v>
      </c>
      <c r="S210" s="467">
        <f t="shared" si="13"/>
        <v>0</v>
      </c>
      <c r="AQ210" s="468" t="s">
        <v>1255</v>
      </c>
      <c r="AS210" s="468" t="s">
        <v>474</v>
      </c>
      <c r="AT210" s="468" t="s">
        <v>409</v>
      </c>
      <c r="AX210" s="379" t="s">
        <v>970</v>
      </c>
      <c r="BD210" s="469" t="e">
        <f>IF(#REF!="základná",J210,0)</f>
        <v>#REF!</v>
      </c>
      <c r="BE210" s="469" t="e">
        <f>IF(#REF!="znížená",J210,0)</f>
        <v>#REF!</v>
      </c>
      <c r="BF210" s="469" t="e">
        <f>IF(#REF!="zákl. prenesená",J210,0)</f>
        <v>#REF!</v>
      </c>
      <c r="BG210" s="469" t="e">
        <f>IF(#REF!="zníž. prenesená",J210,0)</f>
        <v>#REF!</v>
      </c>
      <c r="BH210" s="469" t="e">
        <f>IF(#REF!="nulová",J210,0)</f>
        <v>#REF!</v>
      </c>
      <c r="BI210" s="379" t="s">
        <v>409</v>
      </c>
      <c r="BJ210" s="470">
        <f t="shared" si="14"/>
        <v>0</v>
      </c>
      <c r="BK210" s="379" t="s">
        <v>422</v>
      </c>
      <c r="BL210" s="468" t="s">
        <v>2175</v>
      </c>
    </row>
    <row r="211" spans="2:64" s="387" customFormat="1" ht="24.2" customHeight="1">
      <c r="B211" s="458"/>
      <c r="C211" s="493" t="s">
        <v>1163</v>
      </c>
      <c r="D211" s="493" t="s">
        <v>474</v>
      </c>
      <c r="E211" s="494" t="s">
        <v>2176</v>
      </c>
      <c r="F211" s="495" t="s">
        <v>2177</v>
      </c>
      <c r="G211" s="496" t="s">
        <v>305</v>
      </c>
      <c r="H211" s="497">
        <v>1</v>
      </c>
      <c r="I211" s="497">
        <v>0</v>
      </c>
      <c r="J211" s="497">
        <f t="shared" si="10"/>
        <v>0</v>
      </c>
      <c r="K211" s="498"/>
      <c r="L211" s="499"/>
      <c r="M211" s="500" t="s">
        <v>911</v>
      </c>
      <c r="N211" s="466">
        <v>0</v>
      </c>
      <c r="O211" s="466">
        <f t="shared" si="11"/>
        <v>0</v>
      </c>
      <c r="P211" s="466">
        <v>0</v>
      </c>
      <c r="Q211" s="466">
        <f t="shared" si="12"/>
        <v>0</v>
      </c>
      <c r="R211" s="466">
        <v>0</v>
      </c>
      <c r="S211" s="467">
        <f t="shared" si="13"/>
        <v>0</v>
      </c>
      <c r="AQ211" s="468" t="s">
        <v>1255</v>
      </c>
      <c r="AS211" s="468" t="s">
        <v>474</v>
      </c>
      <c r="AT211" s="468" t="s">
        <v>409</v>
      </c>
      <c r="AX211" s="379" t="s">
        <v>970</v>
      </c>
      <c r="BD211" s="469" t="e">
        <f>IF(#REF!="základná",J211,0)</f>
        <v>#REF!</v>
      </c>
      <c r="BE211" s="469" t="e">
        <f>IF(#REF!="znížená",J211,0)</f>
        <v>#REF!</v>
      </c>
      <c r="BF211" s="469" t="e">
        <f>IF(#REF!="zákl. prenesená",J211,0)</f>
        <v>#REF!</v>
      </c>
      <c r="BG211" s="469" t="e">
        <f>IF(#REF!="zníž. prenesená",J211,0)</f>
        <v>#REF!</v>
      </c>
      <c r="BH211" s="469" t="e">
        <f>IF(#REF!="nulová",J211,0)</f>
        <v>#REF!</v>
      </c>
      <c r="BI211" s="379" t="s">
        <v>409</v>
      </c>
      <c r="BJ211" s="470">
        <f t="shared" si="14"/>
        <v>0</v>
      </c>
      <c r="BK211" s="379" t="s">
        <v>422</v>
      </c>
      <c r="BL211" s="468" t="s">
        <v>2178</v>
      </c>
    </row>
    <row r="212" spans="2:64" s="387" customFormat="1" ht="14.45" customHeight="1">
      <c r="B212" s="458"/>
      <c r="C212" s="459" t="s">
        <v>1166</v>
      </c>
      <c r="D212" s="459" t="s">
        <v>972</v>
      </c>
      <c r="E212" s="460" t="s">
        <v>2179</v>
      </c>
      <c r="F212" s="461" t="s">
        <v>2180</v>
      </c>
      <c r="G212" s="462" t="s">
        <v>305</v>
      </c>
      <c r="H212" s="463">
        <v>1</v>
      </c>
      <c r="I212" s="463">
        <v>0</v>
      </c>
      <c r="J212" s="463">
        <f t="shared" si="10"/>
        <v>0</v>
      </c>
      <c r="K212" s="464"/>
      <c r="L212" s="388"/>
      <c r="M212" s="465" t="s">
        <v>911</v>
      </c>
      <c r="N212" s="466">
        <v>0.24021000000000001</v>
      </c>
      <c r="O212" s="466">
        <f t="shared" si="11"/>
        <v>0.24021000000000001</v>
      </c>
      <c r="P212" s="466">
        <v>1.0000000000000001E-5</v>
      </c>
      <c r="Q212" s="466">
        <f t="shared" si="12"/>
        <v>1.0000000000000001E-5</v>
      </c>
      <c r="R212" s="466">
        <v>0</v>
      </c>
      <c r="S212" s="467">
        <f t="shared" si="13"/>
        <v>0</v>
      </c>
      <c r="AQ212" s="468" t="s">
        <v>422</v>
      </c>
      <c r="AS212" s="468" t="s">
        <v>972</v>
      </c>
      <c r="AT212" s="468" t="s">
        <v>409</v>
      </c>
      <c r="AX212" s="379" t="s">
        <v>970</v>
      </c>
      <c r="BD212" s="469" t="e">
        <f>IF(#REF!="základná",J212,0)</f>
        <v>#REF!</v>
      </c>
      <c r="BE212" s="469" t="e">
        <f>IF(#REF!="znížená",J212,0)</f>
        <v>#REF!</v>
      </c>
      <c r="BF212" s="469" t="e">
        <f>IF(#REF!="zákl. prenesená",J212,0)</f>
        <v>#REF!</v>
      </c>
      <c r="BG212" s="469" t="e">
        <f>IF(#REF!="zníž. prenesená",J212,0)</f>
        <v>#REF!</v>
      </c>
      <c r="BH212" s="469" t="e">
        <f>IF(#REF!="nulová",J212,0)</f>
        <v>#REF!</v>
      </c>
      <c r="BI212" s="379" t="s">
        <v>409</v>
      </c>
      <c r="BJ212" s="470">
        <f t="shared" si="14"/>
        <v>0</v>
      </c>
      <c r="BK212" s="379" t="s">
        <v>422</v>
      </c>
      <c r="BL212" s="468" t="s">
        <v>2181</v>
      </c>
    </row>
    <row r="213" spans="2:64" s="387" customFormat="1" ht="24.2" customHeight="1">
      <c r="B213" s="458"/>
      <c r="C213" s="493" t="s">
        <v>1169</v>
      </c>
      <c r="D213" s="493" t="s">
        <v>474</v>
      </c>
      <c r="E213" s="494" t="s">
        <v>2182</v>
      </c>
      <c r="F213" s="495" t="s">
        <v>2183</v>
      </c>
      <c r="G213" s="496" t="s">
        <v>305</v>
      </c>
      <c r="H213" s="497">
        <v>1</v>
      </c>
      <c r="I213" s="497">
        <v>0</v>
      </c>
      <c r="J213" s="497">
        <f t="shared" si="10"/>
        <v>0</v>
      </c>
      <c r="K213" s="498"/>
      <c r="L213" s="499"/>
      <c r="M213" s="500" t="s">
        <v>911</v>
      </c>
      <c r="N213" s="466">
        <v>0</v>
      </c>
      <c r="O213" s="466">
        <f t="shared" si="11"/>
        <v>0</v>
      </c>
      <c r="P213" s="466">
        <v>3.1E-4</v>
      </c>
      <c r="Q213" s="466">
        <f t="shared" si="12"/>
        <v>3.1E-4</v>
      </c>
      <c r="R213" s="466">
        <v>0</v>
      </c>
      <c r="S213" s="467">
        <f t="shared" si="13"/>
        <v>0</v>
      </c>
      <c r="AQ213" s="468" t="s">
        <v>1255</v>
      </c>
      <c r="AS213" s="468" t="s">
        <v>474</v>
      </c>
      <c r="AT213" s="468" t="s">
        <v>409</v>
      </c>
      <c r="AX213" s="379" t="s">
        <v>970</v>
      </c>
      <c r="BD213" s="469" t="e">
        <f>IF(#REF!="základná",J213,0)</f>
        <v>#REF!</v>
      </c>
      <c r="BE213" s="469" t="e">
        <f>IF(#REF!="znížená",J213,0)</f>
        <v>#REF!</v>
      </c>
      <c r="BF213" s="469" t="e">
        <f>IF(#REF!="zákl. prenesená",J213,0)</f>
        <v>#REF!</v>
      </c>
      <c r="BG213" s="469" t="e">
        <f>IF(#REF!="zníž. prenesená",J213,0)</f>
        <v>#REF!</v>
      </c>
      <c r="BH213" s="469" t="e">
        <f>IF(#REF!="nulová",J213,0)</f>
        <v>#REF!</v>
      </c>
      <c r="BI213" s="379" t="s">
        <v>409</v>
      </c>
      <c r="BJ213" s="470">
        <f t="shared" si="14"/>
        <v>0</v>
      </c>
      <c r="BK213" s="379" t="s">
        <v>422</v>
      </c>
      <c r="BL213" s="468" t="s">
        <v>2184</v>
      </c>
    </row>
    <row r="214" spans="2:64" s="387" customFormat="1" ht="14.45" customHeight="1">
      <c r="B214" s="458"/>
      <c r="C214" s="459" t="s">
        <v>1172</v>
      </c>
      <c r="D214" s="459" t="s">
        <v>972</v>
      </c>
      <c r="E214" s="460" t="s">
        <v>2185</v>
      </c>
      <c r="F214" s="461" t="s">
        <v>2186</v>
      </c>
      <c r="G214" s="462" t="s">
        <v>305</v>
      </c>
      <c r="H214" s="463">
        <v>1</v>
      </c>
      <c r="I214" s="463">
        <v>0</v>
      </c>
      <c r="J214" s="463">
        <f t="shared" si="10"/>
        <v>0</v>
      </c>
      <c r="K214" s="464"/>
      <c r="L214" s="388"/>
      <c r="M214" s="465" t="s">
        <v>911</v>
      </c>
      <c r="N214" s="466">
        <v>0.32042999999999999</v>
      </c>
      <c r="O214" s="466">
        <f t="shared" si="11"/>
        <v>0.32042999999999999</v>
      </c>
      <c r="P214" s="466">
        <v>1.0000000000000001E-5</v>
      </c>
      <c r="Q214" s="466">
        <f t="shared" si="12"/>
        <v>1.0000000000000001E-5</v>
      </c>
      <c r="R214" s="466">
        <v>0</v>
      </c>
      <c r="S214" s="467">
        <f t="shared" si="13"/>
        <v>0</v>
      </c>
      <c r="AQ214" s="468" t="s">
        <v>422</v>
      </c>
      <c r="AS214" s="468" t="s">
        <v>972</v>
      </c>
      <c r="AT214" s="468" t="s">
        <v>409</v>
      </c>
      <c r="AX214" s="379" t="s">
        <v>970</v>
      </c>
      <c r="BD214" s="469" t="e">
        <f>IF(#REF!="základná",J214,0)</f>
        <v>#REF!</v>
      </c>
      <c r="BE214" s="469" t="e">
        <f>IF(#REF!="znížená",J214,0)</f>
        <v>#REF!</v>
      </c>
      <c r="BF214" s="469" t="e">
        <f>IF(#REF!="zákl. prenesená",J214,0)</f>
        <v>#REF!</v>
      </c>
      <c r="BG214" s="469" t="e">
        <f>IF(#REF!="zníž. prenesená",J214,0)</f>
        <v>#REF!</v>
      </c>
      <c r="BH214" s="469" t="e">
        <f>IF(#REF!="nulová",J214,0)</f>
        <v>#REF!</v>
      </c>
      <c r="BI214" s="379" t="s">
        <v>409</v>
      </c>
      <c r="BJ214" s="470">
        <f t="shared" si="14"/>
        <v>0</v>
      </c>
      <c r="BK214" s="379" t="s">
        <v>422</v>
      </c>
      <c r="BL214" s="468" t="s">
        <v>2187</v>
      </c>
    </row>
    <row r="215" spans="2:64" s="387" customFormat="1" ht="24.2" customHeight="1">
      <c r="B215" s="458"/>
      <c r="C215" s="493" t="s">
        <v>1175</v>
      </c>
      <c r="D215" s="493" t="s">
        <v>474</v>
      </c>
      <c r="E215" s="494" t="s">
        <v>2188</v>
      </c>
      <c r="F215" s="495" t="s">
        <v>2189</v>
      </c>
      <c r="G215" s="496" t="s">
        <v>305</v>
      </c>
      <c r="H215" s="497">
        <v>1</v>
      </c>
      <c r="I215" s="497">
        <v>0</v>
      </c>
      <c r="J215" s="497">
        <f t="shared" si="10"/>
        <v>0</v>
      </c>
      <c r="K215" s="498"/>
      <c r="L215" s="499"/>
      <c r="M215" s="500" t="s">
        <v>911</v>
      </c>
      <c r="N215" s="466">
        <v>0</v>
      </c>
      <c r="O215" s="466">
        <f t="shared" si="11"/>
        <v>0</v>
      </c>
      <c r="P215" s="466">
        <v>7.3999999999999999E-4</v>
      </c>
      <c r="Q215" s="466">
        <f t="shared" si="12"/>
        <v>7.3999999999999999E-4</v>
      </c>
      <c r="R215" s="466">
        <v>0</v>
      </c>
      <c r="S215" s="467">
        <f t="shared" si="13"/>
        <v>0</v>
      </c>
      <c r="AQ215" s="468" t="s">
        <v>1255</v>
      </c>
      <c r="AS215" s="468" t="s">
        <v>474</v>
      </c>
      <c r="AT215" s="468" t="s">
        <v>409</v>
      </c>
      <c r="AX215" s="379" t="s">
        <v>970</v>
      </c>
      <c r="BD215" s="469" t="e">
        <f>IF(#REF!="základná",J215,0)</f>
        <v>#REF!</v>
      </c>
      <c r="BE215" s="469" t="e">
        <f>IF(#REF!="znížená",J215,0)</f>
        <v>#REF!</v>
      </c>
      <c r="BF215" s="469" t="e">
        <f>IF(#REF!="zákl. prenesená",J215,0)</f>
        <v>#REF!</v>
      </c>
      <c r="BG215" s="469" t="e">
        <f>IF(#REF!="zníž. prenesená",J215,0)</f>
        <v>#REF!</v>
      </c>
      <c r="BH215" s="469" t="e">
        <f>IF(#REF!="nulová",J215,0)</f>
        <v>#REF!</v>
      </c>
      <c r="BI215" s="379" t="s">
        <v>409</v>
      </c>
      <c r="BJ215" s="470">
        <f t="shared" si="14"/>
        <v>0</v>
      </c>
      <c r="BK215" s="379" t="s">
        <v>422</v>
      </c>
      <c r="BL215" s="468" t="s">
        <v>2190</v>
      </c>
    </row>
    <row r="216" spans="2:64" s="387" customFormat="1" ht="14.45" customHeight="1">
      <c r="B216" s="458"/>
      <c r="C216" s="459" t="s">
        <v>1179</v>
      </c>
      <c r="D216" s="459" t="s">
        <v>972</v>
      </c>
      <c r="E216" s="460" t="s">
        <v>2191</v>
      </c>
      <c r="F216" s="461" t="s">
        <v>2192</v>
      </c>
      <c r="G216" s="462" t="s">
        <v>1515</v>
      </c>
      <c r="H216" s="463">
        <v>1</v>
      </c>
      <c r="I216" s="463">
        <v>0</v>
      </c>
      <c r="J216" s="463">
        <f t="shared" si="10"/>
        <v>0</v>
      </c>
      <c r="K216" s="464"/>
      <c r="L216" s="388"/>
      <c r="M216" s="465" t="s">
        <v>911</v>
      </c>
      <c r="N216" s="466">
        <v>1.9715100000000001</v>
      </c>
      <c r="O216" s="466">
        <f t="shared" si="11"/>
        <v>1.9715100000000001</v>
      </c>
      <c r="P216" s="466">
        <v>1.9640000000000001E-2</v>
      </c>
      <c r="Q216" s="466">
        <f t="shared" si="12"/>
        <v>1.9640000000000001E-2</v>
      </c>
      <c r="R216" s="466">
        <v>0</v>
      </c>
      <c r="S216" s="467">
        <f t="shared" si="13"/>
        <v>0</v>
      </c>
      <c r="AQ216" s="468" t="s">
        <v>422</v>
      </c>
      <c r="AS216" s="468" t="s">
        <v>972</v>
      </c>
      <c r="AT216" s="468" t="s">
        <v>409</v>
      </c>
      <c r="AX216" s="379" t="s">
        <v>970</v>
      </c>
      <c r="BD216" s="469" t="e">
        <f>IF(#REF!="základná",J216,0)</f>
        <v>#REF!</v>
      </c>
      <c r="BE216" s="469" t="e">
        <f>IF(#REF!="znížená",J216,0)</f>
        <v>#REF!</v>
      </c>
      <c r="BF216" s="469" t="e">
        <f>IF(#REF!="zákl. prenesená",J216,0)</f>
        <v>#REF!</v>
      </c>
      <c r="BG216" s="469" t="e">
        <f>IF(#REF!="zníž. prenesená",J216,0)</f>
        <v>#REF!</v>
      </c>
      <c r="BH216" s="469" t="e">
        <f>IF(#REF!="nulová",J216,0)</f>
        <v>#REF!</v>
      </c>
      <c r="BI216" s="379" t="s">
        <v>409</v>
      </c>
      <c r="BJ216" s="470">
        <f t="shared" si="14"/>
        <v>0</v>
      </c>
      <c r="BK216" s="379" t="s">
        <v>422</v>
      </c>
      <c r="BL216" s="468" t="s">
        <v>2193</v>
      </c>
    </row>
    <row r="217" spans="2:64" s="387" customFormat="1" ht="14.45" customHeight="1">
      <c r="B217" s="458"/>
      <c r="C217" s="493" t="s">
        <v>1183</v>
      </c>
      <c r="D217" s="493" t="s">
        <v>474</v>
      </c>
      <c r="E217" s="494" t="s">
        <v>2194</v>
      </c>
      <c r="F217" s="495" t="s">
        <v>2195</v>
      </c>
      <c r="G217" s="496" t="s">
        <v>305</v>
      </c>
      <c r="H217" s="497">
        <v>1</v>
      </c>
      <c r="I217" s="497">
        <v>0</v>
      </c>
      <c r="J217" s="497">
        <f t="shared" si="10"/>
        <v>0</v>
      </c>
      <c r="K217" s="498"/>
      <c r="L217" s="499"/>
      <c r="M217" s="500" t="s">
        <v>911</v>
      </c>
      <c r="N217" s="466">
        <v>0</v>
      </c>
      <c r="O217" s="466">
        <f t="shared" si="11"/>
        <v>0</v>
      </c>
      <c r="P217" s="466">
        <v>0</v>
      </c>
      <c r="Q217" s="466">
        <f t="shared" si="12"/>
        <v>0</v>
      </c>
      <c r="R217" s="466">
        <v>0</v>
      </c>
      <c r="S217" s="467">
        <f t="shared" si="13"/>
        <v>0</v>
      </c>
      <c r="AQ217" s="468" t="s">
        <v>1255</v>
      </c>
      <c r="AS217" s="468" t="s">
        <v>474</v>
      </c>
      <c r="AT217" s="468" t="s">
        <v>409</v>
      </c>
      <c r="AX217" s="379" t="s">
        <v>970</v>
      </c>
      <c r="BD217" s="469" t="e">
        <f>IF(#REF!="základná",J217,0)</f>
        <v>#REF!</v>
      </c>
      <c r="BE217" s="469" t="e">
        <f>IF(#REF!="znížená",J217,0)</f>
        <v>#REF!</v>
      </c>
      <c r="BF217" s="469" t="e">
        <f>IF(#REF!="zákl. prenesená",J217,0)</f>
        <v>#REF!</v>
      </c>
      <c r="BG217" s="469" t="e">
        <f>IF(#REF!="zníž. prenesená",J217,0)</f>
        <v>#REF!</v>
      </c>
      <c r="BH217" s="469" t="e">
        <f>IF(#REF!="nulová",J217,0)</f>
        <v>#REF!</v>
      </c>
      <c r="BI217" s="379" t="s">
        <v>409</v>
      </c>
      <c r="BJ217" s="470">
        <f t="shared" si="14"/>
        <v>0</v>
      </c>
      <c r="BK217" s="379" t="s">
        <v>422</v>
      </c>
      <c r="BL217" s="468" t="s">
        <v>2196</v>
      </c>
    </row>
    <row r="218" spans="2:64" s="387" customFormat="1" ht="14.45" customHeight="1">
      <c r="B218" s="458"/>
      <c r="C218" s="459" t="s">
        <v>1186</v>
      </c>
      <c r="D218" s="459" t="s">
        <v>972</v>
      </c>
      <c r="E218" s="460" t="s">
        <v>2197</v>
      </c>
      <c r="F218" s="461" t="s">
        <v>2198</v>
      </c>
      <c r="G218" s="462" t="s">
        <v>305</v>
      </c>
      <c r="H218" s="463">
        <v>4</v>
      </c>
      <c r="I218" s="463">
        <v>0</v>
      </c>
      <c r="J218" s="463">
        <f t="shared" si="10"/>
        <v>0</v>
      </c>
      <c r="K218" s="464"/>
      <c r="L218" s="388"/>
      <c r="M218" s="465" t="s">
        <v>911</v>
      </c>
      <c r="N218" s="466">
        <v>0</v>
      </c>
      <c r="O218" s="466">
        <f t="shared" si="11"/>
        <v>0</v>
      </c>
      <c r="P218" s="466">
        <v>0</v>
      </c>
      <c r="Q218" s="466">
        <f t="shared" si="12"/>
        <v>0</v>
      </c>
      <c r="R218" s="466">
        <v>0</v>
      </c>
      <c r="S218" s="467">
        <f t="shared" si="13"/>
        <v>0</v>
      </c>
      <c r="AQ218" s="468" t="s">
        <v>422</v>
      </c>
      <c r="AS218" s="468" t="s">
        <v>972</v>
      </c>
      <c r="AT218" s="468" t="s">
        <v>409</v>
      </c>
      <c r="AX218" s="379" t="s">
        <v>970</v>
      </c>
      <c r="BD218" s="469" t="e">
        <f>IF(#REF!="základná",J218,0)</f>
        <v>#REF!</v>
      </c>
      <c r="BE218" s="469" t="e">
        <f>IF(#REF!="znížená",J218,0)</f>
        <v>#REF!</v>
      </c>
      <c r="BF218" s="469" t="e">
        <f>IF(#REF!="zákl. prenesená",J218,0)</f>
        <v>#REF!</v>
      </c>
      <c r="BG218" s="469" t="e">
        <f>IF(#REF!="zníž. prenesená",J218,0)</f>
        <v>#REF!</v>
      </c>
      <c r="BH218" s="469" t="e">
        <f>IF(#REF!="nulová",J218,0)</f>
        <v>#REF!</v>
      </c>
      <c r="BI218" s="379" t="s">
        <v>409</v>
      </c>
      <c r="BJ218" s="470">
        <f t="shared" si="14"/>
        <v>0</v>
      </c>
      <c r="BK218" s="379" t="s">
        <v>422</v>
      </c>
      <c r="BL218" s="468" t="s">
        <v>2199</v>
      </c>
    </row>
    <row r="219" spans="2:64" s="387" customFormat="1" ht="24.2" customHeight="1">
      <c r="B219" s="458"/>
      <c r="C219" s="493" t="s">
        <v>1190</v>
      </c>
      <c r="D219" s="493" t="s">
        <v>474</v>
      </c>
      <c r="E219" s="494" t="s">
        <v>2200</v>
      </c>
      <c r="F219" s="495" t="s">
        <v>2201</v>
      </c>
      <c r="G219" s="496" t="s">
        <v>102</v>
      </c>
      <c r="H219" s="497">
        <v>1</v>
      </c>
      <c r="I219" s="497">
        <v>0</v>
      </c>
      <c r="J219" s="497">
        <f t="shared" si="10"/>
        <v>0</v>
      </c>
      <c r="K219" s="498"/>
      <c r="L219" s="499"/>
      <c r="M219" s="500" t="s">
        <v>911</v>
      </c>
      <c r="N219" s="466">
        <v>0</v>
      </c>
      <c r="O219" s="466">
        <f t="shared" si="11"/>
        <v>0</v>
      </c>
      <c r="P219" s="466">
        <v>0</v>
      </c>
      <c r="Q219" s="466">
        <f t="shared" si="12"/>
        <v>0</v>
      </c>
      <c r="R219" s="466">
        <v>0</v>
      </c>
      <c r="S219" s="467">
        <f t="shared" si="13"/>
        <v>0</v>
      </c>
      <c r="AQ219" s="468" t="s">
        <v>1255</v>
      </c>
      <c r="AS219" s="468" t="s">
        <v>474</v>
      </c>
      <c r="AT219" s="468" t="s">
        <v>409</v>
      </c>
      <c r="AX219" s="379" t="s">
        <v>970</v>
      </c>
      <c r="BD219" s="469" t="e">
        <f>IF(#REF!="základná",J219,0)</f>
        <v>#REF!</v>
      </c>
      <c r="BE219" s="469" t="e">
        <f>IF(#REF!="znížená",J219,0)</f>
        <v>#REF!</v>
      </c>
      <c r="BF219" s="469" t="e">
        <f>IF(#REF!="zákl. prenesená",J219,0)</f>
        <v>#REF!</v>
      </c>
      <c r="BG219" s="469" t="e">
        <f>IF(#REF!="zníž. prenesená",J219,0)</f>
        <v>#REF!</v>
      </c>
      <c r="BH219" s="469" t="e">
        <f>IF(#REF!="nulová",J219,0)</f>
        <v>#REF!</v>
      </c>
      <c r="BI219" s="379" t="s">
        <v>409</v>
      </c>
      <c r="BJ219" s="470">
        <f t="shared" si="14"/>
        <v>0</v>
      </c>
      <c r="BK219" s="379" t="s">
        <v>422</v>
      </c>
      <c r="BL219" s="468" t="s">
        <v>2202</v>
      </c>
    </row>
    <row r="220" spans="2:64" s="387" customFormat="1" ht="24.2" customHeight="1">
      <c r="B220" s="458"/>
      <c r="C220" s="493" t="s">
        <v>1090</v>
      </c>
      <c r="D220" s="493" t="s">
        <v>474</v>
      </c>
      <c r="E220" s="494" t="s">
        <v>2203</v>
      </c>
      <c r="F220" s="495" t="s">
        <v>2204</v>
      </c>
      <c r="G220" s="496" t="s">
        <v>102</v>
      </c>
      <c r="H220" s="497">
        <v>1</v>
      </c>
      <c r="I220" s="497">
        <v>0</v>
      </c>
      <c r="J220" s="497">
        <f t="shared" si="10"/>
        <v>0</v>
      </c>
      <c r="K220" s="498"/>
      <c r="L220" s="499"/>
      <c r="M220" s="500" t="s">
        <v>911</v>
      </c>
      <c r="N220" s="466">
        <v>0</v>
      </c>
      <c r="O220" s="466">
        <f t="shared" si="11"/>
        <v>0</v>
      </c>
      <c r="P220" s="466">
        <v>0</v>
      </c>
      <c r="Q220" s="466">
        <f t="shared" si="12"/>
        <v>0</v>
      </c>
      <c r="R220" s="466">
        <v>0</v>
      </c>
      <c r="S220" s="467">
        <f t="shared" si="13"/>
        <v>0</v>
      </c>
      <c r="AQ220" s="468" t="s">
        <v>1255</v>
      </c>
      <c r="AS220" s="468" t="s">
        <v>474</v>
      </c>
      <c r="AT220" s="468" t="s">
        <v>409</v>
      </c>
      <c r="AX220" s="379" t="s">
        <v>970</v>
      </c>
      <c r="BD220" s="469" t="e">
        <f>IF(#REF!="základná",J220,0)</f>
        <v>#REF!</v>
      </c>
      <c r="BE220" s="469" t="e">
        <f>IF(#REF!="znížená",J220,0)</f>
        <v>#REF!</v>
      </c>
      <c r="BF220" s="469" t="e">
        <f>IF(#REF!="zákl. prenesená",J220,0)</f>
        <v>#REF!</v>
      </c>
      <c r="BG220" s="469" t="e">
        <f>IF(#REF!="zníž. prenesená",J220,0)</f>
        <v>#REF!</v>
      </c>
      <c r="BH220" s="469" t="e">
        <f>IF(#REF!="nulová",J220,0)</f>
        <v>#REF!</v>
      </c>
      <c r="BI220" s="379" t="s">
        <v>409</v>
      </c>
      <c r="BJ220" s="470">
        <f t="shared" si="14"/>
        <v>0</v>
      </c>
      <c r="BK220" s="379" t="s">
        <v>422</v>
      </c>
      <c r="BL220" s="468" t="s">
        <v>2205</v>
      </c>
    </row>
    <row r="221" spans="2:64" s="387" customFormat="1" ht="14.45" customHeight="1">
      <c r="B221" s="458"/>
      <c r="C221" s="459" t="s">
        <v>1196</v>
      </c>
      <c r="D221" s="459" t="s">
        <v>972</v>
      </c>
      <c r="E221" s="460" t="s">
        <v>2206</v>
      </c>
      <c r="F221" s="461" t="s">
        <v>2207</v>
      </c>
      <c r="G221" s="462" t="s">
        <v>305</v>
      </c>
      <c r="H221" s="463">
        <v>1</v>
      </c>
      <c r="I221" s="463">
        <v>0</v>
      </c>
      <c r="J221" s="463">
        <f t="shared" si="10"/>
        <v>0</v>
      </c>
      <c r="K221" s="464"/>
      <c r="L221" s="388"/>
      <c r="M221" s="465" t="s">
        <v>911</v>
      </c>
      <c r="N221" s="466">
        <v>0.73418000000000005</v>
      </c>
      <c r="O221" s="466">
        <f t="shared" si="11"/>
        <v>0.73418000000000005</v>
      </c>
      <c r="P221" s="466">
        <v>1.6199999999999999E-3</v>
      </c>
      <c r="Q221" s="466">
        <f t="shared" si="12"/>
        <v>1.6199999999999999E-3</v>
      </c>
      <c r="R221" s="466">
        <v>0</v>
      </c>
      <c r="S221" s="467">
        <f t="shared" si="13"/>
        <v>0</v>
      </c>
      <c r="AQ221" s="468" t="s">
        <v>422</v>
      </c>
      <c r="AS221" s="468" t="s">
        <v>972</v>
      </c>
      <c r="AT221" s="468" t="s">
        <v>409</v>
      </c>
      <c r="AX221" s="379" t="s">
        <v>970</v>
      </c>
      <c r="BD221" s="469" t="e">
        <f>IF(#REF!="základná",J221,0)</f>
        <v>#REF!</v>
      </c>
      <c r="BE221" s="469" t="e">
        <f>IF(#REF!="znížená",J221,0)</f>
        <v>#REF!</v>
      </c>
      <c r="BF221" s="469" t="e">
        <f>IF(#REF!="zákl. prenesená",J221,0)</f>
        <v>#REF!</v>
      </c>
      <c r="BG221" s="469" t="e">
        <f>IF(#REF!="zníž. prenesená",J221,0)</f>
        <v>#REF!</v>
      </c>
      <c r="BH221" s="469" t="e">
        <f>IF(#REF!="nulová",J221,0)</f>
        <v>#REF!</v>
      </c>
      <c r="BI221" s="379" t="s">
        <v>409</v>
      </c>
      <c r="BJ221" s="470">
        <f t="shared" si="14"/>
        <v>0</v>
      </c>
      <c r="BK221" s="379" t="s">
        <v>422</v>
      </c>
      <c r="BL221" s="468" t="s">
        <v>2208</v>
      </c>
    </row>
    <row r="222" spans="2:64" s="387" customFormat="1" ht="24.2" customHeight="1">
      <c r="B222" s="458"/>
      <c r="C222" s="493" t="s">
        <v>1200</v>
      </c>
      <c r="D222" s="493" t="s">
        <v>474</v>
      </c>
      <c r="E222" s="494" t="s">
        <v>2209</v>
      </c>
      <c r="F222" s="495" t="s">
        <v>2210</v>
      </c>
      <c r="G222" s="496" t="s">
        <v>305</v>
      </c>
      <c r="H222" s="497">
        <v>1</v>
      </c>
      <c r="I222" s="497">
        <v>0</v>
      </c>
      <c r="J222" s="497">
        <f t="shared" si="10"/>
        <v>0</v>
      </c>
      <c r="K222" s="498"/>
      <c r="L222" s="499"/>
      <c r="M222" s="500" t="s">
        <v>911</v>
      </c>
      <c r="N222" s="466">
        <v>0</v>
      </c>
      <c r="O222" s="466">
        <f t="shared" si="11"/>
        <v>0</v>
      </c>
      <c r="P222" s="466">
        <v>0</v>
      </c>
      <c r="Q222" s="466">
        <f t="shared" si="12"/>
        <v>0</v>
      </c>
      <c r="R222" s="466">
        <v>0</v>
      </c>
      <c r="S222" s="467">
        <f t="shared" si="13"/>
        <v>0</v>
      </c>
      <c r="AQ222" s="468" t="s">
        <v>1255</v>
      </c>
      <c r="AS222" s="468" t="s">
        <v>474</v>
      </c>
      <c r="AT222" s="468" t="s">
        <v>409</v>
      </c>
      <c r="AX222" s="379" t="s">
        <v>970</v>
      </c>
      <c r="BD222" s="469" t="e">
        <f>IF(#REF!="základná",J222,0)</f>
        <v>#REF!</v>
      </c>
      <c r="BE222" s="469" t="e">
        <f>IF(#REF!="znížená",J222,0)</f>
        <v>#REF!</v>
      </c>
      <c r="BF222" s="469" t="e">
        <f>IF(#REF!="zákl. prenesená",J222,0)</f>
        <v>#REF!</v>
      </c>
      <c r="BG222" s="469" t="e">
        <f>IF(#REF!="zníž. prenesená",J222,0)</f>
        <v>#REF!</v>
      </c>
      <c r="BH222" s="469" t="e">
        <f>IF(#REF!="nulová",J222,0)</f>
        <v>#REF!</v>
      </c>
      <c r="BI222" s="379" t="s">
        <v>409</v>
      </c>
      <c r="BJ222" s="470">
        <f t="shared" si="14"/>
        <v>0</v>
      </c>
      <c r="BK222" s="379" t="s">
        <v>422</v>
      </c>
      <c r="BL222" s="468" t="s">
        <v>2211</v>
      </c>
    </row>
    <row r="223" spans="2:64" s="387" customFormat="1" ht="24.2" customHeight="1">
      <c r="B223" s="458"/>
      <c r="C223" s="459" t="s">
        <v>1204</v>
      </c>
      <c r="D223" s="459" t="s">
        <v>972</v>
      </c>
      <c r="E223" s="460" t="s">
        <v>2212</v>
      </c>
      <c r="F223" s="461" t="s">
        <v>2213</v>
      </c>
      <c r="G223" s="462" t="s">
        <v>103</v>
      </c>
      <c r="H223" s="463">
        <v>6.6000000000000003E-2</v>
      </c>
      <c r="I223" s="463">
        <v>0</v>
      </c>
      <c r="J223" s="463">
        <f t="shared" si="10"/>
        <v>0</v>
      </c>
      <c r="K223" s="464"/>
      <c r="L223" s="388"/>
      <c r="M223" s="465" t="s">
        <v>911</v>
      </c>
      <c r="N223" s="466">
        <v>1.2649999999999999</v>
      </c>
      <c r="O223" s="466">
        <f t="shared" si="11"/>
        <v>8.3489999999999995E-2</v>
      </c>
      <c r="P223" s="466">
        <v>0</v>
      </c>
      <c r="Q223" s="466">
        <f t="shared" si="12"/>
        <v>0</v>
      </c>
      <c r="R223" s="466">
        <v>0</v>
      </c>
      <c r="S223" s="467">
        <f t="shared" si="13"/>
        <v>0</v>
      </c>
      <c r="AQ223" s="468" t="s">
        <v>422</v>
      </c>
      <c r="AS223" s="468" t="s">
        <v>972</v>
      </c>
      <c r="AT223" s="468" t="s">
        <v>409</v>
      </c>
      <c r="AX223" s="379" t="s">
        <v>970</v>
      </c>
      <c r="BD223" s="469" t="e">
        <f>IF(#REF!="základná",J223,0)</f>
        <v>#REF!</v>
      </c>
      <c r="BE223" s="469" t="e">
        <f>IF(#REF!="znížená",J223,0)</f>
        <v>#REF!</v>
      </c>
      <c r="BF223" s="469" t="e">
        <f>IF(#REF!="zákl. prenesená",J223,0)</f>
        <v>#REF!</v>
      </c>
      <c r="BG223" s="469" t="e">
        <f>IF(#REF!="zníž. prenesená",J223,0)</f>
        <v>#REF!</v>
      </c>
      <c r="BH223" s="469" t="e">
        <f>IF(#REF!="nulová",J223,0)</f>
        <v>#REF!</v>
      </c>
      <c r="BI223" s="379" t="s">
        <v>409</v>
      </c>
      <c r="BJ223" s="470">
        <f t="shared" si="14"/>
        <v>0</v>
      </c>
      <c r="BK223" s="379" t="s">
        <v>422</v>
      </c>
      <c r="BL223" s="468" t="s">
        <v>2214</v>
      </c>
    </row>
    <row r="224" spans="2:64" s="446" customFormat="1" ht="22.7" customHeight="1">
      <c r="B224" s="447"/>
      <c r="D224" s="448" t="s">
        <v>441</v>
      </c>
      <c r="E224" s="456" t="s">
        <v>1631</v>
      </c>
      <c r="F224" s="456" t="s">
        <v>1632</v>
      </c>
      <c r="J224" s="457">
        <f>BJ224</f>
        <v>0</v>
      </c>
      <c r="L224" s="447"/>
      <c r="M224" s="451"/>
      <c r="O224" s="452">
        <f>SUM(O225:O234)</f>
        <v>2.2930000000000001</v>
      </c>
      <c r="Q224" s="452">
        <f>SUM(Q225:Q234)</f>
        <v>2.4599999999999999E-3</v>
      </c>
      <c r="S224" s="453">
        <f>SUM(S225:S234)</f>
        <v>0</v>
      </c>
      <c r="AQ224" s="448" t="s">
        <v>409</v>
      </c>
      <c r="AS224" s="454" t="s">
        <v>441</v>
      </c>
      <c r="AT224" s="454" t="s">
        <v>402</v>
      </c>
      <c r="AX224" s="448" t="s">
        <v>970</v>
      </c>
      <c r="BJ224" s="455">
        <f>SUM(BJ225:BJ234)</f>
        <v>0</v>
      </c>
    </row>
    <row r="225" spans="2:64" s="387" customFormat="1" ht="14.45" customHeight="1">
      <c r="B225" s="458"/>
      <c r="C225" s="459" t="s">
        <v>1208</v>
      </c>
      <c r="D225" s="459" t="s">
        <v>972</v>
      </c>
      <c r="E225" s="460" t="s">
        <v>2215</v>
      </c>
      <c r="F225" s="461" t="s">
        <v>2216</v>
      </c>
      <c r="G225" s="462" t="s">
        <v>305</v>
      </c>
      <c r="H225" s="463">
        <v>1</v>
      </c>
      <c r="I225" s="463">
        <v>0</v>
      </c>
      <c r="J225" s="463">
        <f t="shared" ref="J225:J234" si="15">ROUND(I225*H225,3)</f>
        <v>0</v>
      </c>
      <c r="K225" s="464"/>
      <c r="L225" s="388"/>
      <c r="M225" s="465" t="s">
        <v>911</v>
      </c>
      <c r="N225" s="466">
        <v>0.35399999999999998</v>
      </c>
      <c r="O225" s="466">
        <f t="shared" ref="O225:O234" si="16">N225*H225</f>
        <v>0.35399999999999998</v>
      </c>
      <c r="P225" s="466">
        <v>2.5999999999999998E-4</v>
      </c>
      <c r="Q225" s="466">
        <f t="shared" ref="Q225:Q234" si="17">P225*H225</f>
        <v>2.5999999999999998E-4</v>
      </c>
      <c r="R225" s="466">
        <v>0</v>
      </c>
      <c r="S225" s="467">
        <f t="shared" ref="S225:S234" si="18">R225*H225</f>
        <v>0</v>
      </c>
      <c r="AQ225" s="468" t="s">
        <v>422</v>
      </c>
      <c r="AS225" s="468" t="s">
        <v>972</v>
      </c>
      <c r="AT225" s="468" t="s">
        <v>409</v>
      </c>
      <c r="AX225" s="379" t="s">
        <v>970</v>
      </c>
      <c r="BD225" s="469" t="e">
        <f>IF(#REF!="základná",J225,0)</f>
        <v>#REF!</v>
      </c>
      <c r="BE225" s="469" t="e">
        <f>IF(#REF!="znížená",J225,0)</f>
        <v>#REF!</v>
      </c>
      <c r="BF225" s="469" t="e">
        <f>IF(#REF!="zákl. prenesená",J225,0)</f>
        <v>#REF!</v>
      </c>
      <c r="BG225" s="469" t="e">
        <f>IF(#REF!="zníž. prenesená",J225,0)</f>
        <v>#REF!</v>
      </c>
      <c r="BH225" s="469" t="e">
        <f>IF(#REF!="nulová",J225,0)</f>
        <v>#REF!</v>
      </c>
      <c r="BI225" s="379" t="s">
        <v>409</v>
      </c>
      <c r="BJ225" s="470">
        <f t="shared" ref="BJ225:BJ234" si="19">ROUND(I225*H225,3)</f>
        <v>0</v>
      </c>
      <c r="BK225" s="379" t="s">
        <v>422</v>
      </c>
      <c r="BL225" s="468" t="s">
        <v>2217</v>
      </c>
    </row>
    <row r="226" spans="2:64" s="387" customFormat="1" ht="14.45" customHeight="1">
      <c r="B226" s="458"/>
      <c r="C226" s="493" t="s">
        <v>1212</v>
      </c>
      <c r="D226" s="493" t="s">
        <v>474</v>
      </c>
      <c r="E226" s="494" t="s">
        <v>2218</v>
      </c>
      <c r="F226" s="495" t="s">
        <v>2219</v>
      </c>
      <c r="G226" s="496" t="s">
        <v>305</v>
      </c>
      <c r="H226" s="497">
        <v>1</v>
      </c>
      <c r="I226" s="497">
        <v>0</v>
      </c>
      <c r="J226" s="497">
        <f t="shared" si="15"/>
        <v>0</v>
      </c>
      <c r="K226" s="498"/>
      <c r="L226" s="499"/>
      <c r="M226" s="500" t="s">
        <v>911</v>
      </c>
      <c r="N226" s="466">
        <v>0</v>
      </c>
      <c r="O226" s="466">
        <f t="shared" si="16"/>
        <v>0</v>
      </c>
      <c r="P226" s="466">
        <v>0</v>
      </c>
      <c r="Q226" s="466">
        <f t="shared" si="17"/>
        <v>0</v>
      </c>
      <c r="R226" s="466">
        <v>0</v>
      </c>
      <c r="S226" s="467">
        <f t="shared" si="18"/>
        <v>0</v>
      </c>
      <c r="AQ226" s="468" t="s">
        <v>1255</v>
      </c>
      <c r="AS226" s="468" t="s">
        <v>474</v>
      </c>
      <c r="AT226" s="468" t="s">
        <v>409</v>
      </c>
      <c r="AX226" s="379" t="s">
        <v>970</v>
      </c>
      <c r="BD226" s="469" t="e">
        <f>IF(#REF!="základná",J226,0)</f>
        <v>#REF!</v>
      </c>
      <c r="BE226" s="469" t="e">
        <f>IF(#REF!="znížená",J226,0)</f>
        <v>#REF!</v>
      </c>
      <c r="BF226" s="469" t="e">
        <f>IF(#REF!="zákl. prenesená",J226,0)</f>
        <v>#REF!</v>
      </c>
      <c r="BG226" s="469" t="e">
        <f>IF(#REF!="zníž. prenesená",J226,0)</f>
        <v>#REF!</v>
      </c>
      <c r="BH226" s="469" t="e">
        <f>IF(#REF!="nulová",J226,0)</f>
        <v>#REF!</v>
      </c>
      <c r="BI226" s="379" t="s">
        <v>409</v>
      </c>
      <c r="BJ226" s="470">
        <f t="shared" si="19"/>
        <v>0</v>
      </c>
      <c r="BK226" s="379" t="s">
        <v>422</v>
      </c>
      <c r="BL226" s="468" t="s">
        <v>2220</v>
      </c>
    </row>
    <row r="227" spans="2:64" s="387" customFormat="1" ht="24.2" customHeight="1">
      <c r="B227" s="458"/>
      <c r="C227" s="459" t="s">
        <v>1216</v>
      </c>
      <c r="D227" s="459" t="s">
        <v>972</v>
      </c>
      <c r="E227" s="460" t="s">
        <v>2221</v>
      </c>
      <c r="F227" s="461" t="s">
        <v>2222</v>
      </c>
      <c r="G227" s="462" t="s">
        <v>305</v>
      </c>
      <c r="H227" s="463">
        <v>2</v>
      </c>
      <c r="I227" s="463">
        <v>0</v>
      </c>
      <c r="J227" s="463">
        <f t="shared" si="15"/>
        <v>0</v>
      </c>
      <c r="K227" s="464"/>
      <c r="L227" s="388"/>
      <c r="M227" s="465" t="s">
        <v>911</v>
      </c>
      <c r="N227" s="466">
        <v>0.33500000000000002</v>
      </c>
      <c r="O227" s="466">
        <f t="shared" si="16"/>
        <v>0.67</v>
      </c>
      <c r="P227" s="466">
        <v>0</v>
      </c>
      <c r="Q227" s="466">
        <f t="shared" si="17"/>
        <v>0</v>
      </c>
      <c r="R227" s="466">
        <v>0</v>
      </c>
      <c r="S227" s="467">
        <f t="shared" si="18"/>
        <v>0</v>
      </c>
      <c r="AQ227" s="468" t="s">
        <v>422</v>
      </c>
      <c r="AS227" s="468" t="s">
        <v>972</v>
      </c>
      <c r="AT227" s="468" t="s">
        <v>409</v>
      </c>
      <c r="AX227" s="379" t="s">
        <v>970</v>
      </c>
      <c r="BD227" s="469" t="e">
        <f>IF(#REF!="základná",J227,0)</f>
        <v>#REF!</v>
      </c>
      <c r="BE227" s="469" t="e">
        <f>IF(#REF!="znížená",J227,0)</f>
        <v>#REF!</v>
      </c>
      <c r="BF227" s="469" t="e">
        <f>IF(#REF!="zákl. prenesená",J227,0)</f>
        <v>#REF!</v>
      </c>
      <c r="BG227" s="469" t="e">
        <f>IF(#REF!="zníž. prenesená",J227,0)</f>
        <v>#REF!</v>
      </c>
      <c r="BH227" s="469" t="e">
        <f>IF(#REF!="nulová",J227,0)</f>
        <v>#REF!</v>
      </c>
      <c r="BI227" s="379" t="s">
        <v>409</v>
      </c>
      <c r="BJ227" s="470">
        <f t="shared" si="19"/>
        <v>0</v>
      </c>
      <c r="BK227" s="379" t="s">
        <v>422</v>
      </c>
      <c r="BL227" s="468" t="s">
        <v>2223</v>
      </c>
    </row>
    <row r="228" spans="2:64" s="387" customFormat="1" ht="14.45" customHeight="1">
      <c r="B228" s="458"/>
      <c r="C228" s="493" t="s">
        <v>1220</v>
      </c>
      <c r="D228" s="493" t="s">
        <v>474</v>
      </c>
      <c r="E228" s="494" t="s">
        <v>2224</v>
      </c>
      <c r="F228" s="495" t="s">
        <v>2225</v>
      </c>
      <c r="G228" s="496" t="s">
        <v>305</v>
      </c>
      <c r="H228" s="497">
        <v>2</v>
      </c>
      <c r="I228" s="497">
        <v>0</v>
      </c>
      <c r="J228" s="497">
        <f t="shared" si="15"/>
        <v>0</v>
      </c>
      <c r="K228" s="498"/>
      <c r="L228" s="499"/>
      <c r="M228" s="500" t="s">
        <v>911</v>
      </c>
      <c r="N228" s="466">
        <v>0</v>
      </c>
      <c r="O228" s="466">
        <f t="shared" si="16"/>
        <v>0</v>
      </c>
      <c r="P228" s="466">
        <v>7.5000000000000002E-4</v>
      </c>
      <c r="Q228" s="466">
        <f t="shared" si="17"/>
        <v>1.5E-3</v>
      </c>
      <c r="R228" s="466">
        <v>0</v>
      </c>
      <c r="S228" s="467">
        <f t="shared" si="18"/>
        <v>0</v>
      </c>
      <c r="AQ228" s="468" t="s">
        <v>1255</v>
      </c>
      <c r="AS228" s="468" t="s">
        <v>474</v>
      </c>
      <c r="AT228" s="468" t="s">
        <v>409</v>
      </c>
      <c r="AX228" s="379" t="s">
        <v>970</v>
      </c>
      <c r="BD228" s="469" t="e">
        <f>IF(#REF!="základná",J228,0)</f>
        <v>#REF!</v>
      </c>
      <c r="BE228" s="469" t="e">
        <f>IF(#REF!="znížená",J228,0)</f>
        <v>#REF!</v>
      </c>
      <c r="BF228" s="469" t="e">
        <f>IF(#REF!="zákl. prenesená",J228,0)</f>
        <v>#REF!</v>
      </c>
      <c r="BG228" s="469" t="e">
        <f>IF(#REF!="zníž. prenesená",J228,0)</f>
        <v>#REF!</v>
      </c>
      <c r="BH228" s="469" t="e">
        <f>IF(#REF!="nulová",J228,0)</f>
        <v>#REF!</v>
      </c>
      <c r="BI228" s="379" t="s">
        <v>409</v>
      </c>
      <c r="BJ228" s="470">
        <f t="shared" si="19"/>
        <v>0</v>
      </c>
      <c r="BK228" s="379" t="s">
        <v>422</v>
      </c>
      <c r="BL228" s="468" t="s">
        <v>2226</v>
      </c>
    </row>
    <row r="229" spans="2:64" s="387" customFormat="1" ht="14.45" customHeight="1">
      <c r="B229" s="458"/>
      <c r="C229" s="459" t="s">
        <v>1224</v>
      </c>
      <c r="D229" s="459" t="s">
        <v>972</v>
      </c>
      <c r="E229" s="460" t="s">
        <v>2227</v>
      </c>
      <c r="F229" s="461" t="s">
        <v>2228</v>
      </c>
      <c r="G229" s="462" t="s">
        <v>305</v>
      </c>
      <c r="H229" s="463">
        <v>1</v>
      </c>
      <c r="I229" s="463">
        <v>0</v>
      </c>
      <c r="J229" s="463">
        <f t="shared" si="15"/>
        <v>0</v>
      </c>
      <c r="K229" s="464"/>
      <c r="L229" s="388"/>
      <c r="M229" s="465" t="s">
        <v>911</v>
      </c>
      <c r="N229" s="466">
        <v>1.2689999999999999</v>
      </c>
      <c r="O229" s="466">
        <f t="shared" si="16"/>
        <v>1.2689999999999999</v>
      </c>
      <c r="P229" s="466">
        <v>0</v>
      </c>
      <c r="Q229" s="466">
        <f t="shared" si="17"/>
        <v>0</v>
      </c>
      <c r="R229" s="466">
        <v>0</v>
      </c>
      <c r="S229" s="467">
        <f t="shared" si="18"/>
        <v>0</v>
      </c>
      <c r="AQ229" s="468" t="s">
        <v>422</v>
      </c>
      <c r="AS229" s="468" t="s">
        <v>972</v>
      </c>
      <c r="AT229" s="468" t="s">
        <v>409</v>
      </c>
      <c r="AX229" s="379" t="s">
        <v>970</v>
      </c>
      <c r="BD229" s="469" t="e">
        <f>IF(#REF!="základná",J229,0)</f>
        <v>#REF!</v>
      </c>
      <c r="BE229" s="469" t="e">
        <f>IF(#REF!="znížená",J229,0)</f>
        <v>#REF!</v>
      </c>
      <c r="BF229" s="469" t="e">
        <f>IF(#REF!="zákl. prenesená",J229,0)</f>
        <v>#REF!</v>
      </c>
      <c r="BG229" s="469" t="e">
        <f>IF(#REF!="zníž. prenesená",J229,0)</f>
        <v>#REF!</v>
      </c>
      <c r="BH229" s="469" t="e">
        <f>IF(#REF!="nulová",J229,0)</f>
        <v>#REF!</v>
      </c>
      <c r="BI229" s="379" t="s">
        <v>409</v>
      </c>
      <c r="BJ229" s="470">
        <f t="shared" si="19"/>
        <v>0</v>
      </c>
      <c r="BK229" s="379" t="s">
        <v>422</v>
      </c>
      <c r="BL229" s="468" t="s">
        <v>2229</v>
      </c>
    </row>
    <row r="230" spans="2:64" s="387" customFormat="1" ht="14.45" customHeight="1">
      <c r="B230" s="458"/>
      <c r="C230" s="493" t="s">
        <v>1228</v>
      </c>
      <c r="D230" s="493" t="s">
        <v>474</v>
      </c>
      <c r="E230" s="494" t="s">
        <v>2230</v>
      </c>
      <c r="F230" s="495" t="s">
        <v>2231</v>
      </c>
      <c r="G230" s="496" t="s">
        <v>305</v>
      </c>
      <c r="H230" s="497">
        <v>1</v>
      </c>
      <c r="I230" s="497">
        <v>0</v>
      </c>
      <c r="J230" s="497">
        <f t="shared" si="15"/>
        <v>0</v>
      </c>
      <c r="K230" s="498"/>
      <c r="L230" s="499"/>
      <c r="M230" s="500" t="s">
        <v>911</v>
      </c>
      <c r="N230" s="466">
        <v>0</v>
      </c>
      <c r="O230" s="466">
        <f t="shared" si="16"/>
        <v>0</v>
      </c>
      <c r="P230" s="466">
        <v>6.9999999999999999E-4</v>
      </c>
      <c r="Q230" s="466">
        <f t="shared" si="17"/>
        <v>6.9999999999999999E-4</v>
      </c>
      <c r="R230" s="466">
        <v>0</v>
      </c>
      <c r="S230" s="467">
        <f t="shared" si="18"/>
        <v>0</v>
      </c>
      <c r="AQ230" s="468" t="s">
        <v>1255</v>
      </c>
      <c r="AS230" s="468" t="s">
        <v>474</v>
      </c>
      <c r="AT230" s="468" t="s">
        <v>409</v>
      </c>
      <c r="AX230" s="379" t="s">
        <v>970</v>
      </c>
      <c r="BD230" s="469" t="e">
        <f>IF(#REF!="základná",J230,0)</f>
        <v>#REF!</v>
      </c>
      <c r="BE230" s="469" t="e">
        <f>IF(#REF!="znížená",J230,0)</f>
        <v>#REF!</v>
      </c>
      <c r="BF230" s="469" t="e">
        <f>IF(#REF!="zákl. prenesená",J230,0)</f>
        <v>#REF!</v>
      </c>
      <c r="BG230" s="469" t="e">
        <f>IF(#REF!="zníž. prenesená",J230,0)</f>
        <v>#REF!</v>
      </c>
      <c r="BH230" s="469" t="e">
        <f>IF(#REF!="nulová",J230,0)</f>
        <v>#REF!</v>
      </c>
      <c r="BI230" s="379" t="s">
        <v>409</v>
      </c>
      <c r="BJ230" s="470">
        <f t="shared" si="19"/>
        <v>0</v>
      </c>
      <c r="BK230" s="379" t="s">
        <v>422</v>
      </c>
      <c r="BL230" s="468" t="s">
        <v>2232</v>
      </c>
    </row>
    <row r="231" spans="2:64" s="387" customFormat="1" ht="14.45" customHeight="1">
      <c r="B231" s="458"/>
      <c r="C231" s="459" t="s">
        <v>1232</v>
      </c>
      <c r="D231" s="459" t="s">
        <v>972</v>
      </c>
      <c r="E231" s="460" t="s">
        <v>2233</v>
      </c>
      <c r="F231" s="461" t="s">
        <v>2234</v>
      </c>
      <c r="G231" s="462" t="s">
        <v>305</v>
      </c>
      <c r="H231" s="463">
        <v>2</v>
      </c>
      <c r="I231" s="463">
        <v>0</v>
      </c>
      <c r="J231" s="463">
        <f t="shared" si="15"/>
        <v>0</v>
      </c>
      <c r="K231" s="464"/>
      <c r="L231" s="388"/>
      <c r="M231" s="465" t="s">
        <v>911</v>
      </c>
      <c r="N231" s="466">
        <v>0</v>
      </c>
      <c r="O231" s="466">
        <f t="shared" si="16"/>
        <v>0</v>
      </c>
      <c r="P231" s="466">
        <v>0</v>
      </c>
      <c r="Q231" s="466">
        <f t="shared" si="17"/>
        <v>0</v>
      </c>
      <c r="R231" s="466">
        <v>0</v>
      </c>
      <c r="S231" s="467">
        <f t="shared" si="18"/>
        <v>0</v>
      </c>
      <c r="AQ231" s="468" t="s">
        <v>1090</v>
      </c>
      <c r="AS231" s="468" t="s">
        <v>972</v>
      </c>
      <c r="AT231" s="468" t="s">
        <v>409</v>
      </c>
      <c r="AX231" s="379" t="s">
        <v>970</v>
      </c>
      <c r="BD231" s="469" t="e">
        <f>IF(#REF!="základná",J231,0)</f>
        <v>#REF!</v>
      </c>
      <c r="BE231" s="469" t="e">
        <f>IF(#REF!="znížená",J231,0)</f>
        <v>#REF!</v>
      </c>
      <c r="BF231" s="469" t="e">
        <f>IF(#REF!="zákl. prenesená",J231,0)</f>
        <v>#REF!</v>
      </c>
      <c r="BG231" s="469" t="e">
        <f>IF(#REF!="zníž. prenesená",J231,0)</f>
        <v>#REF!</v>
      </c>
      <c r="BH231" s="469" t="e">
        <f>IF(#REF!="nulová",J231,0)</f>
        <v>#REF!</v>
      </c>
      <c r="BI231" s="379" t="s">
        <v>409</v>
      </c>
      <c r="BJ231" s="470">
        <f t="shared" si="19"/>
        <v>0</v>
      </c>
      <c r="BK231" s="379" t="s">
        <v>1090</v>
      </c>
      <c r="BL231" s="468" t="s">
        <v>2235</v>
      </c>
    </row>
    <row r="232" spans="2:64" s="387" customFormat="1" ht="14.45" customHeight="1">
      <c r="B232" s="458"/>
      <c r="C232" s="493" t="s">
        <v>1236</v>
      </c>
      <c r="D232" s="493" t="s">
        <v>474</v>
      </c>
      <c r="E232" s="494" t="s">
        <v>2236</v>
      </c>
      <c r="F232" s="495" t="s">
        <v>2237</v>
      </c>
      <c r="G232" s="496" t="s">
        <v>305</v>
      </c>
      <c r="H232" s="497">
        <v>1</v>
      </c>
      <c r="I232" s="497">
        <v>0</v>
      </c>
      <c r="J232" s="497">
        <f t="shared" si="15"/>
        <v>0</v>
      </c>
      <c r="K232" s="498"/>
      <c r="L232" s="499"/>
      <c r="M232" s="500" t="s">
        <v>911</v>
      </c>
      <c r="N232" s="466">
        <v>0</v>
      </c>
      <c r="O232" s="466">
        <f t="shared" si="16"/>
        <v>0</v>
      </c>
      <c r="P232" s="466">
        <v>0</v>
      </c>
      <c r="Q232" s="466">
        <f t="shared" si="17"/>
        <v>0</v>
      </c>
      <c r="R232" s="466">
        <v>0</v>
      </c>
      <c r="S232" s="467">
        <f t="shared" si="18"/>
        <v>0</v>
      </c>
      <c r="AQ232" s="468" t="s">
        <v>1095</v>
      </c>
      <c r="AS232" s="468" t="s">
        <v>474</v>
      </c>
      <c r="AT232" s="468" t="s">
        <v>409</v>
      </c>
      <c r="AX232" s="379" t="s">
        <v>970</v>
      </c>
      <c r="BD232" s="469" t="e">
        <f>IF(#REF!="základná",J232,0)</f>
        <v>#REF!</v>
      </c>
      <c r="BE232" s="469" t="e">
        <f>IF(#REF!="znížená",J232,0)</f>
        <v>#REF!</v>
      </c>
      <c r="BF232" s="469" t="e">
        <f>IF(#REF!="zákl. prenesená",J232,0)</f>
        <v>#REF!</v>
      </c>
      <c r="BG232" s="469" t="e">
        <f>IF(#REF!="zníž. prenesená",J232,0)</f>
        <v>#REF!</v>
      </c>
      <c r="BH232" s="469" t="e">
        <f>IF(#REF!="nulová",J232,0)</f>
        <v>#REF!</v>
      </c>
      <c r="BI232" s="379" t="s">
        <v>409</v>
      </c>
      <c r="BJ232" s="470">
        <f t="shared" si="19"/>
        <v>0</v>
      </c>
      <c r="BK232" s="379" t="s">
        <v>1090</v>
      </c>
      <c r="BL232" s="468" t="s">
        <v>2238</v>
      </c>
    </row>
    <row r="233" spans="2:64" s="387" customFormat="1" ht="24.2" customHeight="1">
      <c r="B233" s="458"/>
      <c r="C233" s="493" t="s">
        <v>1242</v>
      </c>
      <c r="D233" s="493" t="s">
        <v>474</v>
      </c>
      <c r="E233" s="494" t="s">
        <v>2239</v>
      </c>
      <c r="F233" s="495" t="s">
        <v>2240</v>
      </c>
      <c r="G233" s="496" t="s">
        <v>305</v>
      </c>
      <c r="H233" s="497">
        <v>1</v>
      </c>
      <c r="I233" s="497">
        <v>0</v>
      </c>
      <c r="J233" s="497">
        <f t="shared" si="15"/>
        <v>0</v>
      </c>
      <c r="K233" s="498"/>
      <c r="L233" s="499"/>
      <c r="M233" s="500" t="s">
        <v>911</v>
      </c>
      <c r="N233" s="466">
        <v>0</v>
      </c>
      <c r="O233" s="466">
        <f t="shared" si="16"/>
        <v>0</v>
      </c>
      <c r="P233" s="466">
        <v>0</v>
      </c>
      <c r="Q233" s="466">
        <f t="shared" si="17"/>
        <v>0</v>
      </c>
      <c r="R233" s="466">
        <v>0</v>
      </c>
      <c r="S233" s="467">
        <f t="shared" si="18"/>
        <v>0</v>
      </c>
      <c r="AQ233" s="468" t="s">
        <v>1095</v>
      </c>
      <c r="AS233" s="468" t="s">
        <v>474</v>
      </c>
      <c r="AT233" s="468" t="s">
        <v>409</v>
      </c>
      <c r="AX233" s="379" t="s">
        <v>970</v>
      </c>
      <c r="BD233" s="469" t="e">
        <f>IF(#REF!="základná",J233,0)</f>
        <v>#REF!</v>
      </c>
      <c r="BE233" s="469" t="e">
        <f>IF(#REF!="znížená",J233,0)</f>
        <v>#REF!</v>
      </c>
      <c r="BF233" s="469" t="e">
        <f>IF(#REF!="zákl. prenesená",J233,0)</f>
        <v>#REF!</v>
      </c>
      <c r="BG233" s="469" t="e">
        <f>IF(#REF!="zníž. prenesená",J233,0)</f>
        <v>#REF!</v>
      </c>
      <c r="BH233" s="469" t="e">
        <f>IF(#REF!="nulová",J233,0)</f>
        <v>#REF!</v>
      </c>
      <c r="BI233" s="379" t="s">
        <v>409</v>
      </c>
      <c r="BJ233" s="470">
        <f t="shared" si="19"/>
        <v>0</v>
      </c>
      <c r="BK233" s="379" t="s">
        <v>1090</v>
      </c>
      <c r="BL233" s="468" t="s">
        <v>2241</v>
      </c>
    </row>
    <row r="234" spans="2:64" s="387" customFormat="1" ht="14.45" customHeight="1">
      <c r="B234" s="458"/>
      <c r="C234" s="493" t="s">
        <v>1249</v>
      </c>
      <c r="D234" s="493" t="s">
        <v>474</v>
      </c>
      <c r="E234" s="494" t="s">
        <v>2242</v>
      </c>
      <c r="F234" s="495" t="s">
        <v>2243</v>
      </c>
      <c r="G234" s="496" t="s">
        <v>2244</v>
      </c>
      <c r="H234" s="497">
        <v>2</v>
      </c>
      <c r="I234" s="497">
        <v>0</v>
      </c>
      <c r="J234" s="497">
        <f t="shared" si="15"/>
        <v>0</v>
      </c>
      <c r="K234" s="498"/>
      <c r="L234" s="499"/>
      <c r="M234" s="500" t="s">
        <v>911</v>
      </c>
      <c r="N234" s="466">
        <v>0</v>
      </c>
      <c r="O234" s="466">
        <f t="shared" si="16"/>
        <v>0</v>
      </c>
      <c r="P234" s="466">
        <v>0</v>
      </c>
      <c r="Q234" s="466">
        <f t="shared" si="17"/>
        <v>0</v>
      </c>
      <c r="R234" s="466">
        <v>0</v>
      </c>
      <c r="S234" s="467">
        <f t="shared" si="18"/>
        <v>0</v>
      </c>
      <c r="AQ234" s="468" t="s">
        <v>1095</v>
      </c>
      <c r="AS234" s="468" t="s">
        <v>474</v>
      </c>
      <c r="AT234" s="468" t="s">
        <v>409</v>
      </c>
      <c r="AX234" s="379" t="s">
        <v>970</v>
      </c>
      <c r="BD234" s="469" t="e">
        <f>IF(#REF!="základná",J234,0)</f>
        <v>#REF!</v>
      </c>
      <c r="BE234" s="469" t="e">
        <f>IF(#REF!="znížená",J234,0)</f>
        <v>#REF!</v>
      </c>
      <c r="BF234" s="469" t="e">
        <f>IF(#REF!="zákl. prenesená",J234,0)</f>
        <v>#REF!</v>
      </c>
      <c r="BG234" s="469" t="e">
        <f>IF(#REF!="zníž. prenesená",J234,0)</f>
        <v>#REF!</v>
      </c>
      <c r="BH234" s="469" t="e">
        <f>IF(#REF!="nulová",J234,0)</f>
        <v>#REF!</v>
      </c>
      <c r="BI234" s="379" t="s">
        <v>409</v>
      </c>
      <c r="BJ234" s="470">
        <f t="shared" si="19"/>
        <v>0</v>
      </c>
      <c r="BK234" s="379" t="s">
        <v>1090</v>
      </c>
      <c r="BL234" s="468" t="s">
        <v>2245</v>
      </c>
    </row>
    <row r="235" spans="2:64" s="446" customFormat="1" ht="22.7" customHeight="1">
      <c r="B235" s="447"/>
      <c r="D235" s="448" t="s">
        <v>441</v>
      </c>
      <c r="E235" s="456" t="s">
        <v>1998</v>
      </c>
      <c r="F235" s="456" t="s">
        <v>1999</v>
      </c>
      <c r="J235" s="457">
        <f>BJ235</f>
        <v>0</v>
      </c>
      <c r="L235" s="447"/>
      <c r="M235" s="451"/>
      <c r="O235" s="452">
        <f>O236</f>
        <v>0.22733999999999999</v>
      </c>
      <c r="Q235" s="452">
        <f>Q236</f>
        <v>4.8000000000000007E-4</v>
      </c>
      <c r="S235" s="453">
        <f>S236</f>
        <v>0</v>
      </c>
      <c r="AQ235" s="448" t="s">
        <v>409</v>
      </c>
      <c r="AS235" s="454" t="s">
        <v>441</v>
      </c>
      <c r="AT235" s="454" t="s">
        <v>402</v>
      </c>
      <c r="AX235" s="448" t="s">
        <v>970</v>
      </c>
      <c r="BJ235" s="455">
        <f>BJ236</f>
        <v>0</v>
      </c>
    </row>
    <row r="236" spans="2:64" s="387" customFormat="1" ht="27.6" customHeight="1">
      <c r="B236" s="458"/>
      <c r="C236" s="459" t="s">
        <v>1253</v>
      </c>
      <c r="D236" s="459" t="s">
        <v>972</v>
      </c>
      <c r="E236" s="460" t="s">
        <v>2000</v>
      </c>
      <c r="F236" s="461" t="s">
        <v>2246</v>
      </c>
      <c r="G236" s="462" t="s">
        <v>108</v>
      </c>
      <c r="H236" s="463">
        <v>1.5</v>
      </c>
      <c r="I236" s="463">
        <v>0</v>
      </c>
      <c r="J236" s="463">
        <f>ROUND(I236*H236,3)</f>
        <v>0</v>
      </c>
      <c r="K236" s="464"/>
      <c r="L236" s="388"/>
      <c r="M236" s="465" t="s">
        <v>911</v>
      </c>
      <c r="N236" s="466">
        <v>0.15156</v>
      </c>
      <c r="O236" s="466">
        <f>N236*H236</f>
        <v>0.22733999999999999</v>
      </c>
      <c r="P236" s="466">
        <v>3.2000000000000003E-4</v>
      </c>
      <c r="Q236" s="466">
        <f>P236*H236</f>
        <v>4.8000000000000007E-4</v>
      </c>
      <c r="R236" s="466">
        <v>0</v>
      </c>
      <c r="S236" s="467">
        <f>R236*H236</f>
        <v>0</v>
      </c>
      <c r="AQ236" s="468" t="s">
        <v>422</v>
      </c>
      <c r="AS236" s="468" t="s">
        <v>972</v>
      </c>
      <c r="AT236" s="468" t="s">
        <v>409</v>
      </c>
      <c r="AX236" s="379" t="s">
        <v>970</v>
      </c>
      <c r="BD236" s="469" t="e">
        <f>IF(#REF!="základná",J236,0)</f>
        <v>#REF!</v>
      </c>
      <c r="BE236" s="469" t="e">
        <f>IF(#REF!="znížená",J236,0)</f>
        <v>#REF!</v>
      </c>
      <c r="BF236" s="469" t="e">
        <f>IF(#REF!="zákl. prenesená",J236,0)</f>
        <v>#REF!</v>
      </c>
      <c r="BG236" s="469" t="e">
        <f>IF(#REF!="zníž. prenesená",J236,0)</f>
        <v>#REF!</v>
      </c>
      <c r="BH236" s="469" t="e">
        <f>IF(#REF!="nulová",J236,0)</f>
        <v>#REF!</v>
      </c>
      <c r="BI236" s="379" t="s">
        <v>409</v>
      </c>
      <c r="BJ236" s="470">
        <f>ROUND(I236*H236,3)</f>
        <v>0</v>
      </c>
      <c r="BK236" s="379" t="s">
        <v>422</v>
      </c>
      <c r="BL236" s="468" t="s">
        <v>2247</v>
      </c>
    </row>
    <row r="237" spans="2:64" s="446" customFormat="1" ht="25.9" customHeight="1">
      <c r="B237" s="447"/>
      <c r="D237" s="448" t="s">
        <v>441</v>
      </c>
      <c r="E237" s="449" t="s">
        <v>474</v>
      </c>
      <c r="F237" s="449" t="s">
        <v>2003</v>
      </c>
      <c r="J237" s="450">
        <f>BJ237</f>
        <v>0</v>
      </c>
      <c r="L237" s="447"/>
      <c r="M237" s="451"/>
      <c r="O237" s="452">
        <f>O238+O242</f>
        <v>47.752400000000002</v>
      </c>
      <c r="Q237" s="452">
        <f>Q238+Q242</f>
        <v>5.28E-3</v>
      </c>
      <c r="S237" s="453">
        <f>S238+S242</f>
        <v>0</v>
      </c>
      <c r="AQ237" s="448" t="s">
        <v>414</v>
      </c>
      <c r="AS237" s="454" t="s">
        <v>441</v>
      </c>
      <c r="AT237" s="454" t="s">
        <v>889</v>
      </c>
      <c r="AX237" s="448" t="s">
        <v>970</v>
      </c>
      <c r="BJ237" s="455">
        <f>BJ238+BJ242</f>
        <v>0</v>
      </c>
    </row>
    <row r="238" spans="2:64" s="446" customFormat="1" ht="22.7" customHeight="1">
      <c r="B238" s="447"/>
      <c r="D238" s="448" t="s">
        <v>441</v>
      </c>
      <c r="E238" s="456" t="s">
        <v>476</v>
      </c>
      <c r="F238" s="456" t="s">
        <v>2248</v>
      </c>
      <c r="J238" s="457">
        <f>BJ238</f>
        <v>0</v>
      </c>
      <c r="L238" s="447"/>
      <c r="M238" s="451"/>
      <c r="O238" s="452">
        <f>SUM(O239:O241)</f>
        <v>0</v>
      </c>
      <c r="Q238" s="452">
        <f>SUM(Q239:Q241)</f>
        <v>0</v>
      </c>
      <c r="S238" s="453">
        <f>SUM(S239:S241)</f>
        <v>0</v>
      </c>
      <c r="AQ238" s="448" t="s">
        <v>414</v>
      </c>
      <c r="AS238" s="454" t="s">
        <v>441</v>
      </c>
      <c r="AT238" s="454" t="s">
        <v>402</v>
      </c>
      <c r="AX238" s="448" t="s">
        <v>970</v>
      </c>
      <c r="BJ238" s="455">
        <f>SUM(BJ239:BJ241)</f>
        <v>0</v>
      </c>
    </row>
    <row r="239" spans="2:64" s="387" customFormat="1" ht="24.2" customHeight="1">
      <c r="B239" s="458"/>
      <c r="C239" s="459" t="s">
        <v>1259</v>
      </c>
      <c r="D239" s="459" t="s">
        <v>972</v>
      </c>
      <c r="E239" s="460" t="s">
        <v>665</v>
      </c>
      <c r="F239" s="461" t="s">
        <v>2249</v>
      </c>
      <c r="G239" s="462" t="s">
        <v>305</v>
      </c>
      <c r="H239" s="463">
        <v>2</v>
      </c>
      <c r="I239" s="463">
        <v>0</v>
      </c>
      <c r="J239" s="463">
        <f>ROUND(I239*H239,3)</f>
        <v>0</v>
      </c>
      <c r="K239" s="464"/>
      <c r="L239" s="388"/>
      <c r="M239" s="465" t="s">
        <v>911</v>
      </c>
      <c r="N239" s="466">
        <v>0</v>
      </c>
      <c r="O239" s="466">
        <f>N239*H239</f>
        <v>0</v>
      </c>
      <c r="P239" s="466">
        <v>0</v>
      </c>
      <c r="Q239" s="466">
        <f>P239*H239</f>
        <v>0</v>
      </c>
      <c r="R239" s="466">
        <v>0</v>
      </c>
      <c r="S239" s="467">
        <f>R239*H239</f>
        <v>0</v>
      </c>
      <c r="AQ239" s="468" t="s">
        <v>1090</v>
      </c>
      <c r="AS239" s="468" t="s">
        <v>972</v>
      </c>
      <c r="AT239" s="468" t="s">
        <v>409</v>
      </c>
      <c r="AX239" s="379" t="s">
        <v>970</v>
      </c>
      <c r="BD239" s="469" t="e">
        <f>IF(#REF!="základná",J239,0)</f>
        <v>#REF!</v>
      </c>
      <c r="BE239" s="469" t="e">
        <f>IF(#REF!="znížená",J239,0)</f>
        <v>#REF!</v>
      </c>
      <c r="BF239" s="469" t="e">
        <f>IF(#REF!="zákl. prenesená",J239,0)</f>
        <v>#REF!</v>
      </c>
      <c r="BG239" s="469" t="e">
        <f>IF(#REF!="zníž. prenesená",J239,0)</f>
        <v>#REF!</v>
      </c>
      <c r="BH239" s="469" t="e">
        <f>IF(#REF!="nulová",J239,0)</f>
        <v>#REF!</v>
      </c>
      <c r="BI239" s="379" t="s">
        <v>409</v>
      </c>
      <c r="BJ239" s="470">
        <f>ROUND(I239*H239,3)</f>
        <v>0</v>
      </c>
      <c r="BK239" s="379" t="s">
        <v>1090</v>
      </c>
      <c r="BL239" s="468" t="s">
        <v>2250</v>
      </c>
    </row>
    <row r="240" spans="2:64" s="387" customFormat="1" ht="24.2" customHeight="1">
      <c r="B240" s="458"/>
      <c r="C240" s="459" t="s">
        <v>1264</v>
      </c>
      <c r="D240" s="459" t="s">
        <v>972</v>
      </c>
      <c r="E240" s="460" t="s">
        <v>2251</v>
      </c>
      <c r="F240" s="461" t="s">
        <v>2252</v>
      </c>
      <c r="G240" s="462" t="s">
        <v>305</v>
      </c>
      <c r="H240" s="463">
        <v>2</v>
      </c>
      <c r="I240" s="463">
        <v>0</v>
      </c>
      <c r="J240" s="463">
        <f>ROUND(I240*H240,3)</f>
        <v>0</v>
      </c>
      <c r="K240" s="464"/>
      <c r="L240" s="388"/>
      <c r="M240" s="465" t="s">
        <v>911</v>
      </c>
      <c r="N240" s="466">
        <v>0</v>
      </c>
      <c r="O240" s="466">
        <f>N240*H240</f>
        <v>0</v>
      </c>
      <c r="P240" s="466">
        <v>0</v>
      </c>
      <c r="Q240" s="466">
        <f>P240*H240</f>
        <v>0</v>
      </c>
      <c r="R240" s="466">
        <v>0</v>
      </c>
      <c r="S240" s="467">
        <f>R240*H240</f>
        <v>0</v>
      </c>
      <c r="AQ240" s="468" t="s">
        <v>1090</v>
      </c>
      <c r="AS240" s="468" t="s">
        <v>972</v>
      </c>
      <c r="AT240" s="468" t="s">
        <v>409</v>
      </c>
      <c r="AX240" s="379" t="s">
        <v>970</v>
      </c>
      <c r="BD240" s="469" t="e">
        <f>IF(#REF!="základná",J240,0)</f>
        <v>#REF!</v>
      </c>
      <c r="BE240" s="469" t="e">
        <f>IF(#REF!="znížená",J240,0)</f>
        <v>#REF!</v>
      </c>
      <c r="BF240" s="469" t="e">
        <f>IF(#REF!="zákl. prenesená",J240,0)</f>
        <v>#REF!</v>
      </c>
      <c r="BG240" s="469" t="e">
        <f>IF(#REF!="zníž. prenesená",J240,0)</f>
        <v>#REF!</v>
      </c>
      <c r="BH240" s="469" t="e">
        <f>IF(#REF!="nulová",J240,0)</f>
        <v>#REF!</v>
      </c>
      <c r="BI240" s="379" t="s">
        <v>409</v>
      </c>
      <c r="BJ240" s="470">
        <f>ROUND(I240*H240,3)</f>
        <v>0</v>
      </c>
      <c r="BK240" s="379" t="s">
        <v>1090</v>
      </c>
      <c r="BL240" s="468" t="s">
        <v>2253</v>
      </c>
    </row>
    <row r="241" spans="2:64" s="387" customFormat="1" ht="14.45" customHeight="1">
      <c r="B241" s="458"/>
      <c r="C241" s="493" t="s">
        <v>1269</v>
      </c>
      <c r="D241" s="493" t="s">
        <v>474</v>
      </c>
      <c r="E241" s="494" t="s">
        <v>2254</v>
      </c>
      <c r="F241" s="495" t="s">
        <v>2255</v>
      </c>
      <c r="G241" s="496" t="s">
        <v>305</v>
      </c>
      <c r="H241" s="497">
        <v>2</v>
      </c>
      <c r="I241" s="497">
        <v>0</v>
      </c>
      <c r="J241" s="497">
        <f>ROUND(I241*H241,3)</f>
        <v>0</v>
      </c>
      <c r="K241" s="498"/>
      <c r="L241" s="499"/>
      <c r="M241" s="500" t="s">
        <v>911</v>
      </c>
      <c r="N241" s="466">
        <v>0</v>
      </c>
      <c r="O241" s="466">
        <f>N241*H241</f>
        <v>0</v>
      </c>
      <c r="P241" s="466">
        <v>0</v>
      </c>
      <c r="Q241" s="466">
        <f>P241*H241</f>
        <v>0</v>
      </c>
      <c r="R241" s="466">
        <v>0</v>
      </c>
      <c r="S241" s="467">
        <f>R241*H241</f>
        <v>0</v>
      </c>
      <c r="AQ241" s="468" t="s">
        <v>1095</v>
      </c>
      <c r="AS241" s="468" t="s">
        <v>474</v>
      </c>
      <c r="AT241" s="468" t="s">
        <v>409</v>
      </c>
      <c r="AX241" s="379" t="s">
        <v>970</v>
      </c>
      <c r="BD241" s="469" t="e">
        <f>IF(#REF!="základná",J241,0)</f>
        <v>#REF!</v>
      </c>
      <c r="BE241" s="469" t="e">
        <f>IF(#REF!="znížená",J241,0)</f>
        <v>#REF!</v>
      </c>
      <c r="BF241" s="469" t="e">
        <f>IF(#REF!="zákl. prenesená",J241,0)</f>
        <v>#REF!</v>
      </c>
      <c r="BG241" s="469" t="e">
        <f>IF(#REF!="zníž. prenesená",J241,0)</f>
        <v>#REF!</v>
      </c>
      <c r="BH241" s="469" t="e">
        <f>IF(#REF!="nulová",J241,0)</f>
        <v>#REF!</v>
      </c>
      <c r="BI241" s="379" t="s">
        <v>409</v>
      </c>
      <c r="BJ241" s="470">
        <f>ROUND(I241*H241,3)</f>
        <v>0</v>
      </c>
      <c r="BK241" s="379" t="s">
        <v>1090</v>
      </c>
      <c r="BL241" s="468" t="s">
        <v>2256</v>
      </c>
    </row>
    <row r="242" spans="2:64" s="446" customFormat="1" ht="22.7" customHeight="1">
      <c r="B242" s="447"/>
      <c r="D242" s="448" t="s">
        <v>441</v>
      </c>
      <c r="E242" s="456" t="s">
        <v>2004</v>
      </c>
      <c r="F242" s="456" t="s">
        <v>2005</v>
      </c>
      <c r="J242" s="457">
        <f>BJ242</f>
        <v>0</v>
      </c>
      <c r="L242" s="447"/>
      <c r="M242" s="451"/>
      <c r="O242" s="452">
        <f>SUM(O243:O261)</f>
        <v>47.752400000000002</v>
      </c>
      <c r="Q242" s="452">
        <f>SUM(Q243:Q261)</f>
        <v>5.28E-3</v>
      </c>
      <c r="S242" s="453">
        <f>SUM(S243:S261)</f>
        <v>0</v>
      </c>
      <c r="AQ242" s="448" t="s">
        <v>414</v>
      </c>
      <c r="AS242" s="454" t="s">
        <v>441</v>
      </c>
      <c r="AT242" s="454" t="s">
        <v>402</v>
      </c>
      <c r="AX242" s="448" t="s">
        <v>970</v>
      </c>
      <c r="BJ242" s="455">
        <f>SUM(BJ243:BJ261)</f>
        <v>0</v>
      </c>
    </row>
    <row r="243" spans="2:64" s="387" customFormat="1" ht="14.45" customHeight="1">
      <c r="B243" s="458"/>
      <c r="C243" s="459" t="s">
        <v>1272</v>
      </c>
      <c r="D243" s="459" t="s">
        <v>972</v>
      </c>
      <c r="E243" s="460" t="s">
        <v>2257</v>
      </c>
      <c r="F243" s="461" t="s">
        <v>2258</v>
      </c>
      <c r="G243" s="462" t="s">
        <v>305</v>
      </c>
      <c r="H243" s="463">
        <v>1</v>
      </c>
      <c r="I243" s="463">
        <v>0</v>
      </c>
      <c r="J243" s="463">
        <f t="shared" ref="J243:J261" si="20">ROUND(I243*H243,3)</f>
        <v>0</v>
      </c>
      <c r="K243" s="464"/>
      <c r="L243" s="388"/>
      <c r="M243" s="465" t="s">
        <v>911</v>
      </c>
      <c r="N243" s="466">
        <v>0</v>
      </c>
      <c r="O243" s="466">
        <f t="shared" ref="O243:O261" si="21">N243*H243</f>
        <v>0</v>
      </c>
      <c r="P243" s="466">
        <v>0</v>
      </c>
      <c r="Q243" s="466">
        <f t="shared" ref="Q243:Q261" si="22">P243*H243</f>
        <v>0</v>
      </c>
      <c r="R243" s="466">
        <v>0</v>
      </c>
      <c r="S243" s="467">
        <f t="shared" ref="S243:S261" si="23">R243*H243</f>
        <v>0</v>
      </c>
      <c r="AQ243" s="468" t="s">
        <v>1090</v>
      </c>
      <c r="AS243" s="468" t="s">
        <v>972</v>
      </c>
      <c r="AT243" s="468" t="s">
        <v>409</v>
      </c>
      <c r="AX243" s="379" t="s">
        <v>970</v>
      </c>
      <c r="BD243" s="469" t="e">
        <f>IF(#REF!="základná",J243,0)</f>
        <v>#REF!</v>
      </c>
      <c r="BE243" s="469" t="e">
        <f>IF(#REF!="znížená",J243,0)</f>
        <v>#REF!</v>
      </c>
      <c r="BF243" s="469" t="e">
        <f>IF(#REF!="zákl. prenesená",J243,0)</f>
        <v>#REF!</v>
      </c>
      <c r="BG243" s="469" t="e">
        <f>IF(#REF!="zníž. prenesená",J243,0)</f>
        <v>#REF!</v>
      </c>
      <c r="BH243" s="469" t="e">
        <f>IF(#REF!="nulová",J243,0)</f>
        <v>#REF!</v>
      </c>
      <c r="BI243" s="379" t="s">
        <v>409</v>
      </c>
      <c r="BJ243" s="470">
        <f t="shared" ref="BJ243:BJ261" si="24">ROUND(I243*H243,3)</f>
        <v>0</v>
      </c>
      <c r="BK243" s="379" t="s">
        <v>1090</v>
      </c>
      <c r="BL243" s="468" t="s">
        <v>2259</v>
      </c>
    </row>
    <row r="244" spans="2:64" s="387" customFormat="1" ht="24.2" customHeight="1">
      <c r="B244" s="458"/>
      <c r="C244" s="493" t="s">
        <v>1278</v>
      </c>
      <c r="D244" s="493" t="s">
        <v>474</v>
      </c>
      <c r="E244" s="494" t="s">
        <v>2260</v>
      </c>
      <c r="F244" s="584" t="s">
        <v>2261</v>
      </c>
      <c r="G244" s="496" t="s">
        <v>108</v>
      </c>
      <c r="H244" s="497">
        <v>4</v>
      </c>
      <c r="I244" s="497">
        <v>0</v>
      </c>
      <c r="J244" s="497">
        <f t="shared" si="20"/>
        <v>0</v>
      </c>
      <c r="K244" s="498"/>
      <c r="L244" s="499"/>
      <c r="M244" s="500" t="s">
        <v>911</v>
      </c>
      <c r="N244" s="466">
        <v>0</v>
      </c>
      <c r="O244" s="466">
        <f t="shared" si="21"/>
        <v>0</v>
      </c>
      <c r="P244" s="466">
        <v>0</v>
      </c>
      <c r="Q244" s="466">
        <f t="shared" si="22"/>
        <v>0</v>
      </c>
      <c r="R244" s="466">
        <v>0</v>
      </c>
      <c r="S244" s="467">
        <f t="shared" si="23"/>
        <v>0</v>
      </c>
      <c r="AQ244" s="468" t="s">
        <v>1095</v>
      </c>
      <c r="AS244" s="468" t="s">
        <v>474</v>
      </c>
      <c r="AT244" s="468" t="s">
        <v>409</v>
      </c>
      <c r="AX244" s="379" t="s">
        <v>970</v>
      </c>
      <c r="BD244" s="469" t="e">
        <f>IF(#REF!="základná",J244,0)</f>
        <v>#REF!</v>
      </c>
      <c r="BE244" s="469" t="e">
        <f>IF(#REF!="znížená",J244,0)</f>
        <v>#REF!</v>
      </c>
      <c r="BF244" s="469" t="e">
        <f>IF(#REF!="zákl. prenesená",J244,0)</f>
        <v>#REF!</v>
      </c>
      <c r="BG244" s="469" t="e">
        <f>IF(#REF!="zníž. prenesená",J244,0)</f>
        <v>#REF!</v>
      </c>
      <c r="BH244" s="469" t="e">
        <f>IF(#REF!="nulová",J244,0)</f>
        <v>#REF!</v>
      </c>
      <c r="BI244" s="379" t="s">
        <v>409</v>
      </c>
      <c r="BJ244" s="470">
        <f t="shared" si="24"/>
        <v>0</v>
      </c>
      <c r="BK244" s="379" t="s">
        <v>1090</v>
      </c>
      <c r="BL244" s="468" t="s">
        <v>2262</v>
      </c>
    </row>
    <row r="245" spans="2:64" s="387" customFormat="1" ht="14.45" customHeight="1">
      <c r="B245" s="458"/>
      <c r="C245" s="459" t="s">
        <v>1283</v>
      </c>
      <c r="D245" s="459" t="s">
        <v>972</v>
      </c>
      <c r="E245" s="460" t="s">
        <v>1088</v>
      </c>
      <c r="F245" s="461" t="s">
        <v>1089</v>
      </c>
      <c r="G245" s="462" t="s">
        <v>305</v>
      </c>
      <c r="H245" s="463">
        <v>1</v>
      </c>
      <c r="I245" s="463">
        <v>0</v>
      </c>
      <c r="J245" s="463">
        <f t="shared" si="20"/>
        <v>0</v>
      </c>
      <c r="K245" s="464"/>
      <c r="L245" s="388"/>
      <c r="M245" s="465" t="s">
        <v>911</v>
      </c>
      <c r="N245" s="466">
        <v>0</v>
      </c>
      <c r="O245" s="466">
        <f t="shared" si="21"/>
        <v>0</v>
      </c>
      <c r="P245" s="466">
        <v>0</v>
      </c>
      <c r="Q245" s="466">
        <f t="shared" si="22"/>
        <v>0</v>
      </c>
      <c r="R245" s="466">
        <v>0</v>
      </c>
      <c r="S245" s="467">
        <f t="shared" si="23"/>
        <v>0</v>
      </c>
      <c r="AQ245" s="468" t="s">
        <v>1090</v>
      </c>
      <c r="AS245" s="468" t="s">
        <v>972</v>
      </c>
      <c r="AT245" s="468" t="s">
        <v>409</v>
      </c>
      <c r="AX245" s="379" t="s">
        <v>970</v>
      </c>
      <c r="BD245" s="469" t="e">
        <f>IF(#REF!="základná",J245,0)</f>
        <v>#REF!</v>
      </c>
      <c r="BE245" s="469" t="e">
        <f>IF(#REF!="znížená",J245,0)</f>
        <v>#REF!</v>
      </c>
      <c r="BF245" s="469" t="e">
        <f>IF(#REF!="zákl. prenesená",J245,0)</f>
        <v>#REF!</v>
      </c>
      <c r="BG245" s="469" t="e">
        <f>IF(#REF!="zníž. prenesená",J245,0)</f>
        <v>#REF!</v>
      </c>
      <c r="BH245" s="469" t="e">
        <f>IF(#REF!="nulová",J245,0)</f>
        <v>#REF!</v>
      </c>
      <c r="BI245" s="379" t="s">
        <v>409</v>
      </c>
      <c r="BJ245" s="470">
        <f t="shared" si="24"/>
        <v>0</v>
      </c>
      <c r="BK245" s="379" t="s">
        <v>1090</v>
      </c>
      <c r="BL245" s="468" t="s">
        <v>2263</v>
      </c>
    </row>
    <row r="246" spans="2:64" s="387" customFormat="1" ht="14.45" customHeight="1">
      <c r="B246" s="458"/>
      <c r="C246" s="459" t="s">
        <v>1287</v>
      </c>
      <c r="D246" s="459" t="s">
        <v>972</v>
      </c>
      <c r="E246" s="460" t="s">
        <v>2010</v>
      </c>
      <c r="F246" s="461" t="s">
        <v>2264</v>
      </c>
      <c r="G246" s="462" t="s">
        <v>108</v>
      </c>
      <c r="H246" s="463">
        <v>4</v>
      </c>
      <c r="I246" s="463">
        <v>0</v>
      </c>
      <c r="J246" s="463">
        <f t="shared" si="20"/>
        <v>0</v>
      </c>
      <c r="K246" s="464"/>
      <c r="L246" s="388"/>
      <c r="M246" s="465" t="s">
        <v>911</v>
      </c>
      <c r="N246" s="466">
        <v>0</v>
      </c>
      <c r="O246" s="466">
        <f t="shared" si="21"/>
        <v>0</v>
      </c>
      <c r="P246" s="466">
        <v>0</v>
      </c>
      <c r="Q246" s="466">
        <f t="shared" si="22"/>
        <v>0</v>
      </c>
      <c r="R246" s="466">
        <v>0</v>
      </c>
      <c r="S246" s="467">
        <f t="shared" si="23"/>
        <v>0</v>
      </c>
      <c r="AQ246" s="468" t="s">
        <v>1090</v>
      </c>
      <c r="AS246" s="468" t="s">
        <v>972</v>
      </c>
      <c r="AT246" s="468" t="s">
        <v>409</v>
      </c>
      <c r="AX246" s="379" t="s">
        <v>970</v>
      </c>
      <c r="BD246" s="469" t="e">
        <f>IF(#REF!="základná",J246,0)</f>
        <v>#REF!</v>
      </c>
      <c r="BE246" s="469" t="e">
        <f>IF(#REF!="znížená",J246,0)</f>
        <v>#REF!</v>
      </c>
      <c r="BF246" s="469" t="e">
        <f>IF(#REF!="zákl. prenesená",J246,0)</f>
        <v>#REF!</v>
      </c>
      <c r="BG246" s="469" t="e">
        <f>IF(#REF!="zníž. prenesená",J246,0)</f>
        <v>#REF!</v>
      </c>
      <c r="BH246" s="469" t="e">
        <f>IF(#REF!="nulová",J246,0)</f>
        <v>#REF!</v>
      </c>
      <c r="BI246" s="379" t="s">
        <v>409</v>
      </c>
      <c r="BJ246" s="470">
        <f t="shared" si="24"/>
        <v>0</v>
      </c>
      <c r="BK246" s="379" t="s">
        <v>1090</v>
      </c>
      <c r="BL246" s="468" t="s">
        <v>2265</v>
      </c>
    </row>
    <row r="247" spans="2:64" s="387" customFormat="1" ht="14.45" customHeight="1">
      <c r="B247" s="458"/>
      <c r="C247" s="459" t="s">
        <v>1293</v>
      </c>
      <c r="D247" s="459" t="s">
        <v>972</v>
      </c>
      <c r="E247" s="460" t="s">
        <v>2266</v>
      </c>
      <c r="F247" s="461" t="s">
        <v>2267</v>
      </c>
      <c r="G247" s="462" t="s">
        <v>305</v>
      </c>
      <c r="H247" s="463">
        <v>1</v>
      </c>
      <c r="I247" s="463">
        <v>0</v>
      </c>
      <c r="J247" s="463">
        <f t="shared" si="20"/>
        <v>0</v>
      </c>
      <c r="K247" s="464"/>
      <c r="L247" s="388"/>
      <c r="M247" s="465" t="s">
        <v>911</v>
      </c>
      <c r="N247" s="466">
        <v>2.7879999999999998</v>
      </c>
      <c r="O247" s="466">
        <f t="shared" si="21"/>
        <v>2.7879999999999998</v>
      </c>
      <c r="P247" s="466">
        <v>9.7000000000000005E-4</v>
      </c>
      <c r="Q247" s="466">
        <f t="shared" si="22"/>
        <v>9.7000000000000005E-4</v>
      </c>
      <c r="R247" s="466">
        <v>0</v>
      </c>
      <c r="S247" s="467">
        <f t="shared" si="23"/>
        <v>0</v>
      </c>
      <c r="AQ247" s="468" t="s">
        <v>1090</v>
      </c>
      <c r="AS247" s="468" t="s">
        <v>972</v>
      </c>
      <c r="AT247" s="468" t="s">
        <v>409</v>
      </c>
      <c r="AX247" s="379" t="s">
        <v>970</v>
      </c>
      <c r="BD247" s="469" t="e">
        <f>IF(#REF!="základná",J247,0)</f>
        <v>#REF!</v>
      </c>
      <c r="BE247" s="469" t="e">
        <f>IF(#REF!="znížená",J247,0)</f>
        <v>#REF!</v>
      </c>
      <c r="BF247" s="469" t="e">
        <f>IF(#REF!="zákl. prenesená",J247,0)</f>
        <v>#REF!</v>
      </c>
      <c r="BG247" s="469" t="e">
        <f>IF(#REF!="zníž. prenesená",J247,0)</f>
        <v>#REF!</v>
      </c>
      <c r="BH247" s="469" t="e">
        <f>IF(#REF!="nulová",J247,0)</f>
        <v>#REF!</v>
      </c>
      <c r="BI247" s="379" t="s">
        <v>409</v>
      </c>
      <c r="BJ247" s="470">
        <f t="shared" si="24"/>
        <v>0</v>
      </c>
      <c r="BK247" s="379" t="s">
        <v>1090</v>
      </c>
      <c r="BL247" s="468" t="s">
        <v>2268</v>
      </c>
    </row>
    <row r="248" spans="2:64" s="387" customFormat="1" ht="24.2" customHeight="1">
      <c r="B248" s="458"/>
      <c r="C248" s="493" t="s">
        <v>1296</v>
      </c>
      <c r="D248" s="493" t="s">
        <v>474</v>
      </c>
      <c r="E248" s="494" t="s">
        <v>2269</v>
      </c>
      <c r="F248" s="584" t="s">
        <v>2574</v>
      </c>
      <c r="G248" s="496" t="s">
        <v>305</v>
      </c>
      <c r="H248" s="497">
        <v>1</v>
      </c>
      <c r="I248" s="497">
        <v>0</v>
      </c>
      <c r="J248" s="497">
        <f t="shared" si="20"/>
        <v>0</v>
      </c>
      <c r="K248" s="498"/>
      <c r="L248" s="499"/>
      <c r="M248" s="500" t="s">
        <v>911</v>
      </c>
      <c r="N248" s="466">
        <v>0</v>
      </c>
      <c r="O248" s="466">
        <f t="shared" si="21"/>
        <v>0</v>
      </c>
      <c r="P248" s="466">
        <v>1.3999999999999999E-4</v>
      </c>
      <c r="Q248" s="466">
        <f t="shared" si="22"/>
        <v>1.3999999999999999E-4</v>
      </c>
      <c r="R248" s="466">
        <v>0</v>
      </c>
      <c r="S248" s="467">
        <f t="shared" si="23"/>
        <v>0</v>
      </c>
      <c r="AQ248" s="468" t="s">
        <v>1409</v>
      </c>
      <c r="AS248" s="468" t="s">
        <v>474</v>
      </c>
      <c r="AT248" s="468" t="s">
        <v>409</v>
      </c>
      <c r="AX248" s="379" t="s">
        <v>970</v>
      </c>
      <c r="BD248" s="469" t="e">
        <f>IF(#REF!="základná",J248,0)</f>
        <v>#REF!</v>
      </c>
      <c r="BE248" s="469" t="e">
        <f>IF(#REF!="znížená",J248,0)</f>
        <v>#REF!</v>
      </c>
      <c r="BF248" s="469" t="e">
        <f>IF(#REF!="zákl. prenesená",J248,0)</f>
        <v>#REF!</v>
      </c>
      <c r="BG248" s="469" t="e">
        <f>IF(#REF!="zníž. prenesená",J248,0)</f>
        <v>#REF!</v>
      </c>
      <c r="BH248" s="469" t="e">
        <f>IF(#REF!="nulová",J248,0)</f>
        <v>#REF!</v>
      </c>
      <c r="BI248" s="379" t="s">
        <v>409</v>
      </c>
      <c r="BJ248" s="470">
        <f t="shared" si="24"/>
        <v>0</v>
      </c>
      <c r="BK248" s="379" t="s">
        <v>1409</v>
      </c>
      <c r="BL248" s="468" t="s">
        <v>2270</v>
      </c>
    </row>
    <row r="249" spans="2:64" s="387" customFormat="1" ht="14.45" customHeight="1">
      <c r="B249" s="458"/>
      <c r="C249" s="459" t="s">
        <v>1299</v>
      </c>
      <c r="D249" s="459" t="s">
        <v>972</v>
      </c>
      <c r="E249" s="460" t="s">
        <v>2271</v>
      </c>
      <c r="F249" s="461" t="s">
        <v>2272</v>
      </c>
      <c r="G249" s="462" t="s">
        <v>305</v>
      </c>
      <c r="H249" s="463">
        <v>1</v>
      </c>
      <c r="I249" s="463">
        <v>0</v>
      </c>
      <c r="J249" s="463">
        <f t="shared" si="20"/>
        <v>0</v>
      </c>
      <c r="K249" s="464"/>
      <c r="L249" s="388"/>
      <c r="M249" s="465" t="s">
        <v>911</v>
      </c>
      <c r="N249" s="466">
        <v>0</v>
      </c>
      <c r="O249" s="466">
        <f t="shared" si="21"/>
        <v>0</v>
      </c>
      <c r="P249" s="466">
        <v>0</v>
      </c>
      <c r="Q249" s="466">
        <f t="shared" si="22"/>
        <v>0</v>
      </c>
      <c r="R249" s="466">
        <v>0</v>
      </c>
      <c r="S249" s="467">
        <f t="shared" si="23"/>
        <v>0</v>
      </c>
      <c r="AQ249" s="468" t="s">
        <v>1090</v>
      </c>
      <c r="AS249" s="468" t="s">
        <v>972</v>
      </c>
      <c r="AT249" s="468" t="s">
        <v>409</v>
      </c>
      <c r="AX249" s="379" t="s">
        <v>970</v>
      </c>
      <c r="BD249" s="469" t="e">
        <f>IF(#REF!="základná",J249,0)</f>
        <v>#REF!</v>
      </c>
      <c r="BE249" s="469" t="e">
        <f>IF(#REF!="znížená",J249,0)</f>
        <v>#REF!</v>
      </c>
      <c r="BF249" s="469" t="e">
        <f>IF(#REF!="zákl. prenesená",J249,0)</f>
        <v>#REF!</v>
      </c>
      <c r="BG249" s="469" t="e">
        <f>IF(#REF!="zníž. prenesená",J249,0)</f>
        <v>#REF!</v>
      </c>
      <c r="BH249" s="469" t="e">
        <f>IF(#REF!="nulová",J249,0)</f>
        <v>#REF!</v>
      </c>
      <c r="BI249" s="379" t="s">
        <v>409</v>
      </c>
      <c r="BJ249" s="470">
        <f t="shared" si="24"/>
        <v>0</v>
      </c>
      <c r="BK249" s="379" t="s">
        <v>1090</v>
      </c>
      <c r="BL249" s="468" t="s">
        <v>2273</v>
      </c>
    </row>
    <row r="250" spans="2:64" s="387" customFormat="1" ht="24.2" customHeight="1">
      <c r="B250" s="458"/>
      <c r="C250" s="493" t="s">
        <v>1302</v>
      </c>
      <c r="D250" s="493" t="s">
        <v>474</v>
      </c>
      <c r="E250" s="494" t="s">
        <v>2274</v>
      </c>
      <c r="F250" s="584" t="s">
        <v>2575</v>
      </c>
      <c r="G250" s="496" t="s">
        <v>305</v>
      </c>
      <c r="H250" s="497">
        <v>1</v>
      </c>
      <c r="I250" s="497">
        <v>0</v>
      </c>
      <c r="J250" s="497">
        <f t="shared" si="20"/>
        <v>0</v>
      </c>
      <c r="K250" s="498"/>
      <c r="L250" s="499"/>
      <c r="M250" s="500" t="s">
        <v>911</v>
      </c>
      <c r="N250" s="466">
        <v>0</v>
      </c>
      <c r="O250" s="466">
        <f t="shared" si="21"/>
        <v>0</v>
      </c>
      <c r="P250" s="466">
        <v>0</v>
      </c>
      <c r="Q250" s="466">
        <f t="shared" si="22"/>
        <v>0</v>
      </c>
      <c r="R250" s="466">
        <v>0</v>
      </c>
      <c r="S250" s="467">
        <f t="shared" si="23"/>
        <v>0</v>
      </c>
      <c r="AQ250" s="468" t="s">
        <v>1095</v>
      </c>
      <c r="AS250" s="468" t="s">
        <v>474</v>
      </c>
      <c r="AT250" s="468" t="s">
        <v>409</v>
      </c>
      <c r="AX250" s="379" t="s">
        <v>970</v>
      </c>
      <c r="BD250" s="469" t="e">
        <f>IF(#REF!="základná",J250,0)</f>
        <v>#REF!</v>
      </c>
      <c r="BE250" s="469" t="e">
        <f>IF(#REF!="znížená",J250,0)</f>
        <v>#REF!</v>
      </c>
      <c r="BF250" s="469" t="e">
        <f>IF(#REF!="zákl. prenesená",J250,0)</f>
        <v>#REF!</v>
      </c>
      <c r="BG250" s="469" t="e">
        <f>IF(#REF!="zníž. prenesená",J250,0)</f>
        <v>#REF!</v>
      </c>
      <c r="BH250" s="469" t="e">
        <f>IF(#REF!="nulová",J250,0)</f>
        <v>#REF!</v>
      </c>
      <c r="BI250" s="379" t="s">
        <v>409</v>
      </c>
      <c r="BJ250" s="470">
        <f t="shared" si="24"/>
        <v>0</v>
      </c>
      <c r="BK250" s="379" t="s">
        <v>1090</v>
      </c>
      <c r="BL250" s="468" t="s">
        <v>2275</v>
      </c>
    </row>
    <row r="251" spans="2:64" s="387" customFormat="1" ht="14.45" customHeight="1">
      <c r="B251" s="458"/>
      <c r="C251" s="459" t="s">
        <v>1306</v>
      </c>
      <c r="D251" s="459" t="s">
        <v>972</v>
      </c>
      <c r="E251" s="460" t="s">
        <v>2276</v>
      </c>
      <c r="F251" s="585" t="s">
        <v>2576</v>
      </c>
      <c r="G251" s="462" t="s">
        <v>305</v>
      </c>
      <c r="H251" s="463">
        <v>1</v>
      </c>
      <c r="I251" s="463">
        <v>0</v>
      </c>
      <c r="J251" s="463">
        <f t="shared" si="20"/>
        <v>0</v>
      </c>
      <c r="K251" s="464"/>
      <c r="L251" s="388"/>
      <c r="M251" s="465" t="s">
        <v>911</v>
      </c>
      <c r="N251" s="466">
        <v>0</v>
      </c>
      <c r="O251" s="466">
        <f t="shared" si="21"/>
        <v>0</v>
      </c>
      <c r="P251" s="466">
        <v>0</v>
      </c>
      <c r="Q251" s="466">
        <f t="shared" si="22"/>
        <v>0</v>
      </c>
      <c r="R251" s="466">
        <v>0</v>
      </c>
      <c r="S251" s="467">
        <f t="shared" si="23"/>
        <v>0</v>
      </c>
      <c r="AQ251" s="468" t="s">
        <v>1090</v>
      </c>
      <c r="AS251" s="468" t="s">
        <v>972</v>
      </c>
      <c r="AT251" s="468" t="s">
        <v>409</v>
      </c>
      <c r="AX251" s="379" t="s">
        <v>970</v>
      </c>
      <c r="BD251" s="469" t="e">
        <f>IF(#REF!="základná",J251,0)</f>
        <v>#REF!</v>
      </c>
      <c r="BE251" s="469" t="e">
        <f>IF(#REF!="znížená",J251,0)</f>
        <v>#REF!</v>
      </c>
      <c r="BF251" s="469" t="e">
        <f>IF(#REF!="zákl. prenesená",J251,0)</f>
        <v>#REF!</v>
      </c>
      <c r="BG251" s="469" t="e">
        <f>IF(#REF!="zníž. prenesená",J251,0)</f>
        <v>#REF!</v>
      </c>
      <c r="BH251" s="469" t="e">
        <f>IF(#REF!="nulová",J251,0)</f>
        <v>#REF!</v>
      </c>
      <c r="BI251" s="379" t="s">
        <v>409</v>
      </c>
      <c r="BJ251" s="470">
        <f t="shared" si="24"/>
        <v>0</v>
      </c>
      <c r="BK251" s="379" t="s">
        <v>1090</v>
      </c>
      <c r="BL251" s="468" t="s">
        <v>2277</v>
      </c>
    </row>
    <row r="252" spans="2:64" s="387" customFormat="1" ht="24.2" customHeight="1">
      <c r="B252" s="458"/>
      <c r="C252" s="493" t="s">
        <v>1309</v>
      </c>
      <c r="D252" s="493" t="s">
        <v>474</v>
      </c>
      <c r="E252" s="494" t="s">
        <v>2278</v>
      </c>
      <c r="F252" s="584" t="s">
        <v>2577</v>
      </c>
      <c r="G252" s="496" t="s">
        <v>305</v>
      </c>
      <c r="H252" s="497">
        <v>1</v>
      </c>
      <c r="I252" s="497">
        <v>0</v>
      </c>
      <c r="J252" s="497">
        <f t="shared" si="20"/>
        <v>0</v>
      </c>
      <c r="K252" s="498"/>
      <c r="L252" s="499"/>
      <c r="M252" s="500" t="s">
        <v>911</v>
      </c>
      <c r="N252" s="466">
        <v>0</v>
      </c>
      <c r="O252" s="466">
        <f t="shared" si="21"/>
        <v>0</v>
      </c>
      <c r="P252" s="466">
        <v>0</v>
      </c>
      <c r="Q252" s="466">
        <f t="shared" si="22"/>
        <v>0</v>
      </c>
      <c r="R252" s="466">
        <v>0</v>
      </c>
      <c r="S252" s="467">
        <f t="shared" si="23"/>
        <v>0</v>
      </c>
      <c r="AQ252" s="468" t="s">
        <v>1095</v>
      </c>
      <c r="AS252" s="468" t="s">
        <v>474</v>
      </c>
      <c r="AT252" s="468" t="s">
        <v>409</v>
      </c>
      <c r="AX252" s="379" t="s">
        <v>970</v>
      </c>
      <c r="BD252" s="469" t="e">
        <f>IF(#REF!="základná",J252,0)</f>
        <v>#REF!</v>
      </c>
      <c r="BE252" s="469" t="e">
        <f>IF(#REF!="znížená",J252,0)</f>
        <v>#REF!</v>
      </c>
      <c r="BF252" s="469" t="e">
        <f>IF(#REF!="zákl. prenesená",J252,0)</f>
        <v>#REF!</v>
      </c>
      <c r="BG252" s="469" t="e">
        <f>IF(#REF!="zníž. prenesená",J252,0)</f>
        <v>#REF!</v>
      </c>
      <c r="BH252" s="469" t="e">
        <f>IF(#REF!="nulová",J252,0)</f>
        <v>#REF!</v>
      </c>
      <c r="BI252" s="379" t="s">
        <v>409</v>
      </c>
      <c r="BJ252" s="470">
        <f t="shared" si="24"/>
        <v>0</v>
      </c>
      <c r="BK252" s="379" t="s">
        <v>1090</v>
      </c>
      <c r="BL252" s="468" t="s">
        <v>2279</v>
      </c>
    </row>
    <row r="253" spans="2:64" s="387" customFormat="1" ht="14.45" customHeight="1">
      <c r="B253" s="458"/>
      <c r="C253" s="459" t="s">
        <v>1313</v>
      </c>
      <c r="D253" s="459" t="s">
        <v>972</v>
      </c>
      <c r="E253" s="460" t="s">
        <v>2280</v>
      </c>
      <c r="F253" s="461" t="s">
        <v>2281</v>
      </c>
      <c r="G253" s="462" t="s">
        <v>108</v>
      </c>
      <c r="H253" s="463">
        <v>5</v>
      </c>
      <c r="I253" s="463">
        <v>0</v>
      </c>
      <c r="J253" s="463">
        <f t="shared" si="20"/>
        <v>0</v>
      </c>
      <c r="K253" s="464"/>
      <c r="L253" s="388"/>
      <c r="M253" s="465" t="s">
        <v>911</v>
      </c>
      <c r="N253" s="466">
        <v>0.45300000000000001</v>
      </c>
      <c r="O253" s="466">
        <f t="shared" si="21"/>
        <v>2.2650000000000001</v>
      </c>
      <c r="P253" s="466">
        <v>0</v>
      </c>
      <c r="Q253" s="466">
        <f t="shared" si="22"/>
        <v>0</v>
      </c>
      <c r="R253" s="466">
        <v>0</v>
      </c>
      <c r="S253" s="467">
        <f t="shared" si="23"/>
        <v>0</v>
      </c>
      <c r="AQ253" s="468" t="s">
        <v>1090</v>
      </c>
      <c r="AS253" s="468" t="s">
        <v>972</v>
      </c>
      <c r="AT253" s="468" t="s">
        <v>409</v>
      </c>
      <c r="AX253" s="379" t="s">
        <v>970</v>
      </c>
      <c r="BD253" s="469" t="e">
        <f>IF(#REF!="základná",J253,0)</f>
        <v>#REF!</v>
      </c>
      <c r="BE253" s="469" t="e">
        <f>IF(#REF!="znížená",J253,0)</f>
        <v>#REF!</v>
      </c>
      <c r="BF253" s="469" t="e">
        <f>IF(#REF!="zákl. prenesená",J253,0)</f>
        <v>#REF!</v>
      </c>
      <c r="BG253" s="469" t="e">
        <f>IF(#REF!="zníž. prenesená",J253,0)</f>
        <v>#REF!</v>
      </c>
      <c r="BH253" s="469" t="e">
        <f>IF(#REF!="nulová",J253,0)</f>
        <v>#REF!</v>
      </c>
      <c r="BI253" s="379" t="s">
        <v>409</v>
      </c>
      <c r="BJ253" s="470">
        <f t="shared" si="24"/>
        <v>0</v>
      </c>
      <c r="BK253" s="379" t="s">
        <v>1090</v>
      </c>
      <c r="BL253" s="468" t="s">
        <v>2282</v>
      </c>
    </row>
    <row r="254" spans="2:64" s="387" customFormat="1" ht="14.45" customHeight="1">
      <c r="B254" s="458"/>
      <c r="C254" s="459" t="s">
        <v>1317</v>
      </c>
      <c r="D254" s="459" t="s">
        <v>972</v>
      </c>
      <c r="E254" s="460" t="s">
        <v>2283</v>
      </c>
      <c r="F254" s="461" t="s">
        <v>2284</v>
      </c>
      <c r="G254" s="462" t="s">
        <v>108</v>
      </c>
      <c r="H254" s="463">
        <v>5</v>
      </c>
      <c r="I254" s="463">
        <v>0</v>
      </c>
      <c r="J254" s="463">
        <f t="shared" si="20"/>
        <v>0</v>
      </c>
      <c r="K254" s="464"/>
      <c r="L254" s="388"/>
      <c r="M254" s="465" t="s">
        <v>911</v>
      </c>
      <c r="N254" s="466">
        <v>1.2E-2</v>
      </c>
      <c r="O254" s="466">
        <f t="shared" si="21"/>
        <v>0.06</v>
      </c>
      <c r="P254" s="466">
        <v>0</v>
      </c>
      <c r="Q254" s="466">
        <f t="shared" si="22"/>
        <v>0</v>
      </c>
      <c r="R254" s="466">
        <v>0</v>
      </c>
      <c r="S254" s="467">
        <f t="shared" si="23"/>
        <v>0</v>
      </c>
      <c r="AQ254" s="468" t="s">
        <v>1090</v>
      </c>
      <c r="AS254" s="468" t="s">
        <v>972</v>
      </c>
      <c r="AT254" s="468" t="s">
        <v>409</v>
      </c>
      <c r="AX254" s="379" t="s">
        <v>970</v>
      </c>
      <c r="BD254" s="469" t="e">
        <f>IF(#REF!="základná",J254,0)</f>
        <v>#REF!</v>
      </c>
      <c r="BE254" s="469" t="e">
        <f>IF(#REF!="znížená",J254,0)</f>
        <v>#REF!</v>
      </c>
      <c r="BF254" s="469" t="e">
        <f>IF(#REF!="zákl. prenesená",J254,0)</f>
        <v>#REF!</v>
      </c>
      <c r="BG254" s="469" t="e">
        <f>IF(#REF!="zníž. prenesená",J254,0)</f>
        <v>#REF!</v>
      </c>
      <c r="BH254" s="469" t="e">
        <f>IF(#REF!="nulová",J254,0)</f>
        <v>#REF!</v>
      </c>
      <c r="BI254" s="379" t="s">
        <v>409</v>
      </c>
      <c r="BJ254" s="470">
        <f t="shared" si="24"/>
        <v>0</v>
      </c>
      <c r="BK254" s="379" t="s">
        <v>1090</v>
      </c>
      <c r="BL254" s="468" t="s">
        <v>2285</v>
      </c>
    </row>
    <row r="255" spans="2:64" s="387" customFormat="1" ht="24.2" customHeight="1">
      <c r="B255" s="458"/>
      <c r="C255" s="459" t="s">
        <v>1323</v>
      </c>
      <c r="D255" s="459" t="s">
        <v>972</v>
      </c>
      <c r="E255" s="460" t="s">
        <v>2286</v>
      </c>
      <c r="F255" s="461" t="s">
        <v>2287</v>
      </c>
      <c r="G255" s="462" t="s">
        <v>2008</v>
      </c>
      <c r="H255" s="463">
        <v>5</v>
      </c>
      <c r="I255" s="463">
        <v>0</v>
      </c>
      <c r="J255" s="463">
        <f t="shared" si="20"/>
        <v>0</v>
      </c>
      <c r="K255" s="464"/>
      <c r="L255" s="388"/>
      <c r="M255" s="465" t="s">
        <v>911</v>
      </c>
      <c r="N255" s="466">
        <v>6.2097600000000002</v>
      </c>
      <c r="O255" s="466">
        <f t="shared" si="21"/>
        <v>31.0488</v>
      </c>
      <c r="P255" s="466">
        <v>0</v>
      </c>
      <c r="Q255" s="466">
        <f t="shared" si="22"/>
        <v>0</v>
      </c>
      <c r="R255" s="466">
        <v>0</v>
      </c>
      <c r="S255" s="467">
        <f t="shared" si="23"/>
        <v>0</v>
      </c>
      <c r="AQ255" s="468" t="s">
        <v>1090</v>
      </c>
      <c r="AS255" s="468" t="s">
        <v>972</v>
      </c>
      <c r="AT255" s="468" t="s">
        <v>409</v>
      </c>
      <c r="AX255" s="379" t="s">
        <v>970</v>
      </c>
      <c r="BD255" s="469" t="e">
        <f>IF(#REF!="základná",J255,0)</f>
        <v>#REF!</v>
      </c>
      <c r="BE255" s="469" t="e">
        <f>IF(#REF!="znížená",J255,0)</f>
        <v>#REF!</v>
      </c>
      <c r="BF255" s="469" t="e">
        <f>IF(#REF!="zákl. prenesená",J255,0)</f>
        <v>#REF!</v>
      </c>
      <c r="BG255" s="469" t="e">
        <f>IF(#REF!="zníž. prenesená",J255,0)</f>
        <v>#REF!</v>
      </c>
      <c r="BH255" s="469" t="e">
        <f>IF(#REF!="nulová",J255,0)</f>
        <v>#REF!</v>
      </c>
      <c r="BI255" s="379" t="s">
        <v>409</v>
      </c>
      <c r="BJ255" s="470">
        <f t="shared" si="24"/>
        <v>0</v>
      </c>
      <c r="BK255" s="379" t="s">
        <v>1090</v>
      </c>
      <c r="BL255" s="468" t="s">
        <v>2288</v>
      </c>
    </row>
    <row r="256" spans="2:64" s="387" customFormat="1" ht="14.45" customHeight="1">
      <c r="B256" s="458"/>
      <c r="C256" s="459" t="s">
        <v>1327</v>
      </c>
      <c r="D256" s="459" t="s">
        <v>972</v>
      </c>
      <c r="E256" s="460" t="s">
        <v>2022</v>
      </c>
      <c r="F256" s="461" t="s">
        <v>2023</v>
      </c>
      <c r="G256" s="462" t="s">
        <v>2008</v>
      </c>
      <c r="H256" s="463">
        <v>1</v>
      </c>
      <c r="I256" s="463">
        <v>0</v>
      </c>
      <c r="J256" s="463">
        <f t="shared" si="20"/>
        <v>0</v>
      </c>
      <c r="K256" s="464"/>
      <c r="L256" s="388"/>
      <c r="M256" s="465" t="s">
        <v>911</v>
      </c>
      <c r="N256" s="466">
        <v>3.3569499999999999</v>
      </c>
      <c r="O256" s="466">
        <f t="shared" si="21"/>
        <v>3.3569499999999999</v>
      </c>
      <c r="P256" s="466">
        <v>4.0000000000000003E-5</v>
      </c>
      <c r="Q256" s="466">
        <f t="shared" si="22"/>
        <v>4.0000000000000003E-5</v>
      </c>
      <c r="R256" s="466">
        <v>0</v>
      </c>
      <c r="S256" s="467">
        <f t="shared" si="23"/>
        <v>0</v>
      </c>
      <c r="AQ256" s="468" t="s">
        <v>1090</v>
      </c>
      <c r="AS256" s="468" t="s">
        <v>972</v>
      </c>
      <c r="AT256" s="468" t="s">
        <v>409</v>
      </c>
      <c r="AX256" s="379" t="s">
        <v>970</v>
      </c>
      <c r="BD256" s="469" t="e">
        <f>IF(#REF!="základná",J256,0)</f>
        <v>#REF!</v>
      </c>
      <c r="BE256" s="469" t="e">
        <f>IF(#REF!="znížená",J256,0)</f>
        <v>#REF!</v>
      </c>
      <c r="BF256" s="469" t="e">
        <f>IF(#REF!="zákl. prenesená",J256,0)</f>
        <v>#REF!</v>
      </c>
      <c r="BG256" s="469" t="e">
        <f>IF(#REF!="zníž. prenesená",J256,0)</f>
        <v>#REF!</v>
      </c>
      <c r="BH256" s="469" t="e">
        <f>IF(#REF!="nulová",J256,0)</f>
        <v>#REF!</v>
      </c>
      <c r="BI256" s="379" t="s">
        <v>409</v>
      </c>
      <c r="BJ256" s="470">
        <f t="shared" si="24"/>
        <v>0</v>
      </c>
      <c r="BK256" s="379" t="s">
        <v>1090</v>
      </c>
      <c r="BL256" s="468" t="s">
        <v>2289</v>
      </c>
    </row>
    <row r="257" spans="2:64" s="387" customFormat="1" ht="14.45" customHeight="1">
      <c r="B257" s="458"/>
      <c r="C257" s="459" t="s">
        <v>1333</v>
      </c>
      <c r="D257" s="459" t="s">
        <v>972</v>
      </c>
      <c r="E257" s="460" t="s">
        <v>2025</v>
      </c>
      <c r="F257" s="461" t="s">
        <v>2026</v>
      </c>
      <c r="G257" s="462" t="s">
        <v>108</v>
      </c>
      <c r="H257" s="463">
        <v>5</v>
      </c>
      <c r="I257" s="463">
        <v>0</v>
      </c>
      <c r="J257" s="463">
        <f t="shared" si="20"/>
        <v>0</v>
      </c>
      <c r="K257" s="464"/>
      <c r="L257" s="388"/>
      <c r="M257" s="465" t="s">
        <v>911</v>
      </c>
      <c r="N257" s="466">
        <v>1.3990000000000001E-2</v>
      </c>
      <c r="O257" s="466">
        <f t="shared" si="21"/>
        <v>6.9949999999999998E-2</v>
      </c>
      <c r="P257" s="466">
        <v>8.0000000000000007E-5</v>
      </c>
      <c r="Q257" s="466">
        <f t="shared" si="22"/>
        <v>4.0000000000000002E-4</v>
      </c>
      <c r="R257" s="466">
        <v>0</v>
      </c>
      <c r="S257" s="467">
        <f t="shared" si="23"/>
        <v>0</v>
      </c>
      <c r="AQ257" s="468" t="s">
        <v>1090</v>
      </c>
      <c r="AS257" s="468" t="s">
        <v>972</v>
      </c>
      <c r="AT257" s="468" t="s">
        <v>409</v>
      </c>
      <c r="AX257" s="379" t="s">
        <v>970</v>
      </c>
      <c r="BD257" s="469" t="e">
        <f>IF(#REF!="základná",J257,0)</f>
        <v>#REF!</v>
      </c>
      <c r="BE257" s="469" t="e">
        <f>IF(#REF!="znížená",J257,0)</f>
        <v>#REF!</v>
      </c>
      <c r="BF257" s="469" t="e">
        <f>IF(#REF!="zákl. prenesená",J257,0)</f>
        <v>#REF!</v>
      </c>
      <c r="BG257" s="469" t="e">
        <f>IF(#REF!="zníž. prenesená",J257,0)</f>
        <v>#REF!</v>
      </c>
      <c r="BH257" s="469" t="e">
        <f>IF(#REF!="nulová",J257,0)</f>
        <v>#REF!</v>
      </c>
      <c r="BI257" s="379" t="s">
        <v>409</v>
      </c>
      <c r="BJ257" s="470">
        <f t="shared" si="24"/>
        <v>0</v>
      </c>
      <c r="BK257" s="379" t="s">
        <v>1090</v>
      </c>
      <c r="BL257" s="468" t="s">
        <v>2290</v>
      </c>
    </row>
    <row r="258" spans="2:64" s="387" customFormat="1" ht="14.45" customHeight="1">
      <c r="B258" s="458"/>
      <c r="C258" s="459" t="s">
        <v>1337</v>
      </c>
      <c r="D258" s="459" t="s">
        <v>972</v>
      </c>
      <c r="E258" s="460" t="s">
        <v>2028</v>
      </c>
      <c r="F258" s="461" t="s">
        <v>2029</v>
      </c>
      <c r="G258" s="462" t="s">
        <v>108</v>
      </c>
      <c r="H258" s="463">
        <v>5</v>
      </c>
      <c r="I258" s="463">
        <v>0</v>
      </c>
      <c r="J258" s="463">
        <f t="shared" si="20"/>
        <v>0</v>
      </c>
      <c r="K258" s="464"/>
      <c r="L258" s="388"/>
      <c r="M258" s="465" t="s">
        <v>911</v>
      </c>
      <c r="N258" s="466">
        <v>6.0139999999999999E-2</v>
      </c>
      <c r="O258" s="466">
        <f t="shared" si="21"/>
        <v>0.30069999999999997</v>
      </c>
      <c r="P258" s="466">
        <v>0</v>
      </c>
      <c r="Q258" s="466">
        <f t="shared" si="22"/>
        <v>0</v>
      </c>
      <c r="R258" s="466">
        <v>0</v>
      </c>
      <c r="S258" s="467">
        <f t="shared" si="23"/>
        <v>0</v>
      </c>
      <c r="AQ258" s="468" t="s">
        <v>1090</v>
      </c>
      <c r="AS258" s="468" t="s">
        <v>972</v>
      </c>
      <c r="AT258" s="468" t="s">
        <v>409</v>
      </c>
      <c r="AX258" s="379" t="s">
        <v>970</v>
      </c>
      <c r="BD258" s="469" t="e">
        <f>IF(#REF!="základná",J258,0)</f>
        <v>#REF!</v>
      </c>
      <c r="BE258" s="469" t="e">
        <f>IF(#REF!="znížená",J258,0)</f>
        <v>#REF!</v>
      </c>
      <c r="BF258" s="469" t="e">
        <f>IF(#REF!="zákl. prenesená",J258,0)</f>
        <v>#REF!</v>
      </c>
      <c r="BG258" s="469" t="e">
        <f>IF(#REF!="zníž. prenesená",J258,0)</f>
        <v>#REF!</v>
      </c>
      <c r="BH258" s="469" t="e">
        <f>IF(#REF!="nulová",J258,0)</f>
        <v>#REF!</v>
      </c>
      <c r="BI258" s="379" t="s">
        <v>409</v>
      </c>
      <c r="BJ258" s="470">
        <f t="shared" si="24"/>
        <v>0</v>
      </c>
      <c r="BK258" s="379" t="s">
        <v>1090</v>
      </c>
      <c r="BL258" s="468" t="s">
        <v>2291</v>
      </c>
    </row>
    <row r="259" spans="2:64" s="387" customFormat="1" ht="14.45" customHeight="1">
      <c r="B259" s="458"/>
      <c r="C259" s="459" t="s">
        <v>1343</v>
      </c>
      <c r="D259" s="459" t="s">
        <v>972</v>
      </c>
      <c r="E259" s="460" t="s">
        <v>2292</v>
      </c>
      <c r="F259" s="461" t="s">
        <v>2293</v>
      </c>
      <c r="G259" s="462" t="s">
        <v>305</v>
      </c>
      <c r="H259" s="463">
        <v>1</v>
      </c>
      <c r="I259" s="463">
        <v>0</v>
      </c>
      <c r="J259" s="463">
        <f t="shared" si="20"/>
        <v>0</v>
      </c>
      <c r="K259" s="464"/>
      <c r="L259" s="388"/>
      <c r="M259" s="465" t="s">
        <v>911</v>
      </c>
      <c r="N259" s="466">
        <v>3.49</v>
      </c>
      <c r="O259" s="466">
        <f t="shared" si="21"/>
        <v>3.49</v>
      </c>
      <c r="P259" s="466">
        <v>3.7299999999999998E-3</v>
      </c>
      <c r="Q259" s="466">
        <f t="shared" si="22"/>
        <v>3.7299999999999998E-3</v>
      </c>
      <c r="R259" s="466">
        <v>0</v>
      </c>
      <c r="S259" s="467">
        <f t="shared" si="23"/>
        <v>0</v>
      </c>
      <c r="AQ259" s="468" t="s">
        <v>1090</v>
      </c>
      <c r="AS259" s="468" t="s">
        <v>972</v>
      </c>
      <c r="AT259" s="468" t="s">
        <v>409</v>
      </c>
      <c r="AX259" s="379" t="s">
        <v>970</v>
      </c>
      <c r="BD259" s="469" t="e">
        <f>IF(#REF!="základná",J259,0)</f>
        <v>#REF!</v>
      </c>
      <c r="BE259" s="469" t="e">
        <f>IF(#REF!="znížená",J259,0)</f>
        <v>#REF!</v>
      </c>
      <c r="BF259" s="469" t="e">
        <f>IF(#REF!="zákl. prenesená",J259,0)</f>
        <v>#REF!</v>
      </c>
      <c r="BG259" s="469" t="e">
        <f>IF(#REF!="zníž. prenesená",J259,0)</f>
        <v>#REF!</v>
      </c>
      <c r="BH259" s="469" t="e">
        <f>IF(#REF!="nulová",J259,0)</f>
        <v>#REF!</v>
      </c>
      <c r="BI259" s="379" t="s">
        <v>409</v>
      </c>
      <c r="BJ259" s="470">
        <f t="shared" si="24"/>
        <v>0</v>
      </c>
      <c r="BK259" s="379" t="s">
        <v>1090</v>
      </c>
      <c r="BL259" s="468" t="s">
        <v>2294</v>
      </c>
    </row>
    <row r="260" spans="2:64" s="387" customFormat="1" ht="24.2" customHeight="1">
      <c r="B260" s="458"/>
      <c r="C260" s="459" t="s">
        <v>1240</v>
      </c>
      <c r="D260" s="459" t="s">
        <v>972</v>
      </c>
      <c r="E260" s="460" t="s">
        <v>2295</v>
      </c>
      <c r="F260" s="461" t="s">
        <v>2296</v>
      </c>
      <c r="G260" s="462" t="s">
        <v>305</v>
      </c>
      <c r="H260" s="463">
        <v>1</v>
      </c>
      <c r="I260" s="463">
        <v>0</v>
      </c>
      <c r="J260" s="463">
        <f t="shared" si="20"/>
        <v>0</v>
      </c>
      <c r="K260" s="464"/>
      <c r="L260" s="388"/>
      <c r="M260" s="465" t="s">
        <v>911</v>
      </c>
      <c r="N260" s="466">
        <v>2.1539999999999999</v>
      </c>
      <c r="O260" s="466">
        <f t="shared" si="21"/>
        <v>2.1539999999999999</v>
      </c>
      <c r="P260" s="466">
        <v>0</v>
      </c>
      <c r="Q260" s="466">
        <f t="shared" si="22"/>
        <v>0</v>
      </c>
      <c r="R260" s="466">
        <v>0</v>
      </c>
      <c r="S260" s="467">
        <f t="shared" si="23"/>
        <v>0</v>
      </c>
      <c r="AQ260" s="468" t="s">
        <v>1090</v>
      </c>
      <c r="AS260" s="468" t="s">
        <v>972</v>
      </c>
      <c r="AT260" s="468" t="s">
        <v>409</v>
      </c>
      <c r="AX260" s="379" t="s">
        <v>970</v>
      </c>
      <c r="BD260" s="469" t="e">
        <f>IF(#REF!="základná",J260,0)</f>
        <v>#REF!</v>
      </c>
      <c r="BE260" s="469" t="e">
        <f>IF(#REF!="znížená",J260,0)</f>
        <v>#REF!</v>
      </c>
      <c r="BF260" s="469" t="e">
        <f>IF(#REF!="zákl. prenesená",J260,0)</f>
        <v>#REF!</v>
      </c>
      <c r="BG260" s="469" t="e">
        <f>IF(#REF!="zníž. prenesená",J260,0)</f>
        <v>#REF!</v>
      </c>
      <c r="BH260" s="469" t="e">
        <f>IF(#REF!="nulová",J260,0)</f>
        <v>#REF!</v>
      </c>
      <c r="BI260" s="379" t="s">
        <v>409</v>
      </c>
      <c r="BJ260" s="470">
        <f t="shared" si="24"/>
        <v>0</v>
      </c>
      <c r="BK260" s="379" t="s">
        <v>1090</v>
      </c>
      <c r="BL260" s="468" t="s">
        <v>2297</v>
      </c>
    </row>
    <row r="261" spans="2:64" s="387" customFormat="1" ht="14.45" customHeight="1">
      <c r="B261" s="458"/>
      <c r="C261" s="459" t="s">
        <v>1350</v>
      </c>
      <c r="D261" s="459" t="s">
        <v>972</v>
      </c>
      <c r="E261" s="460" t="s">
        <v>2298</v>
      </c>
      <c r="F261" s="461" t="s">
        <v>2299</v>
      </c>
      <c r="G261" s="462" t="s">
        <v>305</v>
      </c>
      <c r="H261" s="463">
        <v>1</v>
      </c>
      <c r="I261" s="463">
        <v>0</v>
      </c>
      <c r="J261" s="463">
        <f t="shared" si="20"/>
        <v>0</v>
      </c>
      <c r="K261" s="464"/>
      <c r="L261" s="388"/>
      <c r="M261" s="465" t="s">
        <v>911</v>
      </c>
      <c r="N261" s="466">
        <v>2.2189999999999999</v>
      </c>
      <c r="O261" s="466">
        <f t="shared" si="21"/>
        <v>2.2189999999999999</v>
      </c>
      <c r="P261" s="466">
        <v>0</v>
      </c>
      <c r="Q261" s="466">
        <f t="shared" si="22"/>
        <v>0</v>
      </c>
      <c r="R261" s="466">
        <v>0</v>
      </c>
      <c r="S261" s="467">
        <f t="shared" si="23"/>
        <v>0</v>
      </c>
      <c r="AQ261" s="468" t="s">
        <v>1090</v>
      </c>
      <c r="AS261" s="468" t="s">
        <v>972</v>
      </c>
      <c r="AT261" s="468" t="s">
        <v>409</v>
      </c>
      <c r="AX261" s="379" t="s">
        <v>970</v>
      </c>
      <c r="BD261" s="469" t="e">
        <f>IF(#REF!="základná",J261,0)</f>
        <v>#REF!</v>
      </c>
      <c r="BE261" s="469" t="e">
        <f>IF(#REF!="znížená",J261,0)</f>
        <v>#REF!</v>
      </c>
      <c r="BF261" s="469" t="e">
        <f>IF(#REF!="zákl. prenesená",J261,0)</f>
        <v>#REF!</v>
      </c>
      <c r="BG261" s="469" t="e">
        <f>IF(#REF!="zníž. prenesená",J261,0)</f>
        <v>#REF!</v>
      </c>
      <c r="BH261" s="469" t="e">
        <f>IF(#REF!="nulová",J261,0)</f>
        <v>#REF!</v>
      </c>
      <c r="BI261" s="379" t="s">
        <v>409</v>
      </c>
      <c r="BJ261" s="470">
        <f t="shared" si="24"/>
        <v>0</v>
      </c>
      <c r="BK261" s="379" t="s">
        <v>1090</v>
      </c>
      <c r="BL261" s="468" t="s">
        <v>2300</v>
      </c>
    </row>
    <row r="262" spans="2:64" s="446" customFormat="1" ht="25.9" customHeight="1">
      <c r="B262" s="447"/>
      <c r="D262" s="448" t="s">
        <v>441</v>
      </c>
      <c r="E262" s="449" t="s">
        <v>8</v>
      </c>
      <c r="F262" s="449" t="s">
        <v>1908</v>
      </c>
      <c r="J262" s="450">
        <f>BJ262</f>
        <v>0</v>
      </c>
      <c r="L262" s="447"/>
      <c r="M262" s="451"/>
      <c r="O262" s="452">
        <f>SUM(O263:O264)</f>
        <v>20.14</v>
      </c>
      <c r="Q262" s="452">
        <f>SUM(Q263:Q264)</f>
        <v>0</v>
      </c>
      <c r="S262" s="453">
        <f>SUM(S263:S264)</f>
        <v>0</v>
      </c>
      <c r="AQ262" s="448" t="s">
        <v>420</v>
      </c>
      <c r="AS262" s="454" t="s">
        <v>441</v>
      </c>
      <c r="AT262" s="454" t="s">
        <v>889</v>
      </c>
      <c r="AX262" s="448" t="s">
        <v>970</v>
      </c>
      <c r="BJ262" s="455">
        <f>SUM(BJ263:BJ264)</f>
        <v>0</v>
      </c>
    </row>
    <row r="263" spans="2:64" s="387" customFormat="1" ht="37.700000000000003" customHeight="1">
      <c r="B263" s="458"/>
      <c r="C263" s="459" t="s">
        <v>1356</v>
      </c>
      <c r="D263" s="459" t="s">
        <v>972</v>
      </c>
      <c r="E263" s="460" t="s">
        <v>547</v>
      </c>
      <c r="F263" s="461" t="s">
        <v>2031</v>
      </c>
      <c r="G263" s="462" t="s">
        <v>800</v>
      </c>
      <c r="H263" s="463">
        <v>18</v>
      </c>
      <c r="I263" s="463">
        <v>0</v>
      </c>
      <c r="J263" s="463">
        <f>ROUND(I263*H263,3)</f>
        <v>0</v>
      </c>
      <c r="K263" s="464"/>
      <c r="L263" s="388"/>
      <c r="M263" s="465" t="s">
        <v>911</v>
      </c>
      <c r="N263" s="466">
        <v>1.06</v>
      </c>
      <c r="O263" s="466">
        <f>N263*H263</f>
        <v>19.080000000000002</v>
      </c>
      <c r="P263" s="466">
        <v>0</v>
      </c>
      <c r="Q263" s="466">
        <f>P263*H263</f>
        <v>0</v>
      </c>
      <c r="R263" s="466">
        <v>0</v>
      </c>
      <c r="S263" s="467">
        <f>R263*H263</f>
        <v>0</v>
      </c>
      <c r="AQ263" s="468" t="s">
        <v>2032</v>
      </c>
      <c r="AS263" s="468" t="s">
        <v>972</v>
      </c>
      <c r="AT263" s="468" t="s">
        <v>402</v>
      </c>
      <c r="AX263" s="379" t="s">
        <v>970</v>
      </c>
      <c r="BD263" s="469" t="e">
        <f>IF(#REF!="základná",J263,0)</f>
        <v>#REF!</v>
      </c>
      <c r="BE263" s="469" t="e">
        <f>IF(#REF!="znížená",J263,0)</f>
        <v>#REF!</v>
      </c>
      <c r="BF263" s="469" t="e">
        <f>IF(#REF!="zákl. prenesená",J263,0)</f>
        <v>#REF!</v>
      </c>
      <c r="BG263" s="469" t="e">
        <f>IF(#REF!="zníž. prenesená",J263,0)</f>
        <v>#REF!</v>
      </c>
      <c r="BH263" s="469" t="e">
        <f>IF(#REF!="nulová",J263,0)</f>
        <v>#REF!</v>
      </c>
      <c r="BI263" s="379" t="s">
        <v>409</v>
      </c>
      <c r="BJ263" s="470">
        <f>ROUND(I263*H263,3)</f>
        <v>0</v>
      </c>
      <c r="BK263" s="379" t="s">
        <v>2032</v>
      </c>
      <c r="BL263" s="468" t="s">
        <v>2301</v>
      </c>
    </row>
    <row r="264" spans="2:64" s="387" customFormat="1" ht="14.45" customHeight="1">
      <c r="B264" s="458"/>
      <c r="C264" s="459" t="s">
        <v>1360</v>
      </c>
      <c r="D264" s="459" t="s">
        <v>972</v>
      </c>
      <c r="E264" s="460" t="s">
        <v>803</v>
      </c>
      <c r="F264" s="461" t="s">
        <v>2034</v>
      </c>
      <c r="G264" s="462" t="s">
        <v>102</v>
      </c>
      <c r="H264" s="463">
        <v>1</v>
      </c>
      <c r="I264" s="463">
        <v>0</v>
      </c>
      <c r="J264" s="463">
        <f>ROUND(I264*H264,3)</f>
        <v>0</v>
      </c>
      <c r="K264" s="464"/>
      <c r="L264" s="388"/>
      <c r="M264" s="465" t="s">
        <v>911</v>
      </c>
      <c r="N264" s="466">
        <v>1.06</v>
      </c>
      <c r="O264" s="466">
        <f>N264*H264</f>
        <v>1.06</v>
      </c>
      <c r="P264" s="466">
        <v>0</v>
      </c>
      <c r="Q264" s="466">
        <f>P264*H264</f>
        <v>0</v>
      </c>
      <c r="R264" s="466">
        <v>0</v>
      </c>
      <c r="S264" s="467">
        <f>R264*H264</f>
        <v>0</v>
      </c>
      <c r="AQ264" s="468" t="s">
        <v>2032</v>
      </c>
      <c r="AS264" s="468" t="s">
        <v>972</v>
      </c>
      <c r="AT264" s="468" t="s">
        <v>402</v>
      </c>
      <c r="AX264" s="379" t="s">
        <v>970</v>
      </c>
      <c r="BD264" s="469" t="e">
        <f>IF(#REF!="základná",J264,0)</f>
        <v>#REF!</v>
      </c>
      <c r="BE264" s="469" t="e">
        <f>IF(#REF!="znížená",J264,0)</f>
        <v>#REF!</v>
      </c>
      <c r="BF264" s="469" t="e">
        <f>IF(#REF!="zákl. prenesená",J264,0)</f>
        <v>#REF!</v>
      </c>
      <c r="BG264" s="469" t="e">
        <f>IF(#REF!="zníž. prenesená",J264,0)</f>
        <v>#REF!</v>
      </c>
      <c r="BH264" s="469" t="e">
        <f>IF(#REF!="nulová",J264,0)</f>
        <v>#REF!</v>
      </c>
      <c r="BI264" s="379" t="s">
        <v>409</v>
      </c>
      <c r="BJ264" s="470">
        <f>ROUND(I264*H264,3)</f>
        <v>0</v>
      </c>
      <c r="BK264" s="379" t="s">
        <v>2032</v>
      </c>
      <c r="BL264" s="468" t="s">
        <v>2302</v>
      </c>
    </row>
    <row r="265" spans="2:64" s="446" customFormat="1" ht="25.9" customHeight="1">
      <c r="B265" s="447"/>
      <c r="D265" s="448" t="s">
        <v>441</v>
      </c>
      <c r="E265" s="449" t="s">
        <v>47</v>
      </c>
      <c r="F265" s="449" t="s">
        <v>401</v>
      </c>
      <c r="J265" s="450">
        <f>BJ265</f>
        <v>0</v>
      </c>
      <c r="L265" s="447"/>
      <c r="M265" s="451"/>
      <c r="O265" s="452">
        <f>O266</f>
        <v>0</v>
      </c>
      <c r="Q265" s="452">
        <f>Q266</f>
        <v>0</v>
      </c>
      <c r="S265" s="453">
        <f>S266</f>
        <v>0</v>
      </c>
      <c r="AQ265" s="448" t="s">
        <v>424</v>
      </c>
      <c r="AS265" s="454" t="s">
        <v>441</v>
      </c>
      <c r="AT265" s="454" t="s">
        <v>889</v>
      </c>
      <c r="AX265" s="448" t="s">
        <v>970</v>
      </c>
      <c r="BJ265" s="455">
        <f>BJ266</f>
        <v>0</v>
      </c>
    </row>
    <row r="266" spans="2:64" s="387" customFormat="1" ht="37.700000000000003" customHeight="1">
      <c r="B266" s="458"/>
      <c r="C266" s="459" t="s">
        <v>1367</v>
      </c>
      <c r="D266" s="459" t="s">
        <v>972</v>
      </c>
      <c r="E266" s="460" t="s">
        <v>2303</v>
      </c>
      <c r="F266" s="461" t="s">
        <v>2304</v>
      </c>
      <c r="G266" s="462" t="s">
        <v>102</v>
      </c>
      <c r="H266" s="463">
        <v>1</v>
      </c>
      <c r="I266" s="463">
        <v>0</v>
      </c>
      <c r="J266" s="463">
        <f>ROUND(I266*H266,3)</f>
        <v>0</v>
      </c>
      <c r="K266" s="464"/>
      <c r="L266" s="388"/>
      <c r="M266" s="501" t="s">
        <v>911</v>
      </c>
      <c r="N266" s="502">
        <v>0</v>
      </c>
      <c r="O266" s="502">
        <f>N266*H266</f>
        <v>0</v>
      </c>
      <c r="P266" s="502">
        <v>0</v>
      </c>
      <c r="Q266" s="502">
        <f>P266*H266</f>
        <v>0</v>
      </c>
      <c r="R266" s="502">
        <v>0</v>
      </c>
      <c r="S266" s="503">
        <f>R266*H266</f>
        <v>0</v>
      </c>
      <c r="AQ266" s="468" t="s">
        <v>1910</v>
      </c>
      <c r="AS266" s="468" t="s">
        <v>972</v>
      </c>
      <c r="AT266" s="468" t="s">
        <v>402</v>
      </c>
      <c r="AX266" s="379" t="s">
        <v>970</v>
      </c>
      <c r="BD266" s="469" t="e">
        <f>IF(#REF!="základná",J266,0)</f>
        <v>#REF!</v>
      </c>
      <c r="BE266" s="469" t="e">
        <f>IF(#REF!="znížená",J266,0)</f>
        <v>#REF!</v>
      </c>
      <c r="BF266" s="469" t="e">
        <f>IF(#REF!="zákl. prenesená",J266,0)</f>
        <v>#REF!</v>
      </c>
      <c r="BG266" s="469" t="e">
        <f>IF(#REF!="zníž. prenesená",J266,0)</f>
        <v>#REF!</v>
      </c>
      <c r="BH266" s="469" t="e">
        <f>IF(#REF!="nulová",J266,0)</f>
        <v>#REF!</v>
      </c>
      <c r="BI266" s="379" t="s">
        <v>409</v>
      </c>
      <c r="BJ266" s="470">
        <f>ROUND(I266*H266,3)</f>
        <v>0</v>
      </c>
      <c r="BK266" s="379" t="s">
        <v>1910</v>
      </c>
      <c r="BL266" s="468" t="s">
        <v>2305</v>
      </c>
    </row>
    <row r="267" spans="2:64" s="588" customFormat="1" ht="21.95" customHeight="1">
      <c r="B267" s="458"/>
      <c r="C267" s="626"/>
      <c r="D267" s="626"/>
      <c r="E267" s="627"/>
      <c r="F267" s="628"/>
      <c r="G267" s="629"/>
      <c r="H267" s="630"/>
      <c r="I267" s="630"/>
      <c r="J267" s="630"/>
      <c r="K267" s="631"/>
      <c r="L267" s="388"/>
      <c r="M267" s="632"/>
      <c r="N267" s="633"/>
      <c r="O267" s="633"/>
      <c r="P267" s="633"/>
      <c r="Q267" s="633"/>
      <c r="R267" s="633"/>
      <c r="S267" s="633"/>
      <c r="AQ267" s="468"/>
      <c r="AS267" s="468"/>
      <c r="AT267" s="468"/>
      <c r="AX267" s="379"/>
      <c r="BD267" s="469"/>
      <c r="BE267" s="469"/>
      <c r="BF267" s="469"/>
      <c r="BG267" s="469"/>
      <c r="BH267" s="469"/>
      <c r="BI267" s="379"/>
      <c r="BJ267" s="470"/>
      <c r="BK267" s="379"/>
      <c r="BL267" s="468"/>
    </row>
    <row r="268" spans="2:64" s="588" customFormat="1" ht="18.95" customHeight="1">
      <c r="B268" s="458"/>
      <c r="C268" s="626"/>
      <c r="D268" s="626"/>
      <c r="E268" s="634" t="s">
        <v>33</v>
      </c>
      <c r="F268" s="628"/>
      <c r="G268" s="629"/>
      <c r="H268" s="630"/>
      <c r="I268" s="630"/>
      <c r="J268" s="630">
        <f>J133</f>
        <v>0</v>
      </c>
      <c r="K268" s="631"/>
      <c r="L268" s="388"/>
      <c r="M268" s="632"/>
      <c r="N268" s="633"/>
      <c r="O268" s="633"/>
      <c r="P268" s="633"/>
      <c r="Q268" s="633"/>
      <c r="R268" s="633"/>
      <c r="S268" s="633"/>
      <c r="AQ268" s="468"/>
      <c r="AS268" s="468"/>
      <c r="AT268" s="468"/>
      <c r="AX268" s="379"/>
      <c r="BD268" s="469"/>
      <c r="BE268" s="469"/>
      <c r="BF268" s="469"/>
      <c r="BG268" s="469"/>
      <c r="BH268" s="469"/>
      <c r="BI268" s="379"/>
      <c r="BJ268" s="470"/>
      <c r="BK268" s="379"/>
      <c r="BL268" s="468"/>
    </row>
    <row r="269" spans="2:64" s="387" customFormat="1" ht="6.95" customHeight="1">
      <c r="B269" s="413"/>
      <c r="C269" s="414"/>
      <c r="D269" s="414"/>
      <c r="E269" s="414"/>
      <c r="F269" s="414"/>
      <c r="G269" s="414"/>
      <c r="H269" s="414"/>
      <c r="I269" s="414"/>
      <c r="J269" s="414"/>
      <c r="K269" s="414"/>
      <c r="L269" s="388"/>
    </row>
  </sheetData>
  <autoFilter ref="C132:K266" xr:uid="{00000000-0009-0000-0000-000004000000}"/>
  <mergeCells count="9">
    <mergeCell ref="E87:H87"/>
    <mergeCell ref="E123:H123"/>
    <mergeCell ref="E125:H125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BE5F-F97E-4704-BE77-926B12782DE9}">
  <sheetPr>
    <pageSetUpPr fitToPage="1"/>
  </sheetPr>
  <dimension ref="B2:BL187"/>
  <sheetViews>
    <sheetView showGridLines="0" workbookViewId="0">
      <selection activeCell="I191" sqref="I191"/>
    </sheetView>
  </sheetViews>
  <sheetFormatPr defaultColWidth="9.140625" defaultRowHeight="11.25"/>
  <cols>
    <col min="1" max="1" width="7.140625" style="378" customWidth="1"/>
    <col min="2" max="2" width="1" style="378" customWidth="1"/>
    <col min="3" max="3" width="3.5703125" style="378" customWidth="1"/>
    <col min="4" max="4" width="3.7109375" style="378" customWidth="1"/>
    <col min="5" max="5" width="14.7109375" style="378" customWidth="1"/>
    <col min="6" max="6" width="43.5703125" style="378" customWidth="1"/>
    <col min="7" max="7" width="6.42578125" style="378" customWidth="1"/>
    <col min="8" max="8" width="9.85546875" style="378" customWidth="1"/>
    <col min="9" max="10" width="17.28515625" style="378" customWidth="1"/>
    <col min="11" max="11" width="17.28515625" style="378" hidden="1" customWidth="1"/>
    <col min="12" max="12" width="8" style="378" customWidth="1"/>
    <col min="13" max="13" width="9.28515625" style="378" hidden="1" customWidth="1"/>
    <col min="14" max="19" width="12.140625" style="378" hidden="1" customWidth="1"/>
    <col min="20" max="20" width="14" style="378" hidden="1" customWidth="1"/>
    <col min="21" max="21" width="10.5703125" style="378" customWidth="1"/>
    <col min="22" max="22" width="14" style="378" customWidth="1"/>
    <col min="23" max="23" width="10.5703125" style="378" customWidth="1"/>
    <col min="24" max="24" width="12.85546875" style="378" customWidth="1"/>
    <col min="25" max="25" width="9.42578125" style="378" customWidth="1"/>
    <col min="26" max="26" width="12.85546875" style="378" customWidth="1"/>
    <col min="27" max="27" width="14" style="378" customWidth="1"/>
    <col min="28" max="28" width="9.42578125" style="378" customWidth="1"/>
    <col min="29" max="29" width="12.85546875" style="378" customWidth="1"/>
    <col min="30" max="30" width="14" style="378" customWidth="1"/>
    <col min="31" max="16384" width="9.140625" style="378"/>
  </cols>
  <sheetData>
    <row r="2" spans="2:45" ht="36.950000000000003" customHeight="1">
      <c r="L2" s="685" t="s">
        <v>884</v>
      </c>
      <c r="M2" s="686"/>
      <c r="N2" s="686"/>
      <c r="O2" s="686"/>
      <c r="P2" s="686"/>
      <c r="Q2" s="686"/>
      <c r="R2" s="686"/>
      <c r="S2" s="686"/>
      <c r="T2" s="686"/>
      <c r="U2" s="686"/>
      <c r="AS2" s="379" t="s">
        <v>1917</v>
      </c>
    </row>
    <row r="3" spans="2:45" ht="6.95" customHeight="1"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3"/>
      <c r="AS3" s="379" t="s">
        <v>889</v>
      </c>
    </row>
    <row r="4" spans="2:45" ht="24.95" customHeight="1">
      <c r="B4" s="383"/>
      <c r="D4" s="384" t="s">
        <v>883</v>
      </c>
      <c r="L4" s="383"/>
      <c r="M4" s="385" t="s">
        <v>893</v>
      </c>
      <c r="AS4" s="379" t="s">
        <v>894</v>
      </c>
    </row>
    <row r="5" spans="2:45" ht="6.95" customHeight="1">
      <c r="B5" s="383"/>
      <c r="L5" s="383"/>
    </row>
    <row r="6" spans="2:45" ht="12" customHeight="1">
      <c r="B6" s="383"/>
      <c r="D6" s="386" t="s">
        <v>901</v>
      </c>
      <c r="L6" s="383"/>
    </row>
    <row r="7" spans="2:45" ht="16.5" customHeight="1">
      <c r="B7" s="383"/>
      <c r="E7" s="687" t="s">
        <v>2476</v>
      </c>
      <c r="F7" s="684"/>
      <c r="G7" s="684"/>
      <c r="H7" s="684"/>
      <c r="L7" s="383"/>
    </row>
    <row r="8" spans="2:45" s="387" customFormat="1" ht="12" customHeight="1">
      <c r="B8" s="388"/>
      <c r="D8" s="386" t="s">
        <v>908</v>
      </c>
      <c r="L8" s="388"/>
    </row>
    <row r="9" spans="2:45" s="387" customFormat="1" ht="16.5" customHeight="1">
      <c r="B9" s="388"/>
      <c r="E9" s="681" t="s">
        <v>1918</v>
      </c>
      <c r="F9" s="682"/>
      <c r="G9" s="682"/>
      <c r="H9" s="682"/>
      <c r="L9" s="388"/>
    </row>
    <row r="10" spans="2:45" s="387" customFormat="1">
      <c r="B10" s="388"/>
      <c r="L10" s="388"/>
    </row>
    <row r="11" spans="2:45" s="387" customFormat="1" ht="12" customHeight="1">
      <c r="B11" s="388"/>
      <c r="D11" s="386" t="s">
        <v>910</v>
      </c>
      <c r="F11" s="389" t="s">
        <v>911</v>
      </c>
      <c r="I11" s="386" t="s">
        <v>912</v>
      </c>
      <c r="J11" s="389" t="s">
        <v>911</v>
      </c>
      <c r="L11" s="388"/>
    </row>
    <row r="12" spans="2:45" s="387" customFormat="1" ht="12" customHeight="1">
      <c r="B12" s="388"/>
      <c r="D12" s="386" t="s">
        <v>913</v>
      </c>
      <c r="F12" s="389" t="s">
        <v>376</v>
      </c>
      <c r="I12" s="386" t="s">
        <v>914</v>
      </c>
      <c r="J12" s="390">
        <v>44153</v>
      </c>
      <c r="L12" s="388"/>
    </row>
    <row r="13" spans="2:45" s="387" customFormat="1" ht="10.7" customHeight="1">
      <c r="B13" s="388"/>
      <c r="L13" s="388"/>
    </row>
    <row r="14" spans="2:45" s="387" customFormat="1" ht="12" customHeight="1">
      <c r="B14" s="388"/>
      <c r="D14" s="386" t="s">
        <v>915</v>
      </c>
      <c r="I14" s="386" t="s">
        <v>916</v>
      </c>
      <c r="J14" s="389" t="s">
        <v>911</v>
      </c>
      <c r="L14" s="388"/>
    </row>
    <row r="15" spans="2:45" s="387" customFormat="1" ht="18" customHeight="1">
      <c r="B15" s="388"/>
      <c r="E15" s="389" t="s">
        <v>462</v>
      </c>
      <c r="I15" s="386" t="s">
        <v>917</v>
      </c>
      <c r="J15" s="389" t="s">
        <v>911</v>
      </c>
      <c r="L15" s="388"/>
    </row>
    <row r="16" spans="2:45" s="387" customFormat="1" ht="6.95" customHeight="1">
      <c r="B16" s="388"/>
      <c r="L16" s="388"/>
    </row>
    <row r="17" spans="2:12" s="387" customFormat="1" ht="12" customHeight="1">
      <c r="B17" s="388"/>
      <c r="D17" s="386" t="s">
        <v>918</v>
      </c>
      <c r="I17" s="386" t="s">
        <v>916</v>
      </c>
      <c r="J17" s="389" t="str">
        <f>'[1]Rekapitulácia stavby'!AN13</f>
        <v/>
      </c>
      <c r="L17" s="388"/>
    </row>
    <row r="18" spans="2:12" s="387" customFormat="1" ht="18" customHeight="1">
      <c r="B18" s="388"/>
      <c r="E18" s="688" t="str">
        <f>'[1]Rekapitulácia stavby'!E14</f>
        <v xml:space="preserve"> </v>
      </c>
      <c r="F18" s="688"/>
      <c r="G18" s="688"/>
      <c r="H18" s="688"/>
      <c r="I18" s="386" t="s">
        <v>917</v>
      </c>
      <c r="J18" s="389" t="str">
        <f>'[1]Rekapitulácia stavby'!AN14</f>
        <v/>
      </c>
      <c r="L18" s="388"/>
    </row>
    <row r="19" spans="2:12" s="387" customFormat="1" ht="6.95" customHeight="1">
      <c r="B19" s="388"/>
      <c r="L19" s="388"/>
    </row>
    <row r="20" spans="2:12" s="387" customFormat="1" ht="12" customHeight="1">
      <c r="B20" s="388"/>
      <c r="D20" s="386" t="s">
        <v>919</v>
      </c>
      <c r="I20" s="386" t="s">
        <v>916</v>
      </c>
      <c r="J20" s="389" t="s">
        <v>911</v>
      </c>
      <c r="L20" s="388"/>
    </row>
    <row r="21" spans="2:12" s="387" customFormat="1" ht="18" customHeight="1">
      <c r="B21" s="388"/>
      <c r="E21" s="389" t="s">
        <v>920</v>
      </c>
      <c r="I21" s="386" t="s">
        <v>917</v>
      </c>
      <c r="J21" s="389" t="s">
        <v>911</v>
      </c>
      <c r="L21" s="388"/>
    </row>
    <row r="22" spans="2:12" s="387" customFormat="1" ht="6.95" customHeight="1">
      <c r="B22" s="388"/>
      <c r="L22" s="388"/>
    </row>
    <row r="23" spans="2:12" s="387" customFormat="1" ht="12" customHeight="1">
      <c r="B23" s="388"/>
      <c r="D23" s="386" t="s">
        <v>921</v>
      </c>
      <c r="I23" s="386" t="s">
        <v>916</v>
      </c>
      <c r="J23" s="389" t="s">
        <v>911</v>
      </c>
      <c r="L23" s="388"/>
    </row>
    <row r="24" spans="2:12" s="387" customFormat="1" ht="18" customHeight="1">
      <c r="B24" s="388"/>
      <c r="E24" s="389" t="s">
        <v>922</v>
      </c>
      <c r="I24" s="386" t="s">
        <v>917</v>
      </c>
      <c r="J24" s="389" t="s">
        <v>911</v>
      </c>
      <c r="L24" s="388"/>
    </row>
    <row r="25" spans="2:12" s="387" customFormat="1" ht="6.95" customHeight="1">
      <c r="B25" s="388"/>
      <c r="L25" s="388"/>
    </row>
    <row r="26" spans="2:12" s="387" customFormat="1" ht="12" customHeight="1">
      <c r="B26" s="388"/>
      <c r="D26" s="386" t="s">
        <v>923</v>
      </c>
      <c r="L26" s="388"/>
    </row>
    <row r="27" spans="2:12" s="391" customFormat="1" ht="16.5" customHeight="1">
      <c r="B27" s="392"/>
      <c r="E27" s="689" t="s">
        <v>911</v>
      </c>
      <c r="F27" s="689"/>
      <c r="G27" s="689"/>
      <c r="H27" s="689"/>
      <c r="L27" s="392"/>
    </row>
    <row r="28" spans="2:12" s="387" customFormat="1" ht="6.95" customHeight="1">
      <c r="B28" s="388"/>
      <c r="L28" s="388"/>
    </row>
    <row r="29" spans="2:12" s="387" customFormat="1" ht="6.95" customHeight="1">
      <c r="B29" s="388"/>
      <c r="D29" s="393"/>
      <c r="E29" s="393"/>
      <c r="F29" s="393"/>
      <c r="G29" s="393"/>
      <c r="H29" s="393"/>
      <c r="I29" s="393"/>
      <c r="J29" s="393"/>
      <c r="K29" s="393"/>
      <c r="L29" s="388"/>
    </row>
    <row r="30" spans="2:12" s="387" customFormat="1" ht="25.35" customHeight="1">
      <c r="B30" s="388"/>
      <c r="D30" s="394" t="s">
        <v>924</v>
      </c>
      <c r="J30" s="395">
        <f>ROUND(J126, 3)</f>
        <v>0</v>
      </c>
      <c r="L30" s="388"/>
    </row>
    <row r="31" spans="2:12" s="387" customFormat="1" ht="6.95" customHeight="1">
      <c r="B31" s="388"/>
      <c r="D31" s="393"/>
      <c r="E31" s="393"/>
      <c r="F31" s="393"/>
      <c r="G31" s="393"/>
      <c r="H31" s="393"/>
      <c r="I31" s="393"/>
      <c r="J31" s="393"/>
      <c r="K31" s="393"/>
      <c r="L31" s="388"/>
    </row>
    <row r="32" spans="2:12" s="387" customFormat="1" ht="14.45" customHeight="1">
      <c r="B32" s="388"/>
      <c r="F32" s="396" t="s">
        <v>925</v>
      </c>
      <c r="I32" s="396" t="s">
        <v>926</v>
      </c>
      <c r="J32" s="396" t="s">
        <v>927</v>
      </c>
      <c r="L32" s="388"/>
    </row>
    <row r="33" spans="2:12" s="387" customFormat="1" ht="14.45" customHeight="1">
      <c r="B33" s="388"/>
      <c r="D33" s="397" t="s">
        <v>447</v>
      </c>
      <c r="E33" s="386" t="s">
        <v>928</v>
      </c>
      <c r="F33" s="398">
        <v>0</v>
      </c>
      <c r="I33" s="399">
        <v>0.2</v>
      </c>
      <c r="J33" s="398">
        <v>0</v>
      </c>
      <c r="L33" s="388"/>
    </row>
    <row r="34" spans="2:12" s="387" customFormat="1" ht="14.45" customHeight="1">
      <c r="B34" s="388"/>
      <c r="E34" s="386" t="s">
        <v>929</v>
      </c>
      <c r="F34" s="398">
        <f>J34</f>
        <v>0</v>
      </c>
      <c r="I34" s="399">
        <v>0.2</v>
      </c>
      <c r="J34" s="398">
        <f>J39-J30</f>
        <v>0</v>
      </c>
      <c r="L34" s="388"/>
    </row>
    <row r="35" spans="2:12" s="387" customFormat="1" ht="14.45" hidden="1" customHeight="1">
      <c r="B35" s="388"/>
      <c r="E35" s="386" t="s">
        <v>930</v>
      </c>
      <c r="F35" s="398" t="e">
        <f>ROUND((SUM(BF126:BF186)),  3)</f>
        <v>#REF!</v>
      </c>
      <c r="I35" s="399">
        <v>0.2</v>
      </c>
      <c r="J35" s="398">
        <f>0</f>
        <v>0</v>
      </c>
      <c r="L35" s="388"/>
    </row>
    <row r="36" spans="2:12" s="387" customFormat="1" ht="14.45" hidden="1" customHeight="1">
      <c r="B36" s="388"/>
      <c r="E36" s="386" t="s">
        <v>931</v>
      </c>
      <c r="F36" s="398" t="e">
        <f>ROUND((SUM(BG126:BG186)),  3)</f>
        <v>#REF!</v>
      </c>
      <c r="I36" s="399">
        <v>0.2</v>
      </c>
      <c r="J36" s="398">
        <f>0</f>
        <v>0</v>
      </c>
      <c r="L36" s="388"/>
    </row>
    <row r="37" spans="2:12" s="387" customFormat="1" ht="14.45" hidden="1" customHeight="1">
      <c r="B37" s="388"/>
      <c r="E37" s="386" t="s">
        <v>932</v>
      </c>
      <c r="F37" s="398" t="e">
        <f>ROUND((SUM(BH126:BH186)),  3)</f>
        <v>#REF!</v>
      </c>
      <c r="I37" s="399">
        <v>0</v>
      </c>
      <c r="J37" s="398">
        <f>0</f>
        <v>0</v>
      </c>
      <c r="L37" s="388"/>
    </row>
    <row r="38" spans="2:12" s="387" customFormat="1" ht="6.95" customHeight="1">
      <c r="B38" s="388"/>
      <c r="L38" s="388"/>
    </row>
    <row r="39" spans="2:12" s="387" customFormat="1" ht="25.35" customHeight="1">
      <c r="B39" s="388"/>
      <c r="C39" s="400"/>
      <c r="D39" s="401" t="s">
        <v>933</v>
      </c>
      <c r="E39" s="402"/>
      <c r="F39" s="402"/>
      <c r="G39" s="403" t="s">
        <v>934</v>
      </c>
      <c r="H39" s="404" t="s">
        <v>395</v>
      </c>
      <c r="I39" s="402"/>
      <c r="J39" s="405">
        <f>J30*1.2</f>
        <v>0</v>
      </c>
      <c r="K39" s="406"/>
      <c r="L39" s="388"/>
    </row>
    <row r="40" spans="2:12" s="387" customFormat="1" ht="14.45" customHeight="1">
      <c r="B40" s="388"/>
      <c r="L40" s="388"/>
    </row>
    <row r="41" spans="2:12" ht="14.45" customHeight="1">
      <c r="B41" s="383"/>
      <c r="L41" s="383"/>
    </row>
    <row r="42" spans="2:12" ht="14.45" customHeight="1">
      <c r="B42" s="383"/>
      <c r="L42" s="383"/>
    </row>
    <row r="43" spans="2:12" ht="14.45" customHeight="1">
      <c r="B43" s="383"/>
      <c r="L43" s="383"/>
    </row>
    <row r="44" spans="2:12" ht="14.45" customHeight="1">
      <c r="B44" s="383"/>
      <c r="L44" s="383"/>
    </row>
    <row r="45" spans="2:12" ht="14.45" customHeight="1">
      <c r="B45" s="383"/>
      <c r="L45" s="383"/>
    </row>
    <row r="46" spans="2:12" ht="14.45" customHeight="1">
      <c r="B46" s="383"/>
      <c r="L46" s="383"/>
    </row>
    <row r="47" spans="2:12" ht="14.45" customHeight="1">
      <c r="B47" s="383"/>
      <c r="L47" s="383"/>
    </row>
    <row r="48" spans="2:12" ht="14.45" customHeight="1">
      <c r="B48" s="383"/>
      <c r="L48" s="383"/>
    </row>
    <row r="49" spans="2:12" ht="14.45" customHeight="1">
      <c r="B49" s="383"/>
      <c r="L49" s="383"/>
    </row>
    <row r="50" spans="2:12" s="387" customFormat="1" ht="14.45" customHeight="1">
      <c r="B50" s="388"/>
      <c r="D50" s="407" t="s">
        <v>380</v>
      </c>
      <c r="E50" s="408"/>
      <c r="F50" s="408"/>
      <c r="G50" s="407" t="s">
        <v>935</v>
      </c>
      <c r="H50" s="408"/>
      <c r="I50" s="408"/>
      <c r="J50" s="408"/>
      <c r="K50" s="408"/>
      <c r="L50" s="388"/>
    </row>
    <row r="51" spans="2:12">
      <c r="B51" s="383"/>
      <c r="L51" s="383"/>
    </row>
    <row r="52" spans="2:12">
      <c r="B52" s="383"/>
      <c r="L52" s="383"/>
    </row>
    <row r="53" spans="2:12">
      <c r="B53" s="383"/>
      <c r="L53" s="383"/>
    </row>
    <row r="54" spans="2:12">
      <c r="B54" s="383"/>
      <c r="L54" s="383"/>
    </row>
    <row r="55" spans="2:12">
      <c r="B55" s="383"/>
      <c r="L55" s="383"/>
    </row>
    <row r="56" spans="2:12">
      <c r="B56" s="383"/>
      <c r="L56" s="383"/>
    </row>
    <row r="57" spans="2:12">
      <c r="B57" s="383"/>
      <c r="L57" s="383"/>
    </row>
    <row r="58" spans="2:12">
      <c r="B58" s="383"/>
      <c r="L58" s="383"/>
    </row>
    <row r="59" spans="2:12">
      <c r="B59" s="383"/>
      <c r="L59" s="383"/>
    </row>
    <row r="60" spans="2:12">
      <c r="B60" s="383"/>
      <c r="L60" s="383"/>
    </row>
    <row r="61" spans="2:12" s="387" customFormat="1" ht="12.75">
      <c r="B61" s="388"/>
      <c r="D61" s="409" t="s">
        <v>936</v>
      </c>
      <c r="E61" s="410"/>
      <c r="F61" s="411" t="s">
        <v>445</v>
      </c>
      <c r="G61" s="409" t="s">
        <v>936</v>
      </c>
      <c r="H61" s="410"/>
      <c r="I61" s="410"/>
      <c r="J61" s="412" t="s">
        <v>445</v>
      </c>
      <c r="K61" s="410"/>
      <c r="L61" s="388"/>
    </row>
    <row r="62" spans="2:12">
      <c r="B62" s="383"/>
      <c r="L62" s="383"/>
    </row>
    <row r="63" spans="2:12">
      <c r="B63" s="383"/>
      <c r="L63" s="383"/>
    </row>
    <row r="64" spans="2:12">
      <c r="B64" s="383"/>
      <c r="L64" s="383"/>
    </row>
    <row r="65" spans="2:12" s="387" customFormat="1" ht="12.75">
      <c r="B65" s="388"/>
      <c r="D65" s="407" t="s">
        <v>379</v>
      </c>
      <c r="E65" s="408"/>
      <c r="F65" s="408"/>
      <c r="G65" s="407" t="s">
        <v>381</v>
      </c>
      <c r="H65" s="408"/>
      <c r="I65" s="408"/>
      <c r="J65" s="408"/>
      <c r="K65" s="408"/>
      <c r="L65" s="388"/>
    </row>
    <row r="66" spans="2:12">
      <c r="B66" s="383"/>
      <c r="L66" s="383"/>
    </row>
    <row r="67" spans="2:12">
      <c r="B67" s="383"/>
      <c r="L67" s="383"/>
    </row>
    <row r="68" spans="2:12">
      <c r="B68" s="383"/>
      <c r="L68" s="383"/>
    </row>
    <row r="69" spans="2:12">
      <c r="B69" s="383"/>
      <c r="L69" s="383"/>
    </row>
    <row r="70" spans="2:12">
      <c r="B70" s="383"/>
      <c r="L70" s="383"/>
    </row>
    <row r="71" spans="2:12">
      <c r="B71" s="383"/>
      <c r="L71" s="383"/>
    </row>
    <row r="72" spans="2:12">
      <c r="B72" s="383"/>
      <c r="L72" s="383"/>
    </row>
    <row r="73" spans="2:12">
      <c r="B73" s="383"/>
      <c r="L73" s="383"/>
    </row>
    <row r="74" spans="2:12">
      <c r="B74" s="383"/>
      <c r="L74" s="383"/>
    </row>
    <row r="75" spans="2:12">
      <c r="B75" s="383"/>
      <c r="L75" s="383"/>
    </row>
    <row r="76" spans="2:12" s="387" customFormat="1" ht="12.75">
      <c r="B76" s="388"/>
      <c r="D76" s="409" t="s">
        <v>936</v>
      </c>
      <c r="E76" s="410"/>
      <c r="F76" s="411" t="s">
        <v>445</v>
      </c>
      <c r="G76" s="409" t="s">
        <v>936</v>
      </c>
      <c r="H76" s="410"/>
      <c r="I76" s="410"/>
      <c r="J76" s="412" t="s">
        <v>445</v>
      </c>
      <c r="K76" s="410"/>
      <c r="L76" s="388"/>
    </row>
    <row r="77" spans="2:12" s="387" customFormat="1" ht="14.45" customHeight="1">
      <c r="B77" s="413"/>
      <c r="C77" s="414"/>
      <c r="D77" s="414"/>
      <c r="E77" s="414"/>
      <c r="F77" s="414"/>
      <c r="G77" s="414"/>
      <c r="H77" s="414"/>
      <c r="I77" s="414"/>
      <c r="J77" s="414"/>
      <c r="K77" s="414"/>
      <c r="L77" s="388"/>
    </row>
    <row r="81" spans="2:46" s="387" customFormat="1" ht="6.95" hidden="1" customHeight="1">
      <c r="B81" s="415"/>
      <c r="C81" s="416"/>
      <c r="D81" s="416"/>
      <c r="E81" s="416"/>
      <c r="F81" s="416"/>
      <c r="G81" s="416"/>
      <c r="H81" s="416"/>
      <c r="I81" s="416"/>
      <c r="J81" s="416"/>
      <c r="K81" s="416"/>
      <c r="L81" s="388"/>
    </row>
    <row r="82" spans="2:46" s="387" customFormat="1" ht="24.95" hidden="1" customHeight="1">
      <c r="B82" s="388"/>
      <c r="C82" s="384" t="s">
        <v>937</v>
      </c>
      <c r="L82" s="388"/>
    </row>
    <row r="83" spans="2:46" s="387" customFormat="1" ht="6.95" hidden="1" customHeight="1">
      <c r="B83" s="388"/>
      <c r="L83" s="388"/>
    </row>
    <row r="84" spans="2:46" s="387" customFormat="1" ht="12" hidden="1" customHeight="1">
      <c r="B84" s="388"/>
      <c r="C84" s="386" t="s">
        <v>901</v>
      </c>
      <c r="L84" s="388"/>
    </row>
    <row r="85" spans="2:46" s="387" customFormat="1" ht="16.5" hidden="1" customHeight="1">
      <c r="B85" s="388"/>
      <c r="E85" s="683" t="str">
        <f>E7</f>
        <v>Budova jedálne v areáli základnej školy Gajary</v>
      </c>
      <c r="F85" s="684"/>
      <c r="G85" s="684"/>
      <c r="H85" s="684"/>
      <c r="L85" s="388"/>
    </row>
    <row r="86" spans="2:46" s="387" customFormat="1" ht="12" hidden="1" customHeight="1">
      <c r="B86" s="388"/>
      <c r="C86" s="386" t="s">
        <v>908</v>
      </c>
      <c r="L86" s="388"/>
    </row>
    <row r="87" spans="2:46" s="387" customFormat="1" ht="16.5" hidden="1" customHeight="1">
      <c r="B87" s="388"/>
      <c r="E87" s="681" t="str">
        <f>E9</f>
        <v>E - Plynoinštalácia</v>
      </c>
      <c r="F87" s="682"/>
      <c r="G87" s="682"/>
      <c r="H87" s="682"/>
      <c r="L87" s="388"/>
    </row>
    <row r="88" spans="2:46" s="387" customFormat="1" ht="6.95" hidden="1" customHeight="1">
      <c r="B88" s="388"/>
      <c r="L88" s="388"/>
    </row>
    <row r="89" spans="2:46" s="387" customFormat="1" ht="12" hidden="1" customHeight="1">
      <c r="B89" s="388"/>
      <c r="C89" s="386" t="s">
        <v>913</v>
      </c>
      <c r="F89" s="389" t="str">
        <f>F12</f>
        <v>Gajary</v>
      </c>
      <c r="I89" s="386" t="s">
        <v>914</v>
      </c>
      <c r="J89" s="390">
        <f>IF(J12="","",J12)</f>
        <v>44153</v>
      </c>
      <c r="L89" s="388"/>
    </row>
    <row r="90" spans="2:46" s="387" customFormat="1" ht="6.95" hidden="1" customHeight="1">
      <c r="B90" s="388"/>
      <c r="L90" s="388"/>
    </row>
    <row r="91" spans="2:46" s="387" customFormat="1" ht="15.2" hidden="1" customHeight="1">
      <c r="B91" s="388"/>
      <c r="C91" s="386" t="s">
        <v>915</v>
      </c>
      <c r="F91" s="389" t="str">
        <f>E15</f>
        <v>Obec Gajary, Hlavná 67, 900 61 Gajary</v>
      </c>
      <c r="I91" s="386" t="s">
        <v>919</v>
      </c>
      <c r="J91" s="417" t="str">
        <f>E21</f>
        <v>Ing. Rastislav Kohút</v>
      </c>
      <c r="L91" s="388"/>
    </row>
    <row r="92" spans="2:46" s="387" customFormat="1" ht="25.7" hidden="1" customHeight="1">
      <c r="B92" s="388"/>
      <c r="C92" s="386" t="s">
        <v>918</v>
      </c>
      <c r="F92" s="389" t="str">
        <f>IF(E18="","",E18)</f>
        <v xml:space="preserve"> </v>
      </c>
      <c r="I92" s="386" t="s">
        <v>921</v>
      </c>
      <c r="J92" s="417" t="str">
        <f>E24</f>
        <v>Jókayová Stanislava, Ing.</v>
      </c>
      <c r="L92" s="388"/>
    </row>
    <row r="93" spans="2:46" s="387" customFormat="1" ht="10.35" hidden="1" customHeight="1">
      <c r="B93" s="388"/>
      <c r="L93" s="388"/>
    </row>
    <row r="94" spans="2:46" s="387" customFormat="1" ht="29.25" hidden="1" customHeight="1">
      <c r="B94" s="388"/>
      <c r="C94" s="418" t="s">
        <v>938</v>
      </c>
      <c r="D94" s="400"/>
      <c r="E94" s="400"/>
      <c r="F94" s="400"/>
      <c r="G94" s="400"/>
      <c r="H94" s="400"/>
      <c r="I94" s="400"/>
      <c r="J94" s="419" t="s">
        <v>939</v>
      </c>
      <c r="K94" s="400"/>
      <c r="L94" s="388"/>
    </row>
    <row r="95" spans="2:46" s="387" customFormat="1" ht="10.35" hidden="1" customHeight="1">
      <c r="B95" s="388"/>
      <c r="L95" s="388"/>
    </row>
    <row r="96" spans="2:46" s="387" customFormat="1" ht="22.7" hidden="1" customHeight="1">
      <c r="B96" s="388"/>
      <c r="C96" s="420" t="s">
        <v>940</v>
      </c>
      <c r="J96" s="395">
        <f>J126</f>
        <v>0</v>
      </c>
      <c r="L96" s="388"/>
      <c r="AT96" s="379" t="s">
        <v>941</v>
      </c>
    </row>
    <row r="97" spans="2:12" s="422" customFormat="1" ht="24.95" hidden="1" customHeight="1">
      <c r="B97" s="421"/>
      <c r="D97" s="423" t="s">
        <v>1919</v>
      </c>
      <c r="E97" s="424"/>
      <c r="F97" s="424"/>
      <c r="G97" s="424"/>
      <c r="H97" s="424"/>
      <c r="I97" s="424"/>
      <c r="J97" s="425">
        <f>J127</f>
        <v>0</v>
      </c>
      <c r="L97" s="421"/>
    </row>
    <row r="98" spans="2:12" s="427" customFormat="1" ht="19.899999999999999" hidden="1" customHeight="1">
      <c r="B98" s="426"/>
      <c r="D98" s="428" t="s">
        <v>947</v>
      </c>
      <c r="E98" s="429"/>
      <c r="F98" s="429"/>
      <c r="G98" s="429"/>
      <c r="H98" s="429"/>
      <c r="I98" s="429"/>
      <c r="J98" s="430">
        <f>J128</f>
        <v>0</v>
      </c>
      <c r="L98" s="426"/>
    </row>
    <row r="99" spans="2:12" s="427" customFormat="1" ht="19.899999999999999" hidden="1" customHeight="1">
      <c r="B99" s="426"/>
      <c r="D99" s="428" t="s">
        <v>949</v>
      </c>
      <c r="E99" s="429"/>
      <c r="F99" s="429"/>
      <c r="G99" s="429"/>
      <c r="H99" s="429"/>
      <c r="I99" s="429"/>
      <c r="J99" s="430">
        <f>J131</f>
        <v>0</v>
      </c>
      <c r="L99" s="426"/>
    </row>
    <row r="100" spans="2:12" s="422" customFormat="1" ht="24.95" hidden="1" customHeight="1">
      <c r="B100" s="421"/>
      <c r="D100" s="423" t="s">
        <v>951</v>
      </c>
      <c r="E100" s="424"/>
      <c r="F100" s="424"/>
      <c r="G100" s="424"/>
      <c r="H100" s="424"/>
      <c r="I100" s="424"/>
      <c r="J100" s="425">
        <f>J140</f>
        <v>0</v>
      </c>
      <c r="L100" s="421"/>
    </row>
    <row r="101" spans="2:12" s="427" customFormat="1" ht="19.899999999999999" hidden="1" customHeight="1">
      <c r="B101" s="426"/>
      <c r="D101" s="428" t="s">
        <v>1920</v>
      </c>
      <c r="E101" s="429"/>
      <c r="F101" s="429"/>
      <c r="G101" s="429"/>
      <c r="H101" s="429"/>
      <c r="I101" s="429"/>
      <c r="J101" s="430">
        <f>J141</f>
        <v>0</v>
      </c>
      <c r="L101" s="426"/>
    </row>
    <row r="102" spans="2:12" s="427" customFormat="1" ht="19.899999999999999" hidden="1" customHeight="1">
      <c r="B102" s="426"/>
      <c r="D102" s="428" t="s">
        <v>958</v>
      </c>
      <c r="E102" s="429"/>
      <c r="F102" s="429"/>
      <c r="G102" s="429"/>
      <c r="H102" s="429"/>
      <c r="I102" s="429"/>
      <c r="J102" s="430">
        <f>J167</f>
        <v>0</v>
      </c>
      <c r="L102" s="426"/>
    </row>
    <row r="103" spans="2:12" s="427" customFormat="1" ht="19.899999999999999" hidden="1" customHeight="1">
      <c r="B103" s="426"/>
      <c r="D103" s="428" t="s">
        <v>1921</v>
      </c>
      <c r="E103" s="429"/>
      <c r="F103" s="429"/>
      <c r="G103" s="429"/>
      <c r="H103" s="429"/>
      <c r="I103" s="429"/>
      <c r="J103" s="430">
        <f>J172</f>
        <v>0</v>
      </c>
      <c r="L103" s="426"/>
    </row>
    <row r="104" spans="2:12" s="422" customFormat="1" ht="24.95" hidden="1" customHeight="1">
      <c r="B104" s="421"/>
      <c r="D104" s="423" t="s">
        <v>1922</v>
      </c>
      <c r="E104" s="424"/>
      <c r="F104" s="424"/>
      <c r="G104" s="424"/>
      <c r="H104" s="424"/>
      <c r="I104" s="424"/>
      <c r="J104" s="425">
        <f>J174</f>
        <v>0</v>
      </c>
      <c r="L104" s="421"/>
    </row>
    <row r="105" spans="2:12" s="427" customFormat="1" ht="19.899999999999999" hidden="1" customHeight="1">
      <c r="B105" s="426"/>
      <c r="D105" s="428" t="s">
        <v>1923</v>
      </c>
      <c r="E105" s="429"/>
      <c r="F105" s="429"/>
      <c r="G105" s="429"/>
      <c r="H105" s="429"/>
      <c r="I105" s="429"/>
      <c r="J105" s="430">
        <f>J175</f>
        <v>0</v>
      </c>
      <c r="L105" s="426"/>
    </row>
    <row r="106" spans="2:12" s="422" customFormat="1" ht="24.95" hidden="1" customHeight="1">
      <c r="B106" s="421"/>
      <c r="D106" s="423" t="s">
        <v>1673</v>
      </c>
      <c r="E106" s="424"/>
      <c r="F106" s="424"/>
      <c r="G106" s="424"/>
      <c r="H106" s="424"/>
      <c r="I106" s="424"/>
      <c r="J106" s="425">
        <f>J184</f>
        <v>0</v>
      </c>
      <c r="L106" s="421"/>
    </row>
    <row r="107" spans="2:12" s="387" customFormat="1" ht="21.75" hidden="1" customHeight="1">
      <c r="B107" s="388"/>
      <c r="L107" s="388"/>
    </row>
    <row r="108" spans="2:12" s="387" customFormat="1" ht="6.95" hidden="1" customHeight="1">
      <c r="B108" s="413"/>
      <c r="C108" s="414"/>
      <c r="D108" s="414"/>
      <c r="E108" s="414"/>
      <c r="F108" s="414"/>
      <c r="G108" s="414"/>
      <c r="H108" s="414"/>
      <c r="I108" s="414"/>
      <c r="J108" s="414"/>
      <c r="K108" s="414"/>
      <c r="L108" s="388"/>
    </row>
    <row r="109" spans="2:12" hidden="1"/>
    <row r="110" spans="2:12" hidden="1"/>
    <row r="111" spans="2:12" hidden="1"/>
    <row r="112" spans="2:12" s="387" customFormat="1" ht="6.95" customHeight="1">
      <c r="B112" s="415"/>
      <c r="C112" s="416"/>
      <c r="D112" s="416"/>
      <c r="E112" s="416"/>
      <c r="F112" s="416"/>
      <c r="G112" s="416"/>
      <c r="H112" s="416"/>
      <c r="I112" s="416"/>
      <c r="J112" s="416"/>
      <c r="K112" s="416"/>
      <c r="L112" s="388"/>
    </row>
    <row r="113" spans="2:62" s="387" customFormat="1" ht="24.95" customHeight="1">
      <c r="B113" s="388"/>
      <c r="C113" s="384" t="s">
        <v>959</v>
      </c>
      <c r="L113" s="388"/>
    </row>
    <row r="114" spans="2:62" s="387" customFormat="1" ht="6.95" customHeight="1">
      <c r="B114" s="388"/>
      <c r="L114" s="388"/>
    </row>
    <row r="115" spans="2:62" s="387" customFormat="1" ht="12" customHeight="1">
      <c r="B115" s="388"/>
      <c r="C115" s="386" t="s">
        <v>901</v>
      </c>
      <c r="L115" s="388"/>
    </row>
    <row r="116" spans="2:62" s="387" customFormat="1" ht="16.5" customHeight="1">
      <c r="B116" s="388"/>
      <c r="E116" s="683" t="str">
        <f>E7</f>
        <v>Budova jedálne v areáli základnej školy Gajary</v>
      </c>
      <c r="F116" s="684"/>
      <c r="G116" s="684"/>
      <c r="H116" s="684"/>
      <c r="L116" s="388"/>
    </row>
    <row r="117" spans="2:62" s="387" customFormat="1" ht="12" customHeight="1">
      <c r="B117" s="388"/>
      <c r="C117" s="386" t="s">
        <v>908</v>
      </c>
      <c r="L117" s="388"/>
    </row>
    <row r="118" spans="2:62" s="387" customFormat="1" ht="16.5" customHeight="1">
      <c r="B118" s="388"/>
      <c r="E118" s="681" t="str">
        <f>E9</f>
        <v>E - Plynoinštalácia</v>
      </c>
      <c r="F118" s="682"/>
      <c r="G118" s="682"/>
      <c r="H118" s="682"/>
      <c r="L118" s="388"/>
    </row>
    <row r="119" spans="2:62" s="387" customFormat="1" ht="6.95" customHeight="1">
      <c r="B119" s="388"/>
      <c r="L119" s="388"/>
    </row>
    <row r="120" spans="2:62" s="387" customFormat="1" ht="12" customHeight="1">
      <c r="B120" s="388"/>
      <c r="C120" s="386" t="s">
        <v>913</v>
      </c>
      <c r="F120" s="389" t="str">
        <f>F12</f>
        <v>Gajary</v>
      </c>
      <c r="I120" s="386" t="s">
        <v>914</v>
      </c>
      <c r="J120" s="390">
        <f>IF(J12="","",J12)</f>
        <v>44153</v>
      </c>
      <c r="L120" s="388"/>
    </row>
    <row r="121" spans="2:62" s="387" customFormat="1" ht="6.95" customHeight="1">
      <c r="B121" s="388"/>
      <c r="L121" s="388"/>
    </row>
    <row r="122" spans="2:62" s="387" customFormat="1" ht="15.2" customHeight="1">
      <c r="B122" s="388"/>
      <c r="C122" s="386" t="s">
        <v>915</v>
      </c>
      <c r="F122" s="389" t="str">
        <f>E15</f>
        <v>Obec Gajary, Hlavná 67, 900 61 Gajary</v>
      </c>
      <c r="I122" s="386" t="s">
        <v>919</v>
      </c>
      <c r="J122" s="417" t="str">
        <f>E21</f>
        <v>Ing. Rastislav Kohút</v>
      </c>
      <c r="L122" s="388"/>
    </row>
    <row r="123" spans="2:62" s="387" customFormat="1" ht="25.7" customHeight="1">
      <c r="B123" s="388"/>
      <c r="C123" s="386" t="s">
        <v>918</v>
      </c>
      <c r="F123" s="389" t="str">
        <f>IF(E18="","",E18)</f>
        <v xml:space="preserve"> </v>
      </c>
      <c r="I123" s="386" t="s">
        <v>921</v>
      </c>
      <c r="J123" s="417" t="str">
        <f>E24</f>
        <v>Jókayová Stanislava, Ing.</v>
      </c>
      <c r="L123" s="388"/>
    </row>
    <row r="124" spans="2:62" s="387" customFormat="1" ht="10.35" customHeight="1">
      <c r="B124" s="388"/>
      <c r="L124" s="388"/>
    </row>
    <row r="125" spans="2:62" s="431" customFormat="1" ht="29.25" customHeight="1">
      <c r="B125" s="432"/>
      <c r="C125" s="433" t="s">
        <v>960</v>
      </c>
      <c r="D125" s="434" t="s">
        <v>556</v>
      </c>
      <c r="E125" s="434" t="s">
        <v>961</v>
      </c>
      <c r="F125" s="434" t="s">
        <v>470</v>
      </c>
      <c r="G125" s="434" t="s">
        <v>471</v>
      </c>
      <c r="H125" s="434" t="s">
        <v>90</v>
      </c>
      <c r="I125" s="434" t="s">
        <v>962</v>
      </c>
      <c r="J125" s="435" t="s">
        <v>939</v>
      </c>
      <c r="K125" s="436" t="s">
        <v>963</v>
      </c>
      <c r="L125" s="432"/>
      <c r="M125" s="437" t="s">
        <v>911</v>
      </c>
      <c r="N125" s="438" t="s">
        <v>964</v>
      </c>
      <c r="O125" s="438" t="s">
        <v>965</v>
      </c>
      <c r="P125" s="438" t="s">
        <v>966</v>
      </c>
      <c r="Q125" s="438" t="s">
        <v>967</v>
      </c>
      <c r="R125" s="438" t="s">
        <v>968</v>
      </c>
      <c r="S125" s="439" t="s">
        <v>969</v>
      </c>
    </row>
    <row r="126" spans="2:62" s="387" customFormat="1" ht="22.7" customHeight="1">
      <c r="B126" s="388"/>
      <c r="C126" s="440" t="s">
        <v>940</v>
      </c>
      <c r="J126" s="441">
        <f>BJ126</f>
        <v>0</v>
      </c>
      <c r="L126" s="388"/>
      <c r="M126" s="442"/>
      <c r="N126" s="393"/>
      <c r="O126" s="443">
        <f>O127+O140+O174+O184</f>
        <v>67.164360200000004</v>
      </c>
      <c r="P126" s="393"/>
      <c r="Q126" s="443">
        <f>Q127+Q140+Q174+Q184</f>
        <v>1.2832444000000001</v>
      </c>
      <c r="R126" s="393"/>
      <c r="S126" s="444">
        <f>S127+S140+S174+S184</f>
        <v>0.1396</v>
      </c>
      <c r="AS126" s="379" t="s">
        <v>441</v>
      </c>
      <c r="AT126" s="379" t="s">
        <v>941</v>
      </c>
      <c r="BJ126" s="445">
        <f>BJ127+BJ140+BJ174+BJ184</f>
        <v>0</v>
      </c>
    </row>
    <row r="127" spans="2:62" s="446" customFormat="1" ht="25.9" customHeight="1">
      <c r="B127" s="447"/>
      <c r="D127" s="448" t="s">
        <v>441</v>
      </c>
      <c r="E127" s="449" t="s">
        <v>403</v>
      </c>
      <c r="F127" s="449" t="s">
        <v>1924</v>
      </c>
      <c r="J127" s="450">
        <f>BJ127</f>
        <v>0</v>
      </c>
      <c r="L127" s="447"/>
      <c r="M127" s="451"/>
      <c r="O127" s="452">
        <f>O128+O131</f>
        <v>17.161092</v>
      </c>
      <c r="Q127" s="452">
        <f>Q128+Q131</f>
        <v>1.12463</v>
      </c>
      <c r="S127" s="453">
        <f>S128+S131</f>
        <v>0.1396</v>
      </c>
      <c r="AQ127" s="448" t="s">
        <v>402</v>
      </c>
      <c r="AS127" s="454" t="s">
        <v>441</v>
      </c>
      <c r="AT127" s="454" t="s">
        <v>889</v>
      </c>
      <c r="AX127" s="448" t="s">
        <v>970</v>
      </c>
      <c r="BJ127" s="455">
        <f>BJ128+BJ131</f>
        <v>0</v>
      </c>
    </row>
    <row r="128" spans="2:62" s="446" customFormat="1" ht="22.7" customHeight="1">
      <c r="B128" s="447"/>
      <c r="D128" s="448" t="s">
        <v>441</v>
      </c>
      <c r="E128" s="456" t="s">
        <v>428</v>
      </c>
      <c r="F128" s="456" t="s">
        <v>1078</v>
      </c>
      <c r="J128" s="457">
        <f>BJ128</f>
        <v>0</v>
      </c>
      <c r="L128" s="447"/>
      <c r="M128" s="451"/>
      <c r="O128" s="452">
        <f>SUM(O129:O130)</f>
        <v>12.795999999999999</v>
      </c>
      <c r="Q128" s="452">
        <f>SUM(Q129:Q130)</f>
        <v>1.1234299999999999</v>
      </c>
      <c r="S128" s="453">
        <f>SUM(S129:S130)</f>
        <v>0</v>
      </c>
      <c r="AQ128" s="448" t="s">
        <v>402</v>
      </c>
      <c r="AS128" s="454" t="s">
        <v>441</v>
      </c>
      <c r="AT128" s="454" t="s">
        <v>402</v>
      </c>
      <c r="AX128" s="448" t="s">
        <v>970</v>
      </c>
      <c r="BJ128" s="455">
        <f>SUM(BJ129:BJ130)</f>
        <v>0</v>
      </c>
    </row>
    <row r="129" spans="2:64" s="387" customFormat="1" ht="14.45" customHeight="1">
      <c r="B129" s="458"/>
      <c r="C129" s="459" t="s">
        <v>402</v>
      </c>
      <c r="D129" s="459" t="s">
        <v>972</v>
      </c>
      <c r="E129" s="460" t="s">
        <v>1079</v>
      </c>
      <c r="F129" s="461" t="s">
        <v>1080</v>
      </c>
      <c r="G129" s="462" t="s">
        <v>108</v>
      </c>
      <c r="H129" s="463">
        <v>14</v>
      </c>
      <c r="I129" s="463">
        <v>0</v>
      </c>
      <c r="J129" s="463">
        <f>ROUND(I129*H129,3)</f>
        <v>0</v>
      </c>
      <c r="K129" s="464"/>
      <c r="L129" s="388"/>
      <c r="M129" s="465" t="s">
        <v>911</v>
      </c>
      <c r="N129" s="466">
        <v>0.50900000000000001</v>
      </c>
      <c r="O129" s="466">
        <f>N129*H129</f>
        <v>7.1260000000000003</v>
      </c>
      <c r="P129" s="466">
        <v>6.0290000000000003E-2</v>
      </c>
      <c r="Q129" s="466">
        <f>P129*H129</f>
        <v>0.84406000000000003</v>
      </c>
      <c r="R129" s="466">
        <v>0</v>
      </c>
      <c r="S129" s="467">
        <f>R129*H129</f>
        <v>0</v>
      </c>
      <c r="AQ129" s="468" t="s">
        <v>420</v>
      </c>
      <c r="AS129" s="468" t="s">
        <v>972</v>
      </c>
      <c r="AT129" s="468" t="s">
        <v>409</v>
      </c>
      <c r="AX129" s="379" t="s">
        <v>970</v>
      </c>
      <c r="BD129" s="469" t="e">
        <f>IF(#REF!="základná",J129,0)</f>
        <v>#REF!</v>
      </c>
      <c r="BE129" s="469" t="e">
        <f>IF(#REF!="znížená",J129,0)</f>
        <v>#REF!</v>
      </c>
      <c r="BF129" s="469" t="e">
        <f>IF(#REF!="zákl. prenesená",J129,0)</f>
        <v>#REF!</v>
      </c>
      <c r="BG129" s="469" t="e">
        <f>IF(#REF!="zníž. prenesená",J129,0)</f>
        <v>#REF!</v>
      </c>
      <c r="BH129" s="469" t="e">
        <f>IF(#REF!="nulová",J129,0)</f>
        <v>#REF!</v>
      </c>
      <c r="BI129" s="379" t="s">
        <v>409</v>
      </c>
      <c r="BJ129" s="470">
        <f>ROUND(I129*H129,3)</f>
        <v>0</v>
      </c>
      <c r="BK129" s="379" t="s">
        <v>420</v>
      </c>
      <c r="BL129" s="468" t="s">
        <v>1925</v>
      </c>
    </row>
    <row r="130" spans="2:64" s="387" customFormat="1" ht="24.2" customHeight="1">
      <c r="B130" s="458"/>
      <c r="C130" s="459" t="s">
        <v>409</v>
      </c>
      <c r="D130" s="459" t="s">
        <v>972</v>
      </c>
      <c r="E130" s="460" t="s">
        <v>1083</v>
      </c>
      <c r="F130" s="461" t="s">
        <v>1084</v>
      </c>
      <c r="G130" s="462" t="s">
        <v>97</v>
      </c>
      <c r="H130" s="463">
        <v>7</v>
      </c>
      <c r="I130" s="463">
        <v>0</v>
      </c>
      <c r="J130" s="463">
        <f>ROUND(I130*H130,3)</f>
        <v>0</v>
      </c>
      <c r="K130" s="464"/>
      <c r="L130" s="388"/>
      <c r="M130" s="465" t="s">
        <v>911</v>
      </c>
      <c r="N130" s="466">
        <v>0.81</v>
      </c>
      <c r="O130" s="466">
        <f>N130*H130</f>
        <v>5.67</v>
      </c>
      <c r="P130" s="466">
        <v>3.9910000000000001E-2</v>
      </c>
      <c r="Q130" s="466">
        <f>P130*H130</f>
        <v>0.27937000000000001</v>
      </c>
      <c r="R130" s="466">
        <v>0</v>
      </c>
      <c r="S130" s="467">
        <f>R130*H130</f>
        <v>0</v>
      </c>
      <c r="AQ130" s="468" t="s">
        <v>420</v>
      </c>
      <c r="AS130" s="468" t="s">
        <v>972</v>
      </c>
      <c r="AT130" s="468" t="s">
        <v>409</v>
      </c>
      <c r="AX130" s="379" t="s">
        <v>970</v>
      </c>
      <c r="BD130" s="469" t="e">
        <f>IF(#REF!="základná",J130,0)</f>
        <v>#REF!</v>
      </c>
      <c r="BE130" s="469" t="e">
        <f>IF(#REF!="znížená",J130,0)</f>
        <v>#REF!</v>
      </c>
      <c r="BF130" s="469" t="e">
        <f>IF(#REF!="zákl. prenesená",J130,0)</f>
        <v>#REF!</v>
      </c>
      <c r="BG130" s="469" t="e">
        <f>IF(#REF!="zníž. prenesená",J130,0)</f>
        <v>#REF!</v>
      </c>
      <c r="BH130" s="469" t="e">
        <f>IF(#REF!="nulová",J130,0)</f>
        <v>#REF!</v>
      </c>
      <c r="BI130" s="379" t="s">
        <v>409</v>
      </c>
      <c r="BJ130" s="470">
        <f>ROUND(I130*H130,3)</f>
        <v>0</v>
      </c>
      <c r="BK130" s="379" t="s">
        <v>420</v>
      </c>
      <c r="BL130" s="468" t="s">
        <v>1926</v>
      </c>
    </row>
    <row r="131" spans="2:64" s="446" customFormat="1" ht="22.7" customHeight="1">
      <c r="B131" s="447"/>
      <c r="D131" s="448" t="s">
        <v>441</v>
      </c>
      <c r="E131" s="456" t="s">
        <v>410</v>
      </c>
      <c r="F131" s="456" t="s">
        <v>1193</v>
      </c>
      <c r="J131" s="457">
        <f>BJ131</f>
        <v>0</v>
      </c>
      <c r="L131" s="447"/>
      <c r="M131" s="451"/>
      <c r="O131" s="452">
        <f>SUM(O132:O139)</f>
        <v>4.3650919999999998</v>
      </c>
      <c r="Q131" s="452">
        <f>SUM(Q132:Q139)</f>
        <v>1.2000000000000001E-3</v>
      </c>
      <c r="S131" s="453">
        <f>SUM(S132:S139)</f>
        <v>0.1396</v>
      </c>
      <c r="AQ131" s="448" t="s">
        <v>402</v>
      </c>
      <c r="AS131" s="454" t="s">
        <v>441</v>
      </c>
      <c r="AT131" s="454" t="s">
        <v>402</v>
      </c>
      <c r="AX131" s="448" t="s">
        <v>970</v>
      </c>
      <c r="BJ131" s="455">
        <f>SUM(BJ132:BJ139)</f>
        <v>0</v>
      </c>
    </row>
    <row r="132" spans="2:64" s="387" customFormat="1" ht="24.2" customHeight="1">
      <c r="B132" s="458"/>
      <c r="C132" s="459" t="s">
        <v>414</v>
      </c>
      <c r="D132" s="459" t="s">
        <v>972</v>
      </c>
      <c r="E132" s="460" t="s">
        <v>1927</v>
      </c>
      <c r="F132" s="461" t="s">
        <v>1928</v>
      </c>
      <c r="G132" s="462" t="s">
        <v>1929</v>
      </c>
      <c r="H132" s="463">
        <v>40</v>
      </c>
      <c r="I132" s="463">
        <v>0</v>
      </c>
      <c r="J132" s="463">
        <f t="shared" ref="J132:J139" si="0">ROUND(I132*H132,3)</f>
        <v>0</v>
      </c>
      <c r="K132" s="464"/>
      <c r="L132" s="388"/>
      <c r="M132" s="465" t="s">
        <v>911</v>
      </c>
      <c r="N132" s="466">
        <v>7.6E-3</v>
      </c>
      <c r="O132" s="466">
        <f t="shared" ref="O132:O139" si="1">N132*H132</f>
        <v>0.30399999999999999</v>
      </c>
      <c r="P132" s="466">
        <v>1.0000000000000001E-5</v>
      </c>
      <c r="Q132" s="466">
        <f t="shared" ref="Q132:Q139" si="2">P132*H132</f>
        <v>4.0000000000000002E-4</v>
      </c>
      <c r="R132" s="466">
        <v>6.0000000000000002E-5</v>
      </c>
      <c r="S132" s="467">
        <f t="shared" ref="S132:S139" si="3">R132*H132</f>
        <v>2.4000000000000002E-3</v>
      </c>
      <c r="AQ132" s="468" t="s">
        <v>420</v>
      </c>
      <c r="AS132" s="468" t="s">
        <v>972</v>
      </c>
      <c r="AT132" s="468" t="s">
        <v>409</v>
      </c>
      <c r="AX132" s="379" t="s">
        <v>970</v>
      </c>
      <c r="BD132" s="469" t="e">
        <f>IF(#REF!="základná",J132,0)</f>
        <v>#REF!</v>
      </c>
      <c r="BE132" s="469" t="e">
        <f>IF(#REF!="znížená",J132,0)</f>
        <v>#REF!</v>
      </c>
      <c r="BF132" s="469" t="e">
        <f>IF(#REF!="zákl. prenesená",J132,0)</f>
        <v>#REF!</v>
      </c>
      <c r="BG132" s="469" t="e">
        <f>IF(#REF!="zníž. prenesená",J132,0)</f>
        <v>#REF!</v>
      </c>
      <c r="BH132" s="469" t="e">
        <f>IF(#REF!="nulová",J132,0)</f>
        <v>#REF!</v>
      </c>
      <c r="BI132" s="379" t="s">
        <v>409</v>
      </c>
      <c r="BJ132" s="470">
        <f t="shared" ref="BJ132:BJ139" si="4">ROUND(I132*H132,3)</f>
        <v>0</v>
      </c>
      <c r="BK132" s="379" t="s">
        <v>420</v>
      </c>
      <c r="BL132" s="468" t="s">
        <v>1930</v>
      </c>
    </row>
    <row r="133" spans="2:64" s="387" customFormat="1" ht="24.2" customHeight="1">
      <c r="B133" s="458"/>
      <c r="C133" s="459" t="s">
        <v>420</v>
      </c>
      <c r="D133" s="459" t="s">
        <v>972</v>
      </c>
      <c r="E133" s="460" t="s">
        <v>1931</v>
      </c>
      <c r="F133" s="461" t="s">
        <v>1932</v>
      </c>
      <c r="G133" s="462" t="s">
        <v>1929</v>
      </c>
      <c r="H133" s="463">
        <v>80</v>
      </c>
      <c r="I133" s="463">
        <v>0</v>
      </c>
      <c r="J133" s="463">
        <f t="shared" si="0"/>
        <v>0</v>
      </c>
      <c r="K133" s="464"/>
      <c r="L133" s="388"/>
      <c r="M133" s="465" t="s">
        <v>911</v>
      </c>
      <c r="N133" s="466">
        <v>1.302E-2</v>
      </c>
      <c r="O133" s="466">
        <f t="shared" si="1"/>
        <v>1.0416000000000001</v>
      </c>
      <c r="P133" s="466">
        <v>1.0000000000000001E-5</v>
      </c>
      <c r="Q133" s="466">
        <f t="shared" si="2"/>
        <v>8.0000000000000004E-4</v>
      </c>
      <c r="R133" s="466">
        <v>1.3999999999999999E-4</v>
      </c>
      <c r="S133" s="467">
        <f t="shared" si="3"/>
        <v>1.1199999999999998E-2</v>
      </c>
      <c r="AQ133" s="468" t="s">
        <v>420</v>
      </c>
      <c r="AS133" s="468" t="s">
        <v>972</v>
      </c>
      <c r="AT133" s="468" t="s">
        <v>409</v>
      </c>
      <c r="AX133" s="379" t="s">
        <v>970</v>
      </c>
      <c r="BD133" s="469" t="e">
        <f>IF(#REF!="základná",J133,0)</f>
        <v>#REF!</v>
      </c>
      <c r="BE133" s="469" t="e">
        <f>IF(#REF!="znížená",J133,0)</f>
        <v>#REF!</v>
      </c>
      <c r="BF133" s="469" t="e">
        <f>IF(#REF!="zákl. prenesená",J133,0)</f>
        <v>#REF!</v>
      </c>
      <c r="BG133" s="469" t="e">
        <f>IF(#REF!="zníž. prenesená",J133,0)</f>
        <v>#REF!</v>
      </c>
      <c r="BH133" s="469" t="e">
        <f>IF(#REF!="nulová",J133,0)</f>
        <v>#REF!</v>
      </c>
      <c r="BI133" s="379" t="s">
        <v>409</v>
      </c>
      <c r="BJ133" s="470">
        <f t="shared" si="4"/>
        <v>0</v>
      </c>
      <c r="BK133" s="379" t="s">
        <v>420</v>
      </c>
      <c r="BL133" s="468" t="s">
        <v>1933</v>
      </c>
    </row>
    <row r="134" spans="2:64" s="387" customFormat="1" ht="37.700000000000003" customHeight="1">
      <c r="B134" s="458"/>
      <c r="C134" s="459" t="s">
        <v>424</v>
      </c>
      <c r="D134" s="459" t="s">
        <v>972</v>
      </c>
      <c r="E134" s="460" t="s">
        <v>1197</v>
      </c>
      <c r="F134" s="461" t="s">
        <v>1198</v>
      </c>
      <c r="G134" s="462" t="s">
        <v>108</v>
      </c>
      <c r="H134" s="463">
        <v>14</v>
      </c>
      <c r="I134" s="463">
        <v>0</v>
      </c>
      <c r="J134" s="463">
        <f t="shared" si="0"/>
        <v>0</v>
      </c>
      <c r="K134" s="464"/>
      <c r="L134" s="388"/>
      <c r="M134" s="465" t="s">
        <v>911</v>
      </c>
      <c r="N134" s="466">
        <v>0.191</v>
      </c>
      <c r="O134" s="466">
        <f t="shared" si="1"/>
        <v>2.6739999999999999</v>
      </c>
      <c r="P134" s="466">
        <v>0</v>
      </c>
      <c r="Q134" s="466">
        <f t="shared" si="2"/>
        <v>0</v>
      </c>
      <c r="R134" s="466">
        <v>8.9999999999999993E-3</v>
      </c>
      <c r="S134" s="467">
        <f t="shared" si="3"/>
        <v>0.126</v>
      </c>
      <c r="AQ134" s="468" t="s">
        <v>420</v>
      </c>
      <c r="AS134" s="468" t="s">
        <v>972</v>
      </c>
      <c r="AT134" s="468" t="s">
        <v>409</v>
      </c>
      <c r="AX134" s="379" t="s">
        <v>970</v>
      </c>
      <c r="BD134" s="469" t="e">
        <f>IF(#REF!="základná",J134,0)</f>
        <v>#REF!</v>
      </c>
      <c r="BE134" s="469" t="e">
        <f>IF(#REF!="znížená",J134,0)</f>
        <v>#REF!</v>
      </c>
      <c r="BF134" s="469" t="e">
        <f>IF(#REF!="zákl. prenesená",J134,0)</f>
        <v>#REF!</v>
      </c>
      <c r="BG134" s="469" t="e">
        <f>IF(#REF!="zníž. prenesená",J134,0)</f>
        <v>#REF!</v>
      </c>
      <c r="BH134" s="469" t="e">
        <f>IF(#REF!="nulová",J134,0)</f>
        <v>#REF!</v>
      </c>
      <c r="BI134" s="379" t="s">
        <v>409</v>
      </c>
      <c r="BJ134" s="470">
        <f t="shared" si="4"/>
        <v>0</v>
      </c>
      <c r="BK134" s="379" t="s">
        <v>420</v>
      </c>
      <c r="BL134" s="468" t="s">
        <v>1934</v>
      </c>
    </row>
    <row r="135" spans="2:64" s="387" customFormat="1" ht="14.45" customHeight="1">
      <c r="B135" s="458"/>
      <c r="C135" s="459" t="s">
        <v>428</v>
      </c>
      <c r="D135" s="459" t="s">
        <v>972</v>
      </c>
      <c r="E135" s="460" t="s">
        <v>1217</v>
      </c>
      <c r="F135" s="461" t="s">
        <v>1218</v>
      </c>
      <c r="G135" s="462" t="s">
        <v>103</v>
      </c>
      <c r="H135" s="463">
        <v>0.14000000000000001</v>
      </c>
      <c r="I135" s="463">
        <v>0</v>
      </c>
      <c r="J135" s="463">
        <f t="shared" si="0"/>
        <v>0</v>
      </c>
      <c r="K135" s="464"/>
      <c r="L135" s="388"/>
      <c r="M135" s="465" t="s">
        <v>911</v>
      </c>
      <c r="N135" s="466">
        <v>0.59799999999999998</v>
      </c>
      <c r="O135" s="466">
        <f t="shared" si="1"/>
        <v>8.3720000000000003E-2</v>
      </c>
      <c r="P135" s="466">
        <v>0</v>
      </c>
      <c r="Q135" s="466">
        <f t="shared" si="2"/>
        <v>0</v>
      </c>
      <c r="R135" s="466">
        <v>0</v>
      </c>
      <c r="S135" s="467">
        <f t="shared" si="3"/>
        <v>0</v>
      </c>
      <c r="AQ135" s="468" t="s">
        <v>420</v>
      </c>
      <c r="AS135" s="468" t="s">
        <v>972</v>
      </c>
      <c r="AT135" s="468" t="s">
        <v>409</v>
      </c>
      <c r="AX135" s="379" t="s">
        <v>970</v>
      </c>
      <c r="BD135" s="469" t="e">
        <f>IF(#REF!="základná",J135,0)</f>
        <v>#REF!</v>
      </c>
      <c r="BE135" s="469" t="e">
        <f>IF(#REF!="znížená",J135,0)</f>
        <v>#REF!</v>
      </c>
      <c r="BF135" s="469" t="e">
        <f>IF(#REF!="zákl. prenesená",J135,0)</f>
        <v>#REF!</v>
      </c>
      <c r="BG135" s="469" t="e">
        <f>IF(#REF!="zníž. prenesená",J135,0)</f>
        <v>#REF!</v>
      </c>
      <c r="BH135" s="469" t="e">
        <f>IF(#REF!="nulová",J135,0)</f>
        <v>#REF!</v>
      </c>
      <c r="BI135" s="379" t="s">
        <v>409</v>
      </c>
      <c r="BJ135" s="470">
        <f t="shared" si="4"/>
        <v>0</v>
      </c>
      <c r="BK135" s="379" t="s">
        <v>420</v>
      </c>
      <c r="BL135" s="468" t="s">
        <v>1935</v>
      </c>
    </row>
    <row r="136" spans="2:64" s="387" customFormat="1" ht="24.2" customHeight="1">
      <c r="B136" s="458"/>
      <c r="C136" s="459" t="s">
        <v>431</v>
      </c>
      <c r="D136" s="459" t="s">
        <v>972</v>
      </c>
      <c r="E136" s="460" t="s">
        <v>1221</v>
      </c>
      <c r="F136" s="461" t="s">
        <v>1222</v>
      </c>
      <c r="G136" s="462" t="s">
        <v>103</v>
      </c>
      <c r="H136" s="463">
        <v>1.4</v>
      </c>
      <c r="I136" s="463">
        <v>0</v>
      </c>
      <c r="J136" s="463">
        <f t="shared" si="0"/>
        <v>0</v>
      </c>
      <c r="K136" s="464"/>
      <c r="L136" s="388"/>
      <c r="M136" s="465" t="s">
        <v>911</v>
      </c>
      <c r="N136" s="466">
        <v>0</v>
      </c>
      <c r="O136" s="466">
        <f t="shared" si="1"/>
        <v>0</v>
      </c>
      <c r="P136" s="466">
        <v>0</v>
      </c>
      <c r="Q136" s="466">
        <f t="shared" si="2"/>
        <v>0</v>
      </c>
      <c r="R136" s="466">
        <v>0</v>
      </c>
      <c r="S136" s="467">
        <f t="shared" si="3"/>
        <v>0</v>
      </c>
      <c r="AQ136" s="468" t="s">
        <v>420</v>
      </c>
      <c r="AS136" s="468" t="s">
        <v>972</v>
      </c>
      <c r="AT136" s="468" t="s">
        <v>409</v>
      </c>
      <c r="AX136" s="379" t="s">
        <v>970</v>
      </c>
      <c r="BD136" s="469" t="e">
        <f>IF(#REF!="základná",J136,0)</f>
        <v>#REF!</v>
      </c>
      <c r="BE136" s="469" t="e">
        <f>IF(#REF!="znížená",J136,0)</f>
        <v>#REF!</v>
      </c>
      <c r="BF136" s="469" t="e">
        <f>IF(#REF!="zákl. prenesená",J136,0)</f>
        <v>#REF!</v>
      </c>
      <c r="BG136" s="469" t="e">
        <f>IF(#REF!="zníž. prenesená",J136,0)</f>
        <v>#REF!</v>
      </c>
      <c r="BH136" s="469" t="e">
        <f>IF(#REF!="nulová",J136,0)</f>
        <v>#REF!</v>
      </c>
      <c r="BI136" s="379" t="s">
        <v>409</v>
      </c>
      <c r="BJ136" s="470">
        <f t="shared" si="4"/>
        <v>0</v>
      </c>
      <c r="BK136" s="379" t="s">
        <v>420</v>
      </c>
      <c r="BL136" s="468" t="s">
        <v>1936</v>
      </c>
    </row>
    <row r="137" spans="2:64" s="387" customFormat="1" ht="24.2" customHeight="1">
      <c r="B137" s="458"/>
      <c r="C137" s="459" t="s">
        <v>405</v>
      </c>
      <c r="D137" s="459" t="s">
        <v>972</v>
      </c>
      <c r="E137" s="460" t="s">
        <v>1225</v>
      </c>
      <c r="F137" s="461" t="s">
        <v>1226</v>
      </c>
      <c r="G137" s="462" t="s">
        <v>103</v>
      </c>
      <c r="H137" s="463">
        <v>0.14000000000000001</v>
      </c>
      <c r="I137" s="463">
        <v>0</v>
      </c>
      <c r="J137" s="463">
        <f t="shared" si="0"/>
        <v>0</v>
      </c>
      <c r="K137" s="464"/>
      <c r="L137" s="388"/>
      <c r="M137" s="465" t="s">
        <v>911</v>
      </c>
      <c r="N137" s="466">
        <v>0.89</v>
      </c>
      <c r="O137" s="466">
        <f t="shared" si="1"/>
        <v>0.12460000000000002</v>
      </c>
      <c r="P137" s="466">
        <v>0</v>
      </c>
      <c r="Q137" s="466">
        <f t="shared" si="2"/>
        <v>0</v>
      </c>
      <c r="R137" s="466">
        <v>0</v>
      </c>
      <c r="S137" s="467">
        <f t="shared" si="3"/>
        <v>0</v>
      </c>
      <c r="AQ137" s="468" t="s">
        <v>420</v>
      </c>
      <c r="AS137" s="468" t="s">
        <v>972</v>
      </c>
      <c r="AT137" s="468" t="s">
        <v>409</v>
      </c>
      <c r="AX137" s="379" t="s">
        <v>970</v>
      </c>
      <c r="BD137" s="469" t="e">
        <f>IF(#REF!="základná",J137,0)</f>
        <v>#REF!</v>
      </c>
      <c r="BE137" s="469" t="e">
        <f>IF(#REF!="znížená",J137,0)</f>
        <v>#REF!</v>
      </c>
      <c r="BF137" s="469" t="e">
        <f>IF(#REF!="zákl. prenesená",J137,0)</f>
        <v>#REF!</v>
      </c>
      <c r="BG137" s="469" t="e">
        <f>IF(#REF!="zníž. prenesená",J137,0)</f>
        <v>#REF!</v>
      </c>
      <c r="BH137" s="469" t="e">
        <f>IF(#REF!="nulová",J137,0)</f>
        <v>#REF!</v>
      </c>
      <c r="BI137" s="379" t="s">
        <v>409</v>
      </c>
      <c r="BJ137" s="470">
        <f t="shared" si="4"/>
        <v>0</v>
      </c>
      <c r="BK137" s="379" t="s">
        <v>420</v>
      </c>
      <c r="BL137" s="468" t="s">
        <v>1937</v>
      </c>
    </row>
    <row r="138" spans="2:64" s="387" customFormat="1" ht="24.2" customHeight="1">
      <c r="B138" s="458"/>
      <c r="C138" s="459" t="s">
        <v>410</v>
      </c>
      <c r="D138" s="459" t="s">
        <v>972</v>
      </c>
      <c r="E138" s="460" t="s">
        <v>1229</v>
      </c>
      <c r="F138" s="461" t="s">
        <v>1230</v>
      </c>
      <c r="G138" s="462" t="s">
        <v>103</v>
      </c>
      <c r="H138" s="463">
        <v>0.14000000000000001</v>
      </c>
      <c r="I138" s="463">
        <v>0</v>
      </c>
      <c r="J138" s="463">
        <f t="shared" si="0"/>
        <v>0</v>
      </c>
      <c r="K138" s="464"/>
      <c r="L138" s="388"/>
      <c r="M138" s="465" t="s">
        <v>911</v>
      </c>
      <c r="N138" s="466">
        <v>0.9798</v>
      </c>
      <c r="O138" s="466">
        <f t="shared" si="1"/>
        <v>0.13717200000000002</v>
      </c>
      <c r="P138" s="466">
        <v>0</v>
      </c>
      <c r="Q138" s="466">
        <f t="shared" si="2"/>
        <v>0</v>
      </c>
      <c r="R138" s="466">
        <v>0</v>
      </c>
      <c r="S138" s="467">
        <f t="shared" si="3"/>
        <v>0</v>
      </c>
      <c r="AQ138" s="468" t="s">
        <v>420</v>
      </c>
      <c r="AS138" s="468" t="s">
        <v>972</v>
      </c>
      <c r="AT138" s="468" t="s">
        <v>409</v>
      </c>
      <c r="AX138" s="379" t="s">
        <v>970</v>
      </c>
      <c r="BD138" s="469" t="e">
        <f>IF(#REF!="základná",J138,0)</f>
        <v>#REF!</v>
      </c>
      <c r="BE138" s="469" t="e">
        <f>IF(#REF!="znížená",J138,0)</f>
        <v>#REF!</v>
      </c>
      <c r="BF138" s="469" t="e">
        <f>IF(#REF!="zákl. prenesená",J138,0)</f>
        <v>#REF!</v>
      </c>
      <c r="BG138" s="469" t="e">
        <f>IF(#REF!="zníž. prenesená",J138,0)</f>
        <v>#REF!</v>
      </c>
      <c r="BH138" s="469" t="e">
        <f>IF(#REF!="nulová",J138,0)</f>
        <v>#REF!</v>
      </c>
      <c r="BI138" s="379" t="s">
        <v>409</v>
      </c>
      <c r="BJ138" s="470">
        <f t="shared" si="4"/>
        <v>0</v>
      </c>
      <c r="BK138" s="379" t="s">
        <v>420</v>
      </c>
      <c r="BL138" s="468" t="s">
        <v>1938</v>
      </c>
    </row>
    <row r="139" spans="2:64" s="387" customFormat="1" ht="24.2" customHeight="1">
      <c r="B139" s="458"/>
      <c r="C139" s="459" t="s">
        <v>416</v>
      </c>
      <c r="D139" s="459" t="s">
        <v>972</v>
      </c>
      <c r="E139" s="460" t="s">
        <v>1233</v>
      </c>
      <c r="F139" s="461" t="s">
        <v>1234</v>
      </c>
      <c r="G139" s="462" t="s">
        <v>103</v>
      </c>
      <c r="H139" s="463">
        <v>0.14000000000000001</v>
      </c>
      <c r="I139" s="463">
        <v>0</v>
      </c>
      <c r="J139" s="463">
        <f t="shared" si="0"/>
        <v>0</v>
      </c>
      <c r="K139" s="464"/>
      <c r="L139" s="388"/>
      <c r="M139" s="465" t="s">
        <v>911</v>
      </c>
      <c r="N139" s="466">
        <v>0</v>
      </c>
      <c r="O139" s="466">
        <f t="shared" si="1"/>
        <v>0</v>
      </c>
      <c r="P139" s="466">
        <v>0</v>
      </c>
      <c r="Q139" s="466">
        <f t="shared" si="2"/>
        <v>0</v>
      </c>
      <c r="R139" s="466">
        <v>0</v>
      </c>
      <c r="S139" s="467">
        <f t="shared" si="3"/>
        <v>0</v>
      </c>
      <c r="AQ139" s="468" t="s">
        <v>420</v>
      </c>
      <c r="AS139" s="468" t="s">
        <v>972</v>
      </c>
      <c r="AT139" s="468" t="s">
        <v>409</v>
      </c>
      <c r="AX139" s="379" t="s">
        <v>970</v>
      </c>
      <c r="BD139" s="469" t="e">
        <f>IF(#REF!="základná",J139,0)</f>
        <v>#REF!</v>
      </c>
      <c r="BE139" s="469" t="e">
        <f>IF(#REF!="znížená",J139,0)</f>
        <v>#REF!</v>
      </c>
      <c r="BF139" s="469" t="e">
        <f>IF(#REF!="zákl. prenesená",J139,0)</f>
        <v>#REF!</v>
      </c>
      <c r="BG139" s="469" t="e">
        <f>IF(#REF!="zníž. prenesená",J139,0)</f>
        <v>#REF!</v>
      </c>
      <c r="BH139" s="469" t="e">
        <f>IF(#REF!="nulová",J139,0)</f>
        <v>#REF!</v>
      </c>
      <c r="BI139" s="379" t="s">
        <v>409</v>
      </c>
      <c r="BJ139" s="470">
        <f t="shared" si="4"/>
        <v>0</v>
      </c>
      <c r="BK139" s="379" t="s">
        <v>420</v>
      </c>
      <c r="BL139" s="468" t="s">
        <v>1939</v>
      </c>
    </row>
    <row r="140" spans="2:64" s="446" customFormat="1" ht="25.9" customHeight="1">
      <c r="B140" s="447"/>
      <c r="D140" s="448" t="s">
        <v>441</v>
      </c>
      <c r="E140" s="449" t="s">
        <v>415</v>
      </c>
      <c r="F140" s="449" t="s">
        <v>1246</v>
      </c>
      <c r="J140" s="450">
        <f>BJ140</f>
        <v>0</v>
      </c>
      <c r="L140" s="447"/>
      <c r="M140" s="451"/>
      <c r="O140" s="452">
        <f>O141+O167+O172</f>
        <v>26.704833799999996</v>
      </c>
      <c r="Q140" s="452">
        <f>Q141+Q167+Q172</f>
        <v>0.15642400000000001</v>
      </c>
      <c r="S140" s="453">
        <f>S141+S167+S172</f>
        <v>0</v>
      </c>
      <c r="AQ140" s="448" t="s">
        <v>409</v>
      </c>
      <c r="AS140" s="454" t="s">
        <v>441</v>
      </c>
      <c r="AT140" s="454" t="s">
        <v>889</v>
      </c>
      <c r="AX140" s="448" t="s">
        <v>970</v>
      </c>
      <c r="BJ140" s="455">
        <f>BJ141+BJ167+BJ172</f>
        <v>0</v>
      </c>
    </row>
    <row r="141" spans="2:64" s="446" customFormat="1" ht="22.7" customHeight="1">
      <c r="B141" s="447"/>
      <c r="D141" s="448" t="s">
        <v>441</v>
      </c>
      <c r="E141" s="456" t="s">
        <v>1940</v>
      </c>
      <c r="F141" s="456" t="s">
        <v>1941</v>
      </c>
      <c r="J141" s="457">
        <f>BJ141</f>
        <v>0</v>
      </c>
      <c r="L141" s="447"/>
      <c r="M141" s="451"/>
      <c r="O141" s="452">
        <f>SUM(O142:O166)</f>
        <v>22.379380999999999</v>
      </c>
      <c r="Q141" s="452">
        <f>SUM(Q142:Q166)</f>
        <v>0.14532240000000002</v>
      </c>
      <c r="S141" s="453">
        <f>SUM(S142:S166)</f>
        <v>0</v>
      </c>
      <c r="AQ141" s="448" t="s">
        <v>409</v>
      </c>
      <c r="AS141" s="454" t="s">
        <v>441</v>
      </c>
      <c r="AT141" s="454" t="s">
        <v>402</v>
      </c>
      <c r="AX141" s="448" t="s">
        <v>970</v>
      </c>
      <c r="BJ141" s="455">
        <f>SUM(BJ142:BJ166)</f>
        <v>0</v>
      </c>
    </row>
    <row r="142" spans="2:64" s="387" customFormat="1" ht="24.2" customHeight="1">
      <c r="B142" s="458"/>
      <c r="C142" s="459" t="s">
        <v>421</v>
      </c>
      <c r="D142" s="459" t="s">
        <v>972</v>
      </c>
      <c r="E142" s="460" t="s">
        <v>1942</v>
      </c>
      <c r="F142" s="461" t="s">
        <v>1943</v>
      </c>
      <c r="G142" s="462" t="s">
        <v>108</v>
      </c>
      <c r="H142" s="463">
        <v>3</v>
      </c>
      <c r="I142" s="463">
        <v>0</v>
      </c>
      <c r="J142" s="463">
        <f>ROUND(I142*H142,3)</f>
        <v>0</v>
      </c>
      <c r="K142" s="464"/>
      <c r="L142" s="388"/>
      <c r="M142" s="465" t="s">
        <v>911</v>
      </c>
      <c r="N142" s="466">
        <v>0.44295000000000001</v>
      </c>
      <c r="O142" s="466">
        <f>N142*H142</f>
        <v>1.3288500000000001</v>
      </c>
      <c r="P142" s="466">
        <v>1.48E-3</v>
      </c>
      <c r="Q142" s="466">
        <f>P142*H142</f>
        <v>4.4399999999999995E-3</v>
      </c>
      <c r="R142" s="466">
        <v>0</v>
      </c>
      <c r="S142" s="467">
        <f>R142*H142</f>
        <v>0</v>
      </c>
      <c r="AQ142" s="468" t="s">
        <v>422</v>
      </c>
      <c r="AS142" s="468" t="s">
        <v>972</v>
      </c>
      <c r="AT142" s="468" t="s">
        <v>409</v>
      </c>
      <c r="AX142" s="379" t="s">
        <v>970</v>
      </c>
      <c r="BD142" s="469" t="e">
        <f>IF(#REF!="základná",J142,0)</f>
        <v>#REF!</v>
      </c>
      <c r="BE142" s="469" t="e">
        <f>IF(#REF!="znížená",J142,0)</f>
        <v>#REF!</v>
      </c>
      <c r="BF142" s="469" t="e">
        <f>IF(#REF!="zákl. prenesená",J142,0)</f>
        <v>#REF!</v>
      </c>
      <c r="BG142" s="469" t="e">
        <f>IF(#REF!="zníž. prenesená",J142,0)</f>
        <v>#REF!</v>
      </c>
      <c r="BH142" s="469" t="e">
        <f>IF(#REF!="nulová",J142,0)</f>
        <v>#REF!</v>
      </c>
      <c r="BI142" s="379" t="s">
        <v>409</v>
      </c>
      <c r="BJ142" s="470">
        <f>ROUND(I142*H142,3)</f>
        <v>0</v>
      </c>
      <c r="BK142" s="379" t="s">
        <v>422</v>
      </c>
      <c r="BL142" s="468" t="s">
        <v>1944</v>
      </c>
    </row>
    <row r="143" spans="2:64" s="387" customFormat="1" ht="14.45" customHeight="1">
      <c r="B143" s="458"/>
      <c r="C143" s="459" t="s">
        <v>433</v>
      </c>
      <c r="D143" s="459" t="s">
        <v>972</v>
      </c>
      <c r="E143" s="460" t="s">
        <v>1945</v>
      </c>
      <c r="F143" s="461" t="s">
        <v>1946</v>
      </c>
      <c r="G143" s="462" t="s">
        <v>108</v>
      </c>
      <c r="H143" s="463">
        <v>4.32</v>
      </c>
      <c r="I143" s="463">
        <v>0</v>
      </c>
      <c r="J143" s="463">
        <f>ROUND(I143*H143,3)</f>
        <v>0</v>
      </c>
      <c r="K143" s="464"/>
      <c r="L143" s="388"/>
      <c r="M143" s="465" t="s">
        <v>911</v>
      </c>
      <c r="N143" s="466">
        <v>0.27500000000000002</v>
      </c>
      <c r="O143" s="466">
        <f>N143*H143</f>
        <v>1.1880000000000002</v>
      </c>
      <c r="P143" s="466">
        <v>2.0600000000000002E-3</v>
      </c>
      <c r="Q143" s="466">
        <f>P143*H143</f>
        <v>8.8992000000000012E-3</v>
      </c>
      <c r="R143" s="466">
        <v>0</v>
      </c>
      <c r="S143" s="467">
        <f>R143*H143</f>
        <v>0</v>
      </c>
      <c r="AQ143" s="468" t="s">
        <v>422</v>
      </c>
      <c r="AS143" s="468" t="s">
        <v>972</v>
      </c>
      <c r="AT143" s="468" t="s">
        <v>409</v>
      </c>
      <c r="AX143" s="379" t="s">
        <v>970</v>
      </c>
      <c r="BD143" s="469" t="e">
        <f>IF(#REF!="základná",J143,0)</f>
        <v>#REF!</v>
      </c>
      <c r="BE143" s="469" t="e">
        <f>IF(#REF!="znížená",J143,0)</f>
        <v>#REF!</v>
      </c>
      <c r="BF143" s="469" t="e">
        <f>IF(#REF!="zákl. prenesená",J143,0)</f>
        <v>#REF!</v>
      </c>
      <c r="BG143" s="469" t="e">
        <f>IF(#REF!="zníž. prenesená",J143,0)</f>
        <v>#REF!</v>
      </c>
      <c r="BH143" s="469" t="e">
        <f>IF(#REF!="nulová",J143,0)</f>
        <v>#REF!</v>
      </c>
      <c r="BI143" s="379" t="s">
        <v>409</v>
      </c>
      <c r="BJ143" s="470">
        <f>ROUND(I143*H143,3)</f>
        <v>0</v>
      </c>
      <c r="BK143" s="379" t="s">
        <v>422</v>
      </c>
      <c r="BL143" s="468" t="s">
        <v>1947</v>
      </c>
    </row>
    <row r="144" spans="2:64" s="471" customFormat="1" hidden="1">
      <c r="B144" s="472"/>
      <c r="D144" s="473" t="s">
        <v>976</v>
      </c>
      <c r="E144" s="474" t="s">
        <v>911</v>
      </c>
      <c r="F144" s="475" t="s">
        <v>1948</v>
      </c>
      <c r="H144" s="476">
        <v>3.6</v>
      </c>
      <c r="L144" s="472"/>
      <c r="M144" s="477"/>
      <c r="S144" s="478"/>
      <c r="AS144" s="474" t="s">
        <v>976</v>
      </c>
      <c r="AT144" s="474" t="s">
        <v>409</v>
      </c>
      <c r="AU144" s="471" t="s">
        <v>409</v>
      </c>
      <c r="AV144" s="471" t="s">
        <v>978</v>
      </c>
      <c r="AW144" s="471" t="s">
        <v>889</v>
      </c>
      <c r="AX144" s="474" t="s">
        <v>970</v>
      </c>
    </row>
    <row r="145" spans="2:64" s="471" customFormat="1" hidden="1">
      <c r="B145" s="472"/>
      <c r="D145" s="473" t="s">
        <v>976</v>
      </c>
      <c r="E145" s="474" t="s">
        <v>911</v>
      </c>
      <c r="F145" s="475" t="s">
        <v>1949</v>
      </c>
      <c r="H145" s="476">
        <v>0.72</v>
      </c>
      <c r="L145" s="472"/>
      <c r="M145" s="477"/>
      <c r="S145" s="478"/>
      <c r="AS145" s="474" t="s">
        <v>976</v>
      </c>
      <c r="AT145" s="474" t="s">
        <v>409</v>
      </c>
      <c r="AU145" s="471" t="s">
        <v>409</v>
      </c>
      <c r="AV145" s="471" t="s">
        <v>978</v>
      </c>
      <c r="AW145" s="471" t="s">
        <v>889</v>
      </c>
      <c r="AX145" s="474" t="s">
        <v>970</v>
      </c>
    </row>
    <row r="146" spans="2:64" s="486" customFormat="1" hidden="1">
      <c r="B146" s="487"/>
      <c r="D146" s="473" t="s">
        <v>976</v>
      </c>
      <c r="E146" s="488" t="s">
        <v>911</v>
      </c>
      <c r="F146" s="489" t="s">
        <v>1038</v>
      </c>
      <c r="H146" s="490">
        <v>4.32</v>
      </c>
      <c r="L146" s="487"/>
      <c r="M146" s="491"/>
      <c r="S146" s="492"/>
      <c r="AS146" s="488" t="s">
        <v>976</v>
      </c>
      <c r="AT146" s="488" t="s">
        <v>409</v>
      </c>
      <c r="AU146" s="486" t="s">
        <v>414</v>
      </c>
      <c r="AV146" s="486" t="s">
        <v>978</v>
      </c>
      <c r="AW146" s="486" t="s">
        <v>402</v>
      </c>
      <c r="AX146" s="488" t="s">
        <v>970</v>
      </c>
    </row>
    <row r="147" spans="2:64" s="387" customFormat="1" ht="14.45" customHeight="1">
      <c r="B147" s="458"/>
      <c r="C147" s="459" t="s">
        <v>407</v>
      </c>
      <c r="D147" s="459" t="s">
        <v>972</v>
      </c>
      <c r="E147" s="460" t="s">
        <v>1950</v>
      </c>
      <c r="F147" s="461" t="s">
        <v>1951</v>
      </c>
      <c r="G147" s="462" t="s">
        <v>108</v>
      </c>
      <c r="H147" s="463">
        <v>7.8</v>
      </c>
      <c r="I147" s="463">
        <v>0</v>
      </c>
      <c r="J147" s="463">
        <f>ROUND(I147*H147,3)</f>
        <v>0</v>
      </c>
      <c r="K147" s="464"/>
      <c r="L147" s="388"/>
      <c r="M147" s="465" t="s">
        <v>911</v>
      </c>
      <c r="N147" s="466">
        <v>0.28499999999999998</v>
      </c>
      <c r="O147" s="466">
        <f>N147*H147</f>
        <v>2.2229999999999999</v>
      </c>
      <c r="P147" s="466">
        <v>2.8500000000000001E-3</v>
      </c>
      <c r="Q147" s="466">
        <f>P147*H147</f>
        <v>2.223E-2</v>
      </c>
      <c r="R147" s="466">
        <v>0</v>
      </c>
      <c r="S147" s="467">
        <f>R147*H147</f>
        <v>0</v>
      </c>
      <c r="AQ147" s="468" t="s">
        <v>422</v>
      </c>
      <c r="AS147" s="468" t="s">
        <v>972</v>
      </c>
      <c r="AT147" s="468" t="s">
        <v>409</v>
      </c>
      <c r="AX147" s="379" t="s">
        <v>970</v>
      </c>
      <c r="BD147" s="469" t="e">
        <f>IF(#REF!="základná",J147,0)</f>
        <v>#REF!</v>
      </c>
      <c r="BE147" s="469" t="e">
        <f>IF(#REF!="znížená",J147,0)</f>
        <v>#REF!</v>
      </c>
      <c r="BF147" s="469" t="e">
        <f>IF(#REF!="zákl. prenesená",J147,0)</f>
        <v>#REF!</v>
      </c>
      <c r="BG147" s="469" t="e">
        <f>IF(#REF!="zníž. prenesená",J147,0)</f>
        <v>#REF!</v>
      </c>
      <c r="BH147" s="469" t="e">
        <f>IF(#REF!="nulová",J147,0)</f>
        <v>#REF!</v>
      </c>
      <c r="BI147" s="379" t="s">
        <v>409</v>
      </c>
      <c r="BJ147" s="470">
        <f>ROUND(I147*H147,3)</f>
        <v>0</v>
      </c>
      <c r="BK147" s="379" t="s">
        <v>422</v>
      </c>
      <c r="BL147" s="468" t="s">
        <v>1952</v>
      </c>
    </row>
    <row r="148" spans="2:64" s="471" customFormat="1" hidden="1">
      <c r="B148" s="472"/>
      <c r="D148" s="473" t="s">
        <v>976</v>
      </c>
      <c r="E148" s="474" t="s">
        <v>911</v>
      </c>
      <c r="F148" s="475" t="s">
        <v>1953</v>
      </c>
      <c r="H148" s="476">
        <v>6.5</v>
      </c>
      <c r="L148" s="472"/>
      <c r="M148" s="477"/>
      <c r="S148" s="478"/>
      <c r="AS148" s="474" t="s">
        <v>976</v>
      </c>
      <c r="AT148" s="474" t="s">
        <v>409</v>
      </c>
      <c r="AU148" s="471" t="s">
        <v>409</v>
      </c>
      <c r="AV148" s="471" t="s">
        <v>978</v>
      </c>
      <c r="AW148" s="471" t="s">
        <v>889</v>
      </c>
      <c r="AX148" s="474" t="s">
        <v>970</v>
      </c>
    </row>
    <row r="149" spans="2:64" s="471" customFormat="1" hidden="1">
      <c r="B149" s="472"/>
      <c r="D149" s="473" t="s">
        <v>976</v>
      </c>
      <c r="E149" s="474" t="s">
        <v>911</v>
      </c>
      <c r="F149" s="475" t="s">
        <v>1954</v>
      </c>
      <c r="H149" s="476">
        <v>1.3</v>
      </c>
      <c r="L149" s="472"/>
      <c r="M149" s="477"/>
      <c r="S149" s="478"/>
      <c r="AS149" s="474" t="s">
        <v>976</v>
      </c>
      <c r="AT149" s="474" t="s">
        <v>409</v>
      </c>
      <c r="AU149" s="471" t="s">
        <v>409</v>
      </c>
      <c r="AV149" s="471" t="s">
        <v>978</v>
      </c>
      <c r="AW149" s="471" t="s">
        <v>889</v>
      </c>
      <c r="AX149" s="474" t="s">
        <v>970</v>
      </c>
    </row>
    <row r="150" spans="2:64" s="486" customFormat="1" hidden="1">
      <c r="B150" s="487"/>
      <c r="D150" s="473" t="s">
        <v>976</v>
      </c>
      <c r="E150" s="488" t="s">
        <v>911</v>
      </c>
      <c r="F150" s="489" t="s">
        <v>1038</v>
      </c>
      <c r="H150" s="490">
        <v>7.8</v>
      </c>
      <c r="L150" s="487"/>
      <c r="M150" s="491"/>
      <c r="S150" s="492"/>
      <c r="AS150" s="488" t="s">
        <v>976</v>
      </c>
      <c r="AT150" s="488" t="s">
        <v>409</v>
      </c>
      <c r="AU150" s="486" t="s">
        <v>414</v>
      </c>
      <c r="AV150" s="486" t="s">
        <v>978</v>
      </c>
      <c r="AW150" s="486" t="s">
        <v>402</v>
      </c>
      <c r="AX150" s="488" t="s">
        <v>970</v>
      </c>
    </row>
    <row r="151" spans="2:64" s="387" customFormat="1" ht="14.45" customHeight="1">
      <c r="B151" s="458"/>
      <c r="C151" s="459" t="s">
        <v>412</v>
      </c>
      <c r="D151" s="459" t="s">
        <v>972</v>
      </c>
      <c r="E151" s="460" t="s">
        <v>1955</v>
      </c>
      <c r="F151" s="461" t="s">
        <v>1956</v>
      </c>
      <c r="G151" s="462" t="s">
        <v>108</v>
      </c>
      <c r="H151" s="463">
        <v>11.76</v>
      </c>
      <c r="I151" s="463">
        <v>0</v>
      </c>
      <c r="J151" s="463">
        <f>ROUND(I151*H151,3)</f>
        <v>0</v>
      </c>
      <c r="K151" s="464"/>
      <c r="L151" s="388"/>
      <c r="M151" s="465" t="s">
        <v>911</v>
      </c>
      <c r="N151" s="466">
        <v>0.32700000000000001</v>
      </c>
      <c r="O151" s="466">
        <f>N151*H151</f>
        <v>3.84552</v>
      </c>
      <c r="P151" s="466">
        <v>5.9199999999999999E-3</v>
      </c>
      <c r="Q151" s="466">
        <f>P151*H151</f>
        <v>6.9619199999999992E-2</v>
      </c>
      <c r="R151" s="466">
        <v>0</v>
      </c>
      <c r="S151" s="467">
        <f>R151*H151</f>
        <v>0</v>
      </c>
      <c r="AQ151" s="468" t="s">
        <v>422</v>
      </c>
      <c r="AS151" s="468" t="s">
        <v>972</v>
      </c>
      <c r="AT151" s="468" t="s">
        <v>409</v>
      </c>
      <c r="AX151" s="379" t="s">
        <v>970</v>
      </c>
      <c r="BD151" s="469" t="e">
        <f>IF(#REF!="základná",J151,0)</f>
        <v>#REF!</v>
      </c>
      <c r="BE151" s="469" t="e">
        <f>IF(#REF!="znížená",J151,0)</f>
        <v>#REF!</v>
      </c>
      <c r="BF151" s="469" t="e">
        <f>IF(#REF!="zákl. prenesená",J151,0)</f>
        <v>#REF!</v>
      </c>
      <c r="BG151" s="469" t="e">
        <f>IF(#REF!="zníž. prenesená",J151,0)</f>
        <v>#REF!</v>
      </c>
      <c r="BH151" s="469" t="e">
        <f>IF(#REF!="nulová",J151,0)</f>
        <v>#REF!</v>
      </c>
      <c r="BI151" s="379" t="s">
        <v>409</v>
      </c>
      <c r="BJ151" s="470">
        <f>ROUND(I151*H151,3)</f>
        <v>0</v>
      </c>
      <c r="BK151" s="379" t="s">
        <v>422</v>
      </c>
      <c r="BL151" s="468" t="s">
        <v>1957</v>
      </c>
    </row>
    <row r="152" spans="2:64" s="471" customFormat="1" hidden="1">
      <c r="B152" s="472"/>
      <c r="D152" s="473" t="s">
        <v>976</v>
      </c>
      <c r="E152" s="474" t="s">
        <v>911</v>
      </c>
      <c r="F152" s="475" t="s">
        <v>1958</v>
      </c>
      <c r="H152" s="476">
        <v>9.8000000000000007</v>
      </c>
      <c r="L152" s="472"/>
      <c r="M152" s="477"/>
      <c r="S152" s="478"/>
      <c r="AS152" s="474" t="s">
        <v>976</v>
      </c>
      <c r="AT152" s="474" t="s">
        <v>409</v>
      </c>
      <c r="AU152" s="471" t="s">
        <v>409</v>
      </c>
      <c r="AV152" s="471" t="s">
        <v>978</v>
      </c>
      <c r="AW152" s="471" t="s">
        <v>889</v>
      </c>
      <c r="AX152" s="474" t="s">
        <v>970</v>
      </c>
    </row>
    <row r="153" spans="2:64" s="471" customFormat="1" hidden="1">
      <c r="B153" s="472"/>
      <c r="D153" s="473" t="s">
        <v>976</v>
      </c>
      <c r="E153" s="474" t="s">
        <v>911</v>
      </c>
      <c r="F153" s="475" t="s">
        <v>1959</v>
      </c>
      <c r="H153" s="476">
        <v>1.96</v>
      </c>
      <c r="L153" s="472"/>
      <c r="M153" s="477"/>
      <c r="S153" s="478"/>
      <c r="AS153" s="474" t="s">
        <v>976</v>
      </c>
      <c r="AT153" s="474" t="s">
        <v>409</v>
      </c>
      <c r="AU153" s="471" t="s">
        <v>409</v>
      </c>
      <c r="AV153" s="471" t="s">
        <v>978</v>
      </c>
      <c r="AW153" s="471" t="s">
        <v>889</v>
      </c>
      <c r="AX153" s="474" t="s">
        <v>970</v>
      </c>
    </row>
    <row r="154" spans="2:64" s="486" customFormat="1" hidden="1">
      <c r="B154" s="487"/>
      <c r="D154" s="473" t="s">
        <v>976</v>
      </c>
      <c r="E154" s="488" t="s">
        <v>911</v>
      </c>
      <c r="F154" s="489" t="s">
        <v>1038</v>
      </c>
      <c r="H154" s="490">
        <v>11.760000000000002</v>
      </c>
      <c r="L154" s="487"/>
      <c r="M154" s="491"/>
      <c r="S154" s="492"/>
      <c r="AS154" s="488" t="s">
        <v>976</v>
      </c>
      <c r="AT154" s="488" t="s">
        <v>409</v>
      </c>
      <c r="AU154" s="486" t="s">
        <v>414</v>
      </c>
      <c r="AV154" s="486" t="s">
        <v>978</v>
      </c>
      <c r="AW154" s="486" t="s">
        <v>402</v>
      </c>
      <c r="AX154" s="488" t="s">
        <v>970</v>
      </c>
    </row>
    <row r="155" spans="2:64" s="387" customFormat="1" ht="24.2" customHeight="1">
      <c r="B155" s="458"/>
      <c r="C155" s="459" t="s">
        <v>418</v>
      </c>
      <c r="D155" s="459" t="s">
        <v>972</v>
      </c>
      <c r="E155" s="460" t="s">
        <v>1960</v>
      </c>
      <c r="F155" s="461" t="s">
        <v>1961</v>
      </c>
      <c r="G155" s="462" t="s">
        <v>108</v>
      </c>
      <c r="H155" s="463">
        <v>0.5</v>
      </c>
      <c r="I155" s="463">
        <v>0</v>
      </c>
      <c r="J155" s="463">
        <f t="shared" ref="J155:J160" si="5">ROUND(I155*H155,3)</f>
        <v>0</v>
      </c>
      <c r="K155" s="464"/>
      <c r="L155" s="388"/>
      <c r="M155" s="465" t="s">
        <v>911</v>
      </c>
      <c r="N155" s="466">
        <v>0.26900000000000002</v>
      </c>
      <c r="O155" s="466">
        <f t="shared" ref="O155:O160" si="6">N155*H155</f>
        <v>0.13450000000000001</v>
      </c>
      <c r="P155" s="466">
        <v>2.5600000000000002E-3</v>
      </c>
      <c r="Q155" s="466">
        <f t="shared" ref="Q155:Q160" si="7">P155*H155</f>
        <v>1.2800000000000001E-3</v>
      </c>
      <c r="R155" s="466">
        <v>0</v>
      </c>
      <c r="S155" s="467">
        <f t="shared" ref="S155:S160" si="8">R155*H155</f>
        <v>0</v>
      </c>
      <c r="AQ155" s="468" t="s">
        <v>422</v>
      </c>
      <c r="AS155" s="468" t="s">
        <v>972</v>
      </c>
      <c r="AT155" s="468" t="s">
        <v>409</v>
      </c>
      <c r="AX155" s="379" t="s">
        <v>970</v>
      </c>
      <c r="BD155" s="469" t="e">
        <f>IF(#REF!="základná",J155,0)</f>
        <v>#REF!</v>
      </c>
      <c r="BE155" s="469" t="e">
        <f>IF(#REF!="znížená",J155,0)</f>
        <v>#REF!</v>
      </c>
      <c r="BF155" s="469" t="e">
        <f>IF(#REF!="zákl. prenesená",J155,0)</f>
        <v>#REF!</v>
      </c>
      <c r="BG155" s="469" t="e">
        <f>IF(#REF!="zníž. prenesená",J155,0)</f>
        <v>#REF!</v>
      </c>
      <c r="BH155" s="469" t="e">
        <f>IF(#REF!="nulová",J155,0)</f>
        <v>#REF!</v>
      </c>
      <c r="BI155" s="379" t="s">
        <v>409</v>
      </c>
      <c r="BJ155" s="470">
        <f t="shared" ref="BJ155:BJ160" si="9">ROUND(I155*H155,3)</f>
        <v>0</v>
      </c>
      <c r="BK155" s="379" t="s">
        <v>422</v>
      </c>
      <c r="BL155" s="468" t="s">
        <v>1962</v>
      </c>
    </row>
    <row r="156" spans="2:64" s="387" customFormat="1" ht="24.2" customHeight="1">
      <c r="B156" s="458"/>
      <c r="C156" s="459" t="s">
        <v>422</v>
      </c>
      <c r="D156" s="459" t="s">
        <v>972</v>
      </c>
      <c r="E156" s="460" t="s">
        <v>1963</v>
      </c>
      <c r="F156" s="461" t="s">
        <v>1964</v>
      </c>
      <c r="G156" s="462" t="s">
        <v>108</v>
      </c>
      <c r="H156" s="463">
        <v>0.5</v>
      </c>
      <c r="I156" s="463">
        <v>0</v>
      </c>
      <c r="J156" s="463">
        <f t="shared" si="5"/>
        <v>0</v>
      </c>
      <c r="K156" s="464"/>
      <c r="L156" s="388"/>
      <c r="M156" s="465" t="s">
        <v>911</v>
      </c>
      <c r="N156" s="466">
        <v>0.29116999999999998</v>
      </c>
      <c r="O156" s="466">
        <f t="shared" si="6"/>
        <v>0.14558499999999999</v>
      </c>
      <c r="P156" s="466">
        <v>3.0100000000000001E-3</v>
      </c>
      <c r="Q156" s="466">
        <f t="shared" si="7"/>
        <v>1.505E-3</v>
      </c>
      <c r="R156" s="466">
        <v>0</v>
      </c>
      <c r="S156" s="467">
        <f t="shared" si="8"/>
        <v>0</v>
      </c>
      <c r="AQ156" s="468" t="s">
        <v>422</v>
      </c>
      <c r="AS156" s="468" t="s">
        <v>972</v>
      </c>
      <c r="AT156" s="468" t="s">
        <v>409</v>
      </c>
      <c r="AX156" s="379" t="s">
        <v>970</v>
      </c>
      <c r="BD156" s="469" t="e">
        <f>IF(#REF!="základná",J156,0)</f>
        <v>#REF!</v>
      </c>
      <c r="BE156" s="469" t="e">
        <f>IF(#REF!="znížená",J156,0)</f>
        <v>#REF!</v>
      </c>
      <c r="BF156" s="469" t="e">
        <f>IF(#REF!="zákl. prenesená",J156,0)</f>
        <v>#REF!</v>
      </c>
      <c r="BG156" s="469" t="e">
        <f>IF(#REF!="zníž. prenesená",J156,0)</f>
        <v>#REF!</v>
      </c>
      <c r="BH156" s="469" t="e">
        <f>IF(#REF!="nulová",J156,0)</f>
        <v>#REF!</v>
      </c>
      <c r="BI156" s="379" t="s">
        <v>409</v>
      </c>
      <c r="BJ156" s="470">
        <f t="shared" si="9"/>
        <v>0</v>
      </c>
      <c r="BK156" s="379" t="s">
        <v>422</v>
      </c>
      <c r="BL156" s="468" t="s">
        <v>1965</v>
      </c>
    </row>
    <row r="157" spans="2:64" s="387" customFormat="1" ht="24.2" customHeight="1">
      <c r="B157" s="458"/>
      <c r="C157" s="459" t="s">
        <v>426</v>
      </c>
      <c r="D157" s="459" t="s">
        <v>972</v>
      </c>
      <c r="E157" s="460" t="s">
        <v>1966</v>
      </c>
      <c r="F157" s="461" t="s">
        <v>1967</v>
      </c>
      <c r="G157" s="462" t="s">
        <v>108</v>
      </c>
      <c r="H157" s="463">
        <v>1.3</v>
      </c>
      <c r="I157" s="463">
        <v>0</v>
      </c>
      <c r="J157" s="463">
        <f t="shared" si="5"/>
        <v>0</v>
      </c>
      <c r="K157" s="464"/>
      <c r="L157" s="388"/>
      <c r="M157" s="465" t="s">
        <v>911</v>
      </c>
      <c r="N157" s="466">
        <v>0.52442</v>
      </c>
      <c r="O157" s="466">
        <f t="shared" si="6"/>
        <v>0.68174600000000007</v>
      </c>
      <c r="P157" s="466">
        <v>8.2699999999999996E-3</v>
      </c>
      <c r="Q157" s="466">
        <f t="shared" si="7"/>
        <v>1.0751E-2</v>
      </c>
      <c r="R157" s="466">
        <v>0</v>
      </c>
      <c r="S157" s="467">
        <f t="shared" si="8"/>
        <v>0</v>
      </c>
      <c r="AQ157" s="468" t="s">
        <v>422</v>
      </c>
      <c r="AS157" s="468" t="s">
        <v>972</v>
      </c>
      <c r="AT157" s="468" t="s">
        <v>409</v>
      </c>
      <c r="AX157" s="379" t="s">
        <v>970</v>
      </c>
      <c r="BD157" s="469" t="e">
        <f>IF(#REF!="základná",J157,0)</f>
        <v>#REF!</v>
      </c>
      <c r="BE157" s="469" t="e">
        <f>IF(#REF!="znížená",J157,0)</f>
        <v>#REF!</v>
      </c>
      <c r="BF157" s="469" t="e">
        <f>IF(#REF!="zákl. prenesená",J157,0)</f>
        <v>#REF!</v>
      </c>
      <c r="BG157" s="469" t="e">
        <f>IF(#REF!="zníž. prenesená",J157,0)</f>
        <v>#REF!</v>
      </c>
      <c r="BH157" s="469" t="e">
        <f>IF(#REF!="nulová",J157,0)</f>
        <v>#REF!</v>
      </c>
      <c r="BI157" s="379" t="s">
        <v>409</v>
      </c>
      <c r="BJ157" s="470">
        <f t="shared" si="9"/>
        <v>0</v>
      </c>
      <c r="BK157" s="379" t="s">
        <v>422</v>
      </c>
      <c r="BL157" s="468" t="s">
        <v>1968</v>
      </c>
    </row>
    <row r="158" spans="2:64" s="387" customFormat="1" ht="24.2" customHeight="1">
      <c r="B158" s="458"/>
      <c r="C158" s="459" t="s">
        <v>429</v>
      </c>
      <c r="D158" s="459" t="s">
        <v>972</v>
      </c>
      <c r="E158" s="460" t="s">
        <v>1969</v>
      </c>
      <c r="F158" s="461" t="s">
        <v>1970</v>
      </c>
      <c r="G158" s="462" t="s">
        <v>1515</v>
      </c>
      <c r="H158" s="463">
        <v>1</v>
      </c>
      <c r="I158" s="463">
        <v>0</v>
      </c>
      <c r="J158" s="463">
        <f t="shared" si="5"/>
        <v>0</v>
      </c>
      <c r="K158" s="464"/>
      <c r="L158" s="388"/>
      <c r="M158" s="465" t="s">
        <v>911</v>
      </c>
      <c r="N158" s="466">
        <v>1.7025999999999999</v>
      </c>
      <c r="O158" s="466">
        <f t="shared" si="6"/>
        <v>1.7025999999999999</v>
      </c>
      <c r="P158" s="466">
        <v>3.65E-3</v>
      </c>
      <c r="Q158" s="466">
        <f t="shared" si="7"/>
        <v>3.65E-3</v>
      </c>
      <c r="R158" s="466">
        <v>0</v>
      </c>
      <c r="S158" s="467">
        <f t="shared" si="8"/>
        <v>0</v>
      </c>
      <c r="AQ158" s="468" t="s">
        <v>422</v>
      </c>
      <c r="AS158" s="468" t="s">
        <v>972</v>
      </c>
      <c r="AT158" s="468" t="s">
        <v>409</v>
      </c>
      <c r="AX158" s="379" t="s">
        <v>970</v>
      </c>
      <c r="BD158" s="469" t="e">
        <f>IF(#REF!="základná",J158,0)</f>
        <v>#REF!</v>
      </c>
      <c r="BE158" s="469" t="e">
        <f>IF(#REF!="znížená",J158,0)</f>
        <v>#REF!</v>
      </c>
      <c r="BF158" s="469" t="e">
        <f>IF(#REF!="zákl. prenesená",J158,0)</f>
        <v>#REF!</v>
      </c>
      <c r="BG158" s="469" t="e">
        <f>IF(#REF!="zníž. prenesená",J158,0)</f>
        <v>#REF!</v>
      </c>
      <c r="BH158" s="469" t="e">
        <f>IF(#REF!="nulová",J158,0)</f>
        <v>#REF!</v>
      </c>
      <c r="BI158" s="379" t="s">
        <v>409</v>
      </c>
      <c r="BJ158" s="470">
        <f t="shared" si="9"/>
        <v>0</v>
      </c>
      <c r="BK158" s="379" t="s">
        <v>422</v>
      </c>
      <c r="BL158" s="468" t="s">
        <v>1971</v>
      </c>
    </row>
    <row r="159" spans="2:64" s="387" customFormat="1" ht="24.2" customHeight="1">
      <c r="B159" s="458"/>
      <c r="C159" s="459" t="s">
        <v>435</v>
      </c>
      <c r="D159" s="459" t="s">
        <v>972</v>
      </c>
      <c r="E159" s="460" t="s">
        <v>1972</v>
      </c>
      <c r="F159" s="461" t="s">
        <v>1973</v>
      </c>
      <c r="G159" s="462" t="s">
        <v>1515</v>
      </c>
      <c r="H159" s="463">
        <v>6</v>
      </c>
      <c r="I159" s="463">
        <v>0</v>
      </c>
      <c r="J159" s="463">
        <f t="shared" si="5"/>
        <v>0</v>
      </c>
      <c r="K159" s="464"/>
      <c r="L159" s="388"/>
      <c r="M159" s="465" t="s">
        <v>911</v>
      </c>
      <c r="N159" s="466">
        <v>1.35578</v>
      </c>
      <c r="O159" s="466">
        <f t="shared" si="6"/>
        <v>8.1346799999999995</v>
      </c>
      <c r="P159" s="466">
        <v>3.2299999999999998E-3</v>
      </c>
      <c r="Q159" s="466">
        <f t="shared" si="7"/>
        <v>1.9379999999999998E-2</v>
      </c>
      <c r="R159" s="466">
        <v>0</v>
      </c>
      <c r="S159" s="467">
        <f t="shared" si="8"/>
        <v>0</v>
      </c>
      <c r="AQ159" s="468" t="s">
        <v>422</v>
      </c>
      <c r="AS159" s="468" t="s">
        <v>972</v>
      </c>
      <c r="AT159" s="468" t="s">
        <v>409</v>
      </c>
      <c r="AX159" s="379" t="s">
        <v>970</v>
      </c>
      <c r="BD159" s="469" t="e">
        <f>IF(#REF!="základná",J159,0)</f>
        <v>#REF!</v>
      </c>
      <c r="BE159" s="469" t="e">
        <f>IF(#REF!="znížená",J159,0)</f>
        <v>#REF!</v>
      </c>
      <c r="BF159" s="469" t="e">
        <f>IF(#REF!="zákl. prenesená",J159,0)</f>
        <v>#REF!</v>
      </c>
      <c r="BG159" s="469" t="e">
        <f>IF(#REF!="zníž. prenesená",J159,0)</f>
        <v>#REF!</v>
      </c>
      <c r="BH159" s="469" t="e">
        <f>IF(#REF!="nulová",J159,0)</f>
        <v>#REF!</v>
      </c>
      <c r="BI159" s="379" t="s">
        <v>409</v>
      </c>
      <c r="BJ159" s="470">
        <f t="shared" si="9"/>
        <v>0</v>
      </c>
      <c r="BK159" s="379" t="s">
        <v>422</v>
      </c>
      <c r="BL159" s="468" t="s">
        <v>1974</v>
      </c>
    </row>
    <row r="160" spans="2:64" s="387" customFormat="1" ht="24.2" customHeight="1">
      <c r="B160" s="458"/>
      <c r="C160" s="459" t="s">
        <v>437</v>
      </c>
      <c r="D160" s="459" t="s">
        <v>972</v>
      </c>
      <c r="E160" s="460" t="s">
        <v>1975</v>
      </c>
      <c r="F160" s="461" t="s">
        <v>1976</v>
      </c>
      <c r="G160" s="462" t="s">
        <v>108</v>
      </c>
      <c r="H160" s="463">
        <v>26.88</v>
      </c>
      <c r="I160" s="463">
        <v>0</v>
      </c>
      <c r="J160" s="463">
        <f t="shared" si="5"/>
        <v>0</v>
      </c>
      <c r="K160" s="464"/>
      <c r="L160" s="388"/>
      <c r="M160" s="465" t="s">
        <v>911</v>
      </c>
      <c r="N160" s="466">
        <v>5.8000000000000003E-2</v>
      </c>
      <c r="O160" s="466">
        <f t="shared" si="6"/>
        <v>1.55904</v>
      </c>
      <c r="P160" s="466">
        <v>0</v>
      </c>
      <c r="Q160" s="466">
        <f t="shared" si="7"/>
        <v>0</v>
      </c>
      <c r="R160" s="466">
        <v>0</v>
      </c>
      <c r="S160" s="467">
        <f t="shared" si="8"/>
        <v>0</v>
      </c>
      <c r="AQ160" s="468" t="s">
        <v>422</v>
      </c>
      <c r="AS160" s="468" t="s">
        <v>972</v>
      </c>
      <c r="AT160" s="468" t="s">
        <v>409</v>
      </c>
      <c r="AX160" s="379" t="s">
        <v>970</v>
      </c>
      <c r="BD160" s="469" t="e">
        <f>IF(#REF!="základná",J160,0)</f>
        <v>#REF!</v>
      </c>
      <c r="BE160" s="469" t="e">
        <f>IF(#REF!="znížená",J160,0)</f>
        <v>#REF!</v>
      </c>
      <c r="BF160" s="469" t="e">
        <f>IF(#REF!="zákl. prenesená",J160,0)</f>
        <v>#REF!</v>
      </c>
      <c r="BG160" s="469" t="e">
        <f>IF(#REF!="zníž. prenesená",J160,0)</f>
        <v>#REF!</v>
      </c>
      <c r="BH160" s="469" t="e">
        <f>IF(#REF!="nulová",J160,0)</f>
        <v>#REF!</v>
      </c>
      <c r="BI160" s="379" t="s">
        <v>409</v>
      </c>
      <c r="BJ160" s="470">
        <f t="shared" si="9"/>
        <v>0</v>
      </c>
      <c r="BK160" s="379" t="s">
        <v>422</v>
      </c>
      <c r="BL160" s="468" t="s">
        <v>1977</v>
      </c>
    </row>
    <row r="161" spans="2:64" s="471" customFormat="1" hidden="1">
      <c r="B161" s="472"/>
      <c r="D161" s="473" t="s">
        <v>976</v>
      </c>
      <c r="E161" s="474" t="s">
        <v>911</v>
      </c>
      <c r="F161" s="475" t="s">
        <v>1978</v>
      </c>
      <c r="H161" s="476">
        <v>26.88</v>
      </c>
      <c r="L161" s="472"/>
      <c r="M161" s="477"/>
      <c r="S161" s="478"/>
      <c r="AS161" s="474" t="s">
        <v>976</v>
      </c>
      <c r="AT161" s="474" t="s">
        <v>409</v>
      </c>
      <c r="AU161" s="471" t="s">
        <v>409</v>
      </c>
      <c r="AV161" s="471" t="s">
        <v>978</v>
      </c>
      <c r="AW161" s="471" t="s">
        <v>402</v>
      </c>
      <c r="AX161" s="474" t="s">
        <v>970</v>
      </c>
    </row>
    <row r="162" spans="2:64" s="387" customFormat="1" ht="24.2" customHeight="1">
      <c r="B162" s="458"/>
      <c r="C162" s="459" t="s">
        <v>438</v>
      </c>
      <c r="D162" s="459" t="s">
        <v>972</v>
      </c>
      <c r="E162" s="460" t="s">
        <v>1979</v>
      </c>
      <c r="F162" s="461" t="s">
        <v>1980</v>
      </c>
      <c r="G162" s="462" t="s">
        <v>305</v>
      </c>
      <c r="H162" s="463">
        <v>6</v>
      </c>
      <c r="I162" s="463">
        <v>0</v>
      </c>
      <c r="J162" s="463">
        <f>ROUND(I162*H162,3)</f>
        <v>0</v>
      </c>
      <c r="K162" s="464"/>
      <c r="L162" s="388"/>
      <c r="M162" s="465" t="s">
        <v>911</v>
      </c>
      <c r="N162" s="466">
        <v>0.16619999999999999</v>
      </c>
      <c r="O162" s="466">
        <f>N162*H162</f>
        <v>0.99719999999999986</v>
      </c>
      <c r="P162" s="466">
        <v>0</v>
      </c>
      <c r="Q162" s="466">
        <f>P162*H162</f>
        <v>0</v>
      </c>
      <c r="R162" s="466">
        <v>0</v>
      </c>
      <c r="S162" s="467">
        <f>R162*H162</f>
        <v>0</v>
      </c>
      <c r="AQ162" s="468" t="s">
        <v>422</v>
      </c>
      <c r="AS162" s="468" t="s">
        <v>972</v>
      </c>
      <c r="AT162" s="468" t="s">
        <v>409</v>
      </c>
      <c r="AX162" s="379" t="s">
        <v>970</v>
      </c>
      <c r="BD162" s="469" t="e">
        <f>IF(#REF!="základná",J162,0)</f>
        <v>#REF!</v>
      </c>
      <c r="BE162" s="469" t="e">
        <f>IF(#REF!="znížená",J162,0)</f>
        <v>#REF!</v>
      </c>
      <c r="BF162" s="469" t="e">
        <f>IF(#REF!="zákl. prenesená",J162,0)</f>
        <v>#REF!</v>
      </c>
      <c r="BG162" s="469" t="e">
        <f>IF(#REF!="zníž. prenesená",J162,0)</f>
        <v>#REF!</v>
      </c>
      <c r="BH162" s="469" t="e">
        <f>IF(#REF!="nulová",J162,0)</f>
        <v>#REF!</v>
      </c>
      <c r="BI162" s="379" t="s">
        <v>409</v>
      </c>
      <c r="BJ162" s="470">
        <f>ROUND(I162*H162,3)</f>
        <v>0</v>
      </c>
      <c r="BK162" s="379" t="s">
        <v>422</v>
      </c>
      <c r="BL162" s="468" t="s">
        <v>1981</v>
      </c>
    </row>
    <row r="163" spans="2:64" s="387" customFormat="1" ht="24.2" customHeight="1">
      <c r="B163" s="458"/>
      <c r="C163" s="493" t="s">
        <v>440</v>
      </c>
      <c r="D163" s="493" t="s">
        <v>474</v>
      </c>
      <c r="E163" s="494" t="s">
        <v>1982</v>
      </c>
      <c r="F163" s="584" t="s">
        <v>2578</v>
      </c>
      <c r="G163" s="496" t="s">
        <v>305</v>
      </c>
      <c r="H163" s="497">
        <v>6</v>
      </c>
      <c r="I163" s="497">
        <v>0</v>
      </c>
      <c r="J163" s="497">
        <f>ROUND(I163*H163,3)</f>
        <v>0</v>
      </c>
      <c r="K163" s="498"/>
      <c r="L163" s="499"/>
      <c r="M163" s="500" t="s">
        <v>911</v>
      </c>
      <c r="N163" s="466">
        <v>0</v>
      </c>
      <c r="O163" s="466">
        <f>N163*H163</f>
        <v>0</v>
      </c>
      <c r="P163" s="466">
        <v>4.8299999999999998E-4</v>
      </c>
      <c r="Q163" s="466">
        <f>P163*H163</f>
        <v>2.898E-3</v>
      </c>
      <c r="R163" s="466">
        <v>0</v>
      </c>
      <c r="S163" s="467">
        <f>R163*H163</f>
        <v>0</v>
      </c>
      <c r="AQ163" s="468" t="s">
        <v>1255</v>
      </c>
      <c r="AS163" s="468" t="s">
        <v>474</v>
      </c>
      <c r="AT163" s="468" t="s">
        <v>409</v>
      </c>
      <c r="AX163" s="379" t="s">
        <v>970</v>
      </c>
      <c r="BD163" s="469" t="e">
        <f>IF(#REF!="základná",J163,0)</f>
        <v>#REF!</v>
      </c>
      <c r="BE163" s="469" t="e">
        <f>IF(#REF!="znížená",J163,0)</f>
        <v>#REF!</v>
      </c>
      <c r="BF163" s="469" t="e">
        <f>IF(#REF!="zákl. prenesená",J163,0)</f>
        <v>#REF!</v>
      </c>
      <c r="BG163" s="469" t="e">
        <f>IF(#REF!="zníž. prenesená",J163,0)</f>
        <v>#REF!</v>
      </c>
      <c r="BH163" s="469" t="e">
        <f>IF(#REF!="nulová",J163,0)</f>
        <v>#REF!</v>
      </c>
      <c r="BI163" s="379" t="s">
        <v>409</v>
      </c>
      <c r="BJ163" s="470">
        <f>ROUND(I163*H163,3)</f>
        <v>0</v>
      </c>
      <c r="BK163" s="379" t="s">
        <v>422</v>
      </c>
      <c r="BL163" s="468" t="s">
        <v>1983</v>
      </c>
    </row>
    <row r="164" spans="2:64" s="387" customFormat="1" ht="24.2" customHeight="1">
      <c r="B164" s="458"/>
      <c r="C164" s="459" t="s">
        <v>442</v>
      </c>
      <c r="D164" s="459" t="s">
        <v>972</v>
      </c>
      <c r="E164" s="460" t="s">
        <v>1984</v>
      </c>
      <c r="F164" s="461" t="s">
        <v>1985</v>
      </c>
      <c r="G164" s="462" t="s">
        <v>305</v>
      </c>
      <c r="H164" s="463">
        <v>1</v>
      </c>
      <c r="I164" s="463">
        <v>0</v>
      </c>
      <c r="J164" s="463">
        <f>ROUND(I164*H164,3)</f>
        <v>0</v>
      </c>
      <c r="K164" s="464"/>
      <c r="L164" s="388"/>
      <c r="M164" s="465" t="s">
        <v>911</v>
      </c>
      <c r="N164" s="466">
        <v>0.249</v>
      </c>
      <c r="O164" s="466">
        <f>N164*H164</f>
        <v>0.249</v>
      </c>
      <c r="P164" s="466">
        <v>0</v>
      </c>
      <c r="Q164" s="466">
        <f>P164*H164</f>
        <v>0</v>
      </c>
      <c r="R164" s="466">
        <v>0</v>
      </c>
      <c r="S164" s="467">
        <f>R164*H164</f>
        <v>0</v>
      </c>
      <c r="AQ164" s="468" t="s">
        <v>422</v>
      </c>
      <c r="AS164" s="468" t="s">
        <v>972</v>
      </c>
      <c r="AT164" s="468" t="s">
        <v>409</v>
      </c>
      <c r="AX164" s="379" t="s">
        <v>970</v>
      </c>
      <c r="BD164" s="469" t="e">
        <f>IF(#REF!="základná",J164,0)</f>
        <v>#REF!</v>
      </c>
      <c r="BE164" s="469" t="e">
        <f>IF(#REF!="znížená",J164,0)</f>
        <v>#REF!</v>
      </c>
      <c r="BF164" s="469" t="e">
        <f>IF(#REF!="zákl. prenesená",J164,0)</f>
        <v>#REF!</v>
      </c>
      <c r="BG164" s="469" t="e">
        <f>IF(#REF!="zníž. prenesená",J164,0)</f>
        <v>#REF!</v>
      </c>
      <c r="BH164" s="469" t="e">
        <f>IF(#REF!="nulová",J164,0)</f>
        <v>#REF!</v>
      </c>
      <c r="BI164" s="379" t="s">
        <v>409</v>
      </c>
      <c r="BJ164" s="470">
        <f>ROUND(I164*H164,3)</f>
        <v>0</v>
      </c>
      <c r="BK164" s="379" t="s">
        <v>422</v>
      </c>
      <c r="BL164" s="468" t="s">
        <v>1986</v>
      </c>
    </row>
    <row r="165" spans="2:64" s="387" customFormat="1" ht="24.2" customHeight="1">
      <c r="B165" s="458"/>
      <c r="C165" s="493" t="s">
        <v>446</v>
      </c>
      <c r="D165" s="493" t="s">
        <v>474</v>
      </c>
      <c r="E165" s="494" t="s">
        <v>1987</v>
      </c>
      <c r="F165" s="584" t="s">
        <v>2579</v>
      </c>
      <c r="G165" s="496" t="s">
        <v>305</v>
      </c>
      <c r="H165" s="497">
        <v>1</v>
      </c>
      <c r="I165" s="497">
        <v>0</v>
      </c>
      <c r="J165" s="497">
        <f>ROUND(I165*H165,3)</f>
        <v>0</v>
      </c>
      <c r="K165" s="498"/>
      <c r="L165" s="499"/>
      <c r="M165" s="500" t="s">
        <v>911</v>
      </c>
      <c r="N165" s="466">
        <v>0</v>
      </c>
      <c r="O165" s="466">
        <f>N165*H165</f>
        <v>0</v>
      </c>
      <c r="P165" s="466">
        <v>6.7000000000000002E-4</v>
      </c>
      <c r="Q165" s="466">
        <f>P165*H165</f>
        <v>6.7000000000000002E-4</v>
      </c>
      <c r="R165" s="466">
        <v>0</v>
      </c>
      <c r="S165" s="467">
        <f>R165*H165</f>
        <v>0</v>
      </c>
      <c r="AQ165" s="468" t="s">
        <v>1255</v>
      </c>
      <c r="AS165" s="468" t="s">
        <v>474</v>
      </c>
      <c r="AT165" s="468" t="s">
        <v>409</v>
      </c>
      <c r="AX165" s="379" t="s">
        <v>970</v>
      </c>
      <c r="BD165" s="469" t="e">
        <f>IF(#REF!="základná",J165,0)</f>
        <v>#REF!</v>
      </c>
      <c r="BE165" s="469" t="e">
        <f>IF(#REF!="znížená",J165,0)</f>
        <v>#REF!</v>
      </c>
      <c r="BF165" s="469" t="e">
        <f>IF(#REF!="zákl. prenesená",J165,0)</f>
        <v>#REF!</v>
      </c>
      <c r="BG165" s="469" t="e">
        <f>IF(#REF!="zníž. prenesená",J165,0)</f>
        <v>#REF!</v>
      </c>
      <c r="BH165" s="469" t="e">
        <f>IF(#REF!="nulová",J165,0)</f>
        <v>#REF!</v>
      </c>
      <c r="BI165" s="379" t="s">
        <v>409</v>
      </c>
      <c r="BJ165" s="470">
        <f>ROUND(I165*H165,3)</f>
        <v>0</v>
      </c>
      <c r="BK165" s="379" t="s">
        <v>422</v>
      </c>
      <c r="BL165" s="468" t="s">
        <v>1988</v>
      </c>
    </row>
    <row r="166" spans="2:64" s="387" customFormat="1" ht="24.2" customHeight="1">
      <c r="B166" s="458"/>
      <c r="C166" s="459" t="s">
        <v>449</v>
      </c>
      <c r="D166" s="459" t="s">
        <v>972</v>
      </c>
      <c r="E166" s="460" t="s">
        <v>1989</v>
      </c>
      <c r="F166" s="461" t="s">
        <v>1990</v>
      </c>
      <c r="G166" s="462" t="s">
        <v>103</v>
      </c>
      <c r="H166" s="463">
        <v>0.14499999999999999</v>
      </c>
      <c r="I166" s="463">
        <v>0</v>
      </c>
      <c r="J166" s="463">
        <f>ROUND(I166*H166,3)</f>
        <v>0</v>
      </c>
      <c r="K166" s="464"/>
      <c r="L166" s="388"/>
      <c r="M166" s="465" t="s">
        <v>911</v>
      </c>
      <c r="N166" s="466">
        <v>1.3080000000000001</v>
      </c>
      <c r="O166" s="466">
        <f>N166*H166</f>
        <v>0.18966</v>
      </c>
      <c r="P166" s="466">
        <v>0</v>
      </c>
      <c r="Q166" s="466">
        <f>P166*H166</f>
        <v>0</v>
      </c>
      <c r="R166" s="466">
        <v>0</v>
      </c>
      <c r="S166" s="467">
        <f>R166*H166</f>
        <v>0</v>
      </c>
      <c r="AQ166" s="468" t="s">
        <v>422</v>
      </c>
      <c r="AS166" s="468" t="s">
        <v>972</v>
      </c>
      <c r="AT166" s="468" t="s">
        <v>409</v>
      </c>
      <c r="AX166" s="379" t="s">
        <v>970</v>
      </c>
      <c r="BD166" s="469" t="e">
        <f>IF(#REF!="základná",J166,0)</f>
        <v>#REF!</v>
      </c>
      <c r="BE166" s="469" t="e">
        <f>IF(#REF!="znížená",J166,0)</f>
        <v>#REF!</v>
      </c>
      <c r="BF166" s="469" t="e">
        <f>IF(#REF!="zákl. prenesená",J166,0)</f>
        <v>#REF!</v>
      </c>
      <c r="BG166" s="469" t="e">
        <f>IF(#REF!="zníž. prenesená",J166,0)</f>
        <v>#REF!</v>
      </c>
      <c r="BH166" s="469" t="e">
        <f>IF(#REF!="nulová",J166,0)</f>
        <v>#REF!</v>
      </c>
      <c r="BI166" s="379" t="s">
        <v>409</v>
      </c>
      <c r="BJ166" s="470">
        <f>ROUND(I166*H166,3)</f>
        <v>0</v>
      </c>
      <c r="BK166" s="379" t="s">
        <v>422</v>
      </c>
      <c r="BL166" s="468" t="s">
        <v>1991</v>
      </c>
    </row>
    <row r="167" spans="2:64" s="446" customFormat="1" ht="22.7" customHeight="1">
      <c r="B167" s="447"/>
      <c r="D167" s="448" t="s">
        <v>441</v>
      </c>
      <c r="E167" s="456" t="s">
        <v>1631</v>
      </c>
      <c r="F167" s="456" t="s">
        <v>1632</v>
      </c>
      <c r="J167" s="457">
        <f>BJ167</f>
        <v>0</v>
      </c>
      <c r="L167" s="447"/>
      <c r="M167" s="451"/>
      <c r="O167" s="452">
        <f>SUM(O168:O171)</f>
        <v>0.25152000000000002</v>
      </c>
      <c r="Q167" s="452">
        <f>SUM(Q168:Q171)</f>
        <v>2.5000000000000001E-3</v>
      </c>
      <c r="S167" s="453">
        <f>SUM(S168:S171)</f>
        <v>0</v>
      </c>
      <c r="AQ167" s="448" t="s">
        <v>409</v>
      </c>
      <c r="AS167" s="454" t="s">
        <v>441</v>
      </c>
      <c r="AT167" s="454" t="s">
        <v>402</v>
      </c>
      <c r="AX167" s="448" t="s">
        <v>970</v>
      </c>
      <c r="BJ167" s="455">
        <f>SUM(BJ168:BJ171)</f>
        <v>0</v>
      </c>
    </row>
    <row r="168" spans="2:64" s="387" customFormat="1" ht="14.45" customHeight="1">
      <c r="B168" s="458"/>
      <c r="C168" s="459" t="s">
        <v>453</v>
      </c>
      <c r="D168" s="459" t="s">
        <v>972</v>
      </c>
      <c r="E168" s="460" t="s">
        <v>1634</v>
      </c>
      <c r="F168" s="461" t="s">
        <v>1635</v>
      </c>
      <c r="G168" s="462" t="s">
        <v>247</v>
      </c>
      <c r="H168" s="463">
        <v>3</v>
      </c>
      <c r="I168" s="463">
        <v>0</v>
      </c>
      <c r="J168" s="463">
        <f>ROUND(I168*H168,3)</f>
        <v>0</v>
      </c>
      <c r="K168" s="464"/>
      <c r="L168" s="388"/>
      <c r="M168" s="465" t="s">
        <v>911</v>
      </c>
      <c r="N168" s="466">
        <v>5.3999999999999999E-2</v>
      </c>
      <c r="O168" s="466">
        <f>N168*H168</f>
        <v>0.16200000000000001</v>
      </c>
      <c r="P168" s="466">
        <v>2.9999999999999997E-4</v>
      </c>
      <c r="Q168" s="466">
        <f>P168*H168</f>
        <v>8.9999999999999998E-4</v>
      </c>
      <c r="R168" s="466">
        <v>0</v>
      </c>
      <c r="S168" s="467">
        <f>R168*H168</f>
        <v>0</v>
      </c>
      <c r="AQ168" s="468" t="s">
        <v>1090</v>
      </c>
      <c r="AS168" s="468" t="s">
        <v>972</v>
      </c>
      <c r="AT168" s="468" t="s">
        <v>409</v>
      </c>
      <c r="AX168" s="379" t="s">
        <v>970</v>
      </c>
      <c r="BD168" s="469" t="e">
        <f>IF(#REF!="základná",J168,0)</f>
        <v>#REF!</v>
      </c>
      <c r="BE168" s="469" t="e">
        <f>IF(#REF!="znížená",J168,0)</f>
        <v>#REF!</v>
      </c>
      <c r="BF168" s="469" t="e">
        <f>IF(#REF!="zákl. prenesená",J168,0)</f>
        <v>#REF!</v>
      </c>
      <c r="BG168" s="469" t="e">
        <f>IF(#REF!="zníž. prenesená",J168,0)</f>
        <v>#REF!</v>
      </c>
      <c r="BH168" s="469" t="e">
        <f>IF(#REF!="nulová",J168,0)</f>
        <v>#REF!</v>
      </c>
      <c r="BI168" s="379" t="s">
        <v>409</v>
      </c>
      <c r="BJ168" s="470">
        <f>ROUND(I168*H168,3)</f>
        <v>0</v>
      </c>
      <c r="BK168" s="379" t="s">
        <v>1090</v>
      </c>
      <c r="BL168" s="468" t="s">
        <v>1992</v>
      </c>
    </row>
    <row r="169" spans="2:64" s="387" customFormat="1" ht="24.2" customHeight="1">
      <c r="B169" s="458"/>
      <c r="C169" s="493" t="s">
        <v>455</v>
      </c>
      <c r="D169" s="493" t="s">
        <v>474</v>
      </c>
      <c r="E169" s="494" t="s">
        <v>1638</v>
      </c>
      <c r="F169" s="584" t="s">
        <v>2580</v>
      </c>
      <c r="G169" s="496" t="s">
        <v>305</v>
      </c>
      <c r="H169" s="497">
        <v>16</v>
      </c>
      <c r="I169" s="497">
        <v>0</v>
      </c>
      <c r="J169" s="497">
        <f>ROUND(I169*H169,3)</f>
        <v>0</v>
      </c>
      <c r="K169" s="498"/>
      <c r="L169" s="499"/>
      <c r="M169" s="500" t="s">
        <v>911</v>
      </c>
      <c r="N169" s="466">
        <v>0</v>
      </c>
      <c r="O169" s="466">
        <f>N169*H169</f>
        <v>0</v>
      </c>
      <c r="P169" s="466">
        <v>0</v>
      </c>
      <c r="Q169" s="466">
        <f>P169*H169</f>
        <v>0</v>
      </c>
      <c r="R169" s="466">
        <v>0</v>
      </c>
      <c r="S169" s="467">
        <f>R169*H169</f>
        <v>0</v>
      </c>
      <c r="AQ169" s="468" t="s">
        <v>1095</v>
      </c>
      <c r="AS169" s="468" t="s">
        <v>474</v>
      </c>
      <c r="AT169" s="468" t="s">
        <v>409</v>
      </c>
      <c r="AX169" s="379" t="s">
        <v>970</v>
      </c>
      <c r="BD169" s="469" t="e">
        <f>IF(#REF!="základná",J169,0)</f>
        <v>#REF!</v>
      </c>
      <c r="BE169" s="469" t="e">
        <f>IF(#REF!="znížená",J169,0)</f>
        <v>#REF!</v>
      </c>
      <c r="BF169" s="469" t="e">
        <f>IF(#REF!="zákl. prenesená",J169,0)</f>
        <v>#REF!</v>
      </c>
      <c r="BG169" s="469" t="e">
        <f>IF(#REF!="zníž. prenesená",J169,0)</f>
        <v>#REF!</v>
      </c>
      <c r="BH169" s="469" t="e">
        <f>IF(#REF!="nulová",J169,0)</f>
        <v>#REF!</v>
      </c>
      <c r="BI169" s="379" t="s">
        <v>409</v>
      </c>
      <c r="BJ169" s="470">
        <f>ROUND(I169*H169,3)</f>
        <v>0</v>
      </c>
      <c r="BK169" s="379" t="s">
        <v>1090</v>
      </c>
      <c r="BL169" s="468" t="s">
        <v>1993</v>
      </c>
    </row>
    <row r="170" spans="2:64" s="387" customFormat="1" ht="24.2" customHeight="1">
      <c r="B170" s="458"/>
      <c r="C170" s="493" t="s">
        <v>457</v>
      </c>
      <c r="D170" s="493" t="s">
        <v>474</v>
      </c>
      <c r="E170" s="494" t="s">
        <v>1994</v>
      </c>
      <c r="F170" s="584" t="s">
        <v>1995</v>
      </c>
      <c r="G170" s="496" t="s">
        <v>305</v>
      </c>
      <c r="H170" s="497">
        <v>16</v>
      </c>
      <c r="I170" s="497">
        <v>0</v>
      </c>
      <c r="J170" s="497">
        <f>ROUND(I170*H170,3)</f>
        <v>0</v>
      </c>
      <c r="K170" s="498"/>
      <c r="L170" s="499"/>
      <c r="M170" s="500" t="s">
        <v>911</v>
      </c>
      <c r="N170" s="466">
        <v>0</v>
      </c>
      <c r="O170" s="466">
        <f>N170*H170</f>
        <v>0</v>
      </c>
      <c r="P170" s="466">
        <v>1E-4</v>
      </c>
      <c r="Q170" s="466">
        <f>P170*H170</f>
        <v>1.6000000000000001E-3</v>
      </c>
      <c r="R170" s="466">
        <v>0</v>
      </c>
      <c r="S170" s="467">
        <f>R170*H170</f>
        <v>0</v>
      </c>
      <c r="AQ170" s="468" t="s">
        <v>405</v>
      </c>
      <c r="AS170" s="468" t="s">
        <v>474</v>
      </c>
      <c r="AT170" s="468" t="s">
        <v>409</v>
      </c>
      <c r="AX170" s="379" t="s">
        <v>970</v>
      </c>
      <c r="BD170" s="469" t="e">
        <f>IF(#REF!="základná",J170,0)</f>
        <v>#REF!</v>
      </c>
      <c r="BE170" s="469" t="e">
        <f>IF(#REF!="znížená",J170,0)</f>
        <v>#REF!</v>
      </c>
      <c r="BF170" s="469" t="e">
        <f>IF(#REF!="zákl. prenesená",J170,0)</f>
        <v>#REF!</v>
      </c>
      <c r="BG170" s="469" t="e">
        <f>IF(#REF!="zníž. prenesená",J170,0)</f>
        <v>#REF!</v>
      </c>
      <c r="BH170" s="469" t="e">
        <f>IF(#REF!="nulová",J170,0)</f>
        <v>#REF!</v>
      </c>
      <c r="BI170" s="379" t="s">
        <v>409</v>
      </c>
      <c r="BJ170" s="470">
        <f>ROUND(I170*H170,3)</f>
        <v>0</v>
      </c>
      <c r="BK170" s="379" t="s">
        <v>420</v>
      </c>
      <c r="BL170" s="468" t="s">
        <v>1996</v>
      </c>
    </row>
    <row r="171" spans="2:64" s="387" customFormat="1" ht="24.2" customHeight="1">
      <c r="B171" s="458"/>
      <c r="C171" s="459" t="s">
        <v>1082</v>
      </c>
      <c r="D171" s="459" t="s">
        <v>972</v>
      </c>
      <c r="E171" s="460" t="s">
        <v>1663</v>
      </c>
      <c r="F171" s="461" t="s">
        <v>1664</v>
      </c>
      <c r="G171" s="462" t="s">
        <v>103</v>
      </c>
      <c r="H171" s="463">
        <v>0.03</v>
      </c>
      <c r="I171" s="463">
        <v>0</v>
      </c>
      <c r="J171" s="463">
        <f>ROUND(I171*H171,3)</f>
        <v>0</v>
      </c>
      <c r="K171" s="464"/>
      <c r="L171" s="388"/>
      <c r="M171" s="465" t="s">
        <v>911</v>
      </c>
      <c r="N171" s="466">
        <v>2.984</v>
      </c>
      <c r="O171" s="466">
        <f>N171*H171</f>
        <v>8.9520000000000002E-2</v>
      </c>
      <c r="P171" s="466">
        <v>0</v>
      </c>
      <c r="Q171" s="466">
        <f>P171*H171</f>
        <v>0</v>
      </c>
      <c r="R171" s="466">
        <v>0</v>
      </c>
      <c r="S171" s="467">
        <f>R171*H171</f>
        <v>0</v>
      </c>
      <c r="AQ171" s="468" t="s">
        <v>422</v>
      </c>
      <c r="AS171" s="468" t="s">
        <v>972</v>
      </c>
      <c r="AT171" s="468" t="s">
        <v>409</v>
      </c>
      <c r="AX171" s="379" t="s">
        <v>970</v>
      </c>
      <c r="BD171" s="469" t="e">
        <f>IF(#REF!="základná",J171,0)</f>
        <v>#REF!</v>
      </c>
      <c r="BE171" s="469" t="e">
        <f>IF(#REF!="znížená",J171,0)</f>
        <v>#REF!</v>
      </c>
      <c r="BF171" s="469" t="e">
        <f>IF(#REF!="zákl. prenesená",J171,0)</f>
        <v>#REF!</v>
      </c>
      <c r="BG171" s="469" t="e">
        <f>IF(#REF!="zníž. prenesená",J171,0)</f>
        <v>#REF!</v>
      </c>
      <c r="BH171" s="469" t="e">
        <f>IF(#REF!="nulová",J171,0)</f>
        <v>#REF!</v>
      </c>
      <c r="BI171" s="379" t="s">
        <v>409</v>
      </c>
      <c r="BJ171" s="470">
        <f>ROUND(I171*H171,3)</f>
        <v>0</v>
      </c>
      <c r="BK171" s="379" t="s">
        <v>422</v>
      </c>
      <c r="BL171" s="468" t="s">
        <v>1997</v>
      </c>
    </row>
    <row r="172" spans="2:64" s="446" customFormat="1" ht="22.7" customHeight="1">
      <c r="B172" s="447"/>
      <c r="D172" s="448" t="s">
        <v>441</v>
      </c>
      <c r="E172" s="456" t="s">
        <v>1998</v>
      </c>
      <c r="F172" s="456" t="s">
        <v>1999</v>
      </c>
      <c r="J172" s="457">
        <f>BJ172</f>
        <v>0</v>
      </c>
      <c r="L172" s="447"/>
      <c r="M172" s="451"/>
      <c r="O172" s="452">
        <f>O173</f>
        <v>4.0739327999999997</v>
      </c>
      <c r="Q172" s="452">
        <f>Q173</f>
        <v>8.6016000000000009E-3</v>
      </c>
      <c r="S172" s="453">
        <f>S173</f>
        <v>0</v>
      </c>
      <c r="AQ172" s="448" t="s">
        <v>409</v>
      </c>
      <c r="AS172" s="454" t="s">
        <v>441</v>
      </c>
      <c r="AT172" s="454" t="s">
        <v>402</v>
      </c>
      <c r="AX172" s="448" t="s">
        <v>970</v>
      </c>
      <c r="BJ172" s="455">
        <f>BJ173</f>
        <v>0</v>
      </c>
    </row>
    <row r="173" spans="2:64" s="387" customFormat="1" ht="24.2" customHeight="1">
      <c r="B173" s="458"/>
      <c r="C173" s="459" t="s">
        <v>1750</v>
      </c>
      <c r="D173" s="459" t="s">
        <v>972</v>
      </c>
      <c r="E173" s="460" t="s">
        <v>2000</v>
      </c>
      <c r="F173" s="461" t="s">
        <v>2001</v>
      </c>
      <c r="G173" s="462" t="s">
        <v>108</v>
      </c>
      <c r="H173" s="463">
        <v>26.88</v>
      </c>
      <c r="I173" s="463">
        <v>0</v>
      </c>
      <c r="J173" s="463">
        <f>ROUND(I173*H173,3)</f>
        <v>0</v>
      </c>
      <c r="K173" s="464"/>
      <c r="L173" s="388"/>
      <c r="M173" s="465" t="s">
        <v>911</v>
      </c>
      <c r="N173" s="466">
        <v>0.15156</v>
      </c>
      <c r="O173" s="466">
        <f>N173*H173</f>
        <v>4.0739327999999997</v>
      </c>
      <c r="P173" s="466">
        <v>3.2000000000000003E-4</v>
      </c>
      <c r="Q173" s="466">
        <f>P173*H173</f>
        <v>8.6016000000000009E-3</v>
      </c>
      <c r="R173" s="466">
        <v>0</v>
      </c>
      <c r="S173" s="467">
        <f>R173*H173</f>
        <v>0</v>
      </c>
      <c r="AQ173" s="468" t="s">
        <v>422</v>
      </c>
      <c r="AS173" s="468" t="s">
        <v>972</v>
      </c>
      <c r="AT173" s="468" t="s">
        <v>409</v>
      </c>
      <c r="AX173" s="379" t="s">
        <v>970</v>
      </c>
      <c r="BD173" s="469" t="e">
        <f>IF(#REF!="základná",J173,0)</f>
        <v>#REF!</v>
      </c>
      <c r="BE173" s="469" t="e">
        <f>IF(#REF!="znížená",J173,0)</f>
        <v>#REF!</v>
      </c>
      <c r="BF173" s="469" t="e">
        <f>IF(#REF!="zákl. prenesená",J173,0)</f>
        <v>#REF!</v>
      </c>
      <c r="BG173" s="469" t="e">
        <f>IF(#REF!="zníž. prenesená",J173,0)</f>
        <v>#REF!</v>
      </c>
      <c r="BH173" s="469" t="e">
        <f>IF(#REF!="nulová",J173,0)</f>
        <v>#REF!</v>
      </c>
      <c r="BI173" s="379" t="s">
        <v>409</v>
      </c>
      <c r="BJ173" s="470">
        <f>ROUND(I173*H173,3)</f>
        <v>0</v>
      </c>
      <c r="BK173" s="379" t="s">
        <v>422</v>
      </c>
      <c r="BL173" s="468" t="s">
        <v>2002</v>
      </c>
    </row>
    <row r="174" spans="2:64" s="446" customFormat="1" ht="25.9" customHeight="1">
      <c r="B174" s="447"/>
      <c r="D174" s="448" t="s">
        <v>441</v>
      </c>
      <c r="E174" s="449" t="s">
        <v>474</v>
      </c>
      <c r="F174" s="449" t="s">
        <v>2003</v>
      </c>
      <c r="J174" s="450">
        <f>BJ174</f>
        <v>0</v>
      </c>
      <c r="L174" s="447"/>
      <c r="M174" s="451"/>
      <c r="O174" s="452">
        <f>O175</f>
        <v>21.1784344</v>
      </c>
      <c r="Q174" s="452">
        <f>Q175</f>
        <v>2.1904000000000003E-3</v>
      </c>
      <c r="S174" s="453">
        <f>S175</f>
        <v>0</v>
      </c>
      <c r="AQ174" s="448" t="s">
        <v>414</v>
      </c>
      <c r="AS174" s="454" t="s">
        <v>441</v>
      </c>
      <c r="AT174" s="454" t="s">
        <v>889</v>
      </c>
      <c r="AX174" s="448" t="s">
        <v>970</v>
      </c>
      <c r="BJ174" s="455">
        <f>BJ175</f>
        <v>0</v>
      </c>
    </row>
    <row r="175" spans="2:64" s="446" customFormat="1" ht="22.7" customHeight="1">
      <c r="B175" s="447"/>
      <c r="D175" s="448" t="s">
        <v>441</v>
      </c>
      <c r="E175" s="456" t="s">
        <v>2004</v>
      </c>
      <c r="F175" s="456" t="s">
        <v>2005</v>
      </c>
      <c r="J175" s="457">
        <f>BJ175</f>
        <v>0</v>
      </c>
      <c r="L175" s="447"/>
      <c r="M175" s="451"/>
      <c r="O175" s="452">
        <f>SUM(O176:O183)</f>
        <v>21.1784344</v>
      </c>
      <c r="Q175" s="452">
        <f>SUM(Q176:Q183)</f>
        <v>2.1904000000000003E-3</v>
      </c>
      <c r="S175" s="453">
        <f>SUM(S176:S183)</f>
        <v>0</v>
      </c>
      <c r="AQ175" s="448" t="s">
        <v>414</v>
      </c>
      <c r="AS175" s="454" t="s">
        <v>441</v>
      </c>
      <c r="AT175" s="454" t="s">
        <v>402</v>
      </c>
      <c r="AX175" s="448" t="s">
        <v>970</v>
      </c>
      <c r="BJ175" s="455">
        <f>SUM(BJ176:BJ183)</f>
        <v>0</v>
      </c>
    </row>
    <row r="176" spans="2:64" s="387" customFormat="1" ht="14.45" customHeight="1">
      <c r="B176" s="458"/>
      <c r="C176" s="459" t="s">
        <v>1753</v>
      </c>
      <c r="D176" s="459" t="s">
        <v>972</v>
      </c>
      <c r="E176" s="460" t="s">
        <v>2006</v>
      </c>
      <c r="F176" s="461" t="s">
        <v>2007</v>
      </c>
      <c r="G176" s="462" t="s">
        <v>2008</v>
      </c>
      <c r="H176" s="463">
        <v>1</v>
      </c>
      <c r="I176" s="463">
        <v>0</v>
      </c>
      <c r="J176" s="463">
        <f t="shared" ref="J176:J183" si="10">ROUND(I176*H176,3)</f>
        <v>0</v>
      </c>
      <c r="K176" s="464"/>
      <c r="L176" s="388"/>
      <c r="M176" s="465" t="s">
        <v>911</v>
      </c>
      <c r="N176" s="466">
        <v>6.3150000000000004</v>
      </c>
      <c r="O176" s="466">
        <f t="shared" ref="O176:O183" si="11">N176*H176</f>
        <v>6.3150000000000004</v>
      </c>
      <c r="P176" s="466">
        <v>0</v>
      </c>
      <c r="Q176" s="466">
        <f t="shared" ref="Q176:Q183" si="12">P176*H176</f>
        <v>0</v>
      </c>
      <c r="R176" s="466">
        <v>0</v>
      </c>
      <c r="S176" s="467">
        <f t="shared" ref="S176:S183" si="13">R176*H176</f>
        <v>0</v>
      </c>
      <c r="AQ176" s="468" t="s">
        <v>1090</v>
      </c>
      <c r="AS176" s="468" t="s">
        <v>972</v>
      </c>
      <c r="AT176" s="468" t="s">
        <v>409</v>
      </c>
      <c r="AX176" s="379" t="s">
        <v>970</v>
      </c>
      <c r="BD176" s="469" t="e">
        <f>IF(#REF!="základná",J176,0)</f>
        <v>#REF!</v>
      </c>
      <c r="BE176" s="469" t="e">
        <f>IF(#REF!="znížená",J176,0)</f>
        <v>#REF!</v>
      </c>
      <c r="BF176" s="469" t="e">
        <f>IF(#REF!="zákl. prenesená",J176,0)</f>
        <v>#REF!</v>
      </c>
      <c r="BG176" s="469" t="e">
        <f>IF(#REF!="zníž. prenesená",J176,0)</f>
        <v>#REF!</v>
      </c>
      <c r="BH176" s="469" t="e">
        <f>IF(#REF!="nulová",J176,0)</f>
        <v>#REF!</v>
      </c>
      <c r="BI176" s="379" t="s">
        <v>409</v>
      </c>
      <c r="BJ176" s="470">
        <f t="shared" ref="BJ176:BJ183" si="14">ROUND(I176*H176,3)</f>
        <v>0</v>
      </c>
      <c r="BK176" s="379" t="s">
        <v>1090</v>
      </c>
      <c r="BL176" s="468" t="s">
        <v>2009</v>
      </c>
    </row>
    <row r="177" spans="2:64" s="387" customFormat="1" ht="24.2" customHeight="1">
      <c r="B177" s="458"/>
      <c r="C177" s="459" t="s">
        <v>1255</v>
      </c>
      <c r="D177" s="459" t="s">
        <v>972</v>
      </c>
      <c r="E177" s="460" t="s">
        <v>2010</v>
      </c>
      <c r="F177" s="461" t="s">
        <v>2011</v>
      </c>
      <c r="G177" s="462" t="s">
        <v>108</v>
      </c>
      <c r="H177" s="463">
        <v>26.88</v>
      </c>
      <c r="I177" s="463">
        <v>0</v>
      </c>
      <c r="J177" s="463">
        <f t="shared" si="10"/>
        <v>0</v>
      </c>
      <c r="K177" s="464"/>
      <c r="L177" s="388"/>
      <c r="M177" s="465" t="s">
        <v>911</v>
      </c>
      <c r="N177" s="466">
        <v>3.9E-2</v>
      </c>
      <c r="O177" s="466">
        <f t="shared" si="11"/>
        <v>1.0483199999999999</v>
      </c>
      <c r="P177" s="466">
        <v>0</v>
      </c>
      <c r="Q177" s="466">
        <f t="shared" si="12"/>
        <v>0</v>
      </c>
      <c r="R177" s="466">
        <v>0</v>
      </c>
      <c r="S177" s="467">
        <f t="shared" si="13"/>
        <v>0</v>
      </c>
      <c r="AQ177" s="468" t="s">
        <v>1090</v>
      </c>
      <c r="AS177" s="468" t="s">
        <v>972</v>
      </c>
      <c r="AT177" s="468" t="s">
        <v>409</v>
      </c>
      <c r="AX177" s="379" t="s">
        <v>970</v>
      </c>
      <c r="BD177" s="469" t="e">
        <f>IF(#REF!="základná",J177,0)</f>
        <v>#REF!</v>
      </c>
      <c r="BE177" s="469" t="e">
        <f>IF(#REF!="znížená",J177,0)</f>
        <v>#REF!</v>
      </c>
      <c r="BF177" s="469" t="e">
        <f>IF(#REF!="zákl. prenesená",J177,0)</f>
        <v>#REF!</v>
      </c>
      <c r="BG177" s="469" t="e">
        <f>IF(#REF!="zníž. prenesená",J177,0)</f>
        <v>#REF!</v>
      </c>
      <c r="BH177" s="469" t="e">
        <f>IF(#REF!="nulová",J177,0)</f>
        <v>#REF!</v>
      </c>
      <c r="BI177" s="379" t="s">
        <v>409</v>
      </c>
      <c r="BJ177" s="470">
        <f t="shared" si="14"/>
        <v>0</v>
      </c>
      <c r="BK177" s="379" t="s">
        <v>1090</v>
      </c>
      <c r="BL177" s="468" t="s">
        <v>2012</v>
      </c>
    </row>
    <row r="178" spans="2:64" s="387" customFormat="1" ht="24.2" customHeight="1">
      <c r="B178" s="458"/>
      <c r="C178" s="459" t="s">
        <v>1759</v>
      </c>
      <c r="D178" s="459" t="s">
        <v>972</v>
      </c>
      <c r="E178" s="460" t="s">
        <v>2013</v>
      </c>
      <c r="F178" s="461" t="s">
        <v>2014</v>
      </c>
      <c r="G178" s="462" t="s">
        <v>305</v>
      </c>
      <c r="H178" s="463">
        <v>2</v>
      </c>
      <c r="I178" s="463">
        <v>0</v>
      </c>
      <c r="J178" s="463">
        <f t="shared" si="10"/>
        <v>0</v>
      </c>
      <c r="K178" s="464"/>
      <c r="L178" s="388"/>
      <c r="M178" s="465" t="s">
        <v>911</v>
      </c>
      <c r="N178" s="466">
        <v>4.48E-2</v>
      </c>
      <c r="O178" s="466">
        <f t="shared" si="11"/>
        <v>8.9599999999999999E-2</v>
      </c>
      <c r="P178" s="466">
        <v>0</v>
      </c>
      <c r="Q178" s="466">
        <f t="shared" si="12"/>
        <v>0</v>
      </c>
      <c r="R178" s="466">
        <v>0</v>
      </c>
      <c r="S178" s="467">
        <f t="shared" si="13"/>
        <v>0</v>
      </c>
      <c r="AQ178" s="468" t="s">
        <v>1090</v>
      </c>
      <c r="AS178" s="468" t="s">
        <v>972</v>
      </c>
      <c r="AT178" s="468" t="s">
        <v>409</v>
      </c>
      <c r="AX178" s="379" t="s">
        <v>970</v>
      </c>
      <c r="BD178" s="469" t="e">
        <f>IF(#REF!="základná",J178,0)</f>
        <v>#REF!</v>
      </c>
      <c r="BE178" s="469" t="e">
        <f>IF(#REF!="znížená",J178,0)</f>
        <v>#REF!</v>
      </c>
      <c r="BF178" s="469" t="e">
        <f>IF(#REF!="zákl. prenesená",J178,0)</f>
        <v>#REF!</v>
      </c>
      <c r="BG178" s="469" t="e">
        <f>IF(#REF!="zníž. prenesená",J178,0)</f>
        <v>#REF!</v>
      </c>
      <c r="BH178" s="469" t="e">
        <f>IF(#REF!="nulová",J178,0)</f>
        <v>#REF!</v>
      </c>
      <c r="BI178" s="379" t="s">
        <v>409</v>
      </c>
      <c r="BJ178" s="470">
        <f t="shared" si="14"/>
        <v>0</v>
      </c>
      <c r="BK178" s="379" t="s">
        <v>1090</v>
      </c>
      <c r="BL178" s="468" t="s">
        <v>2015</v>
      </c>
    </row>
    <row r="179" spans="2:64" s="387" customFormat="1" ht="24.2" customHeight="1">
      <c r="B179" s="458"/>
      <c r="C179" s="459" t="s">
        <v>1763</v>
      </c>
      <c r="D179" s="459" t="s">
        <v>972</v>
      </c>
      <c r="E179" s="460" t="s">
        <v>2016</v>
      </c>
      <c r="F179" s="461" t="s">
        <v>2017</v>
      </c>
      <c r="G179" s="462" t="s">
        <v>108</v>
      </c>
      <c r="H179" s="463">
        <v>26.88</v>
      </c>
      <c r="I179" s="463">
        <v>0</v>
      </c>
      <c r="J179" s="463">
        <f t="shared" si="10"/>
        <v>0</v>
      </c>
      <c r="K179" s="464"/>
      <c r="L179" s="388"/>
      <c r="M179" s="465" t="s">
        <v>911</v>
      </c>
      <c r="N179" s="466">
        <v>0.154</v>
      </c>
      <c r="O179" s="466">
        <f t="shared" si="11"/>
        <v>4.1395200000000001</v>
      </c>
      <c r="P179" s="466">
        <v>0</v>
      </c>
      <c r="Q179" s="466">
        <f t="shared" si="12"/>
        <v>0</v>
      </c>
      <c r="R179" s="466">
        <v>0</v>
      </c>
      <c r="S179" s="467">
        <f t="shared" si="13"/>
        <v>0</v>
      </c>
      <c r="AQ179" s="468" t="s">
        <v>1090</v>
      </c>
      <c r="AS179" s="468" t="s">
        <v>972</v>
      </c>
      <c r="AT179" s="468" t="s">
        <v>409</v>
      </c>
      <c r="AX179" s="379" t="s">
        <v>970</v>
      </c>
      <c r="BD179" s="469" t="e">
        <f>IF(#REF!="základná",J179,0)</f>
        <v>#REF!</v>
      </c>
      <c r="BE179" s="469" t="e">
        <f>IF(#REF!="znížená",J179,0)</f>
        <v>#REF!</v>
      </c>
      <c r="BF179" s="469" t="e">
        <f>IF(#REF!="zákl. prenesená",J179,0)</f>
        <v>#REF!</v>
      </c>
      <c r="BG179" s="469" t="e">
        <f>IF(#REF!="zníž. prenesená",J179,0)</f>
        <v>#REF!</v>
      </c>
      <c r="BH179" s="469" t="e">
        <f>IF(#REF!="nulová",J179,0)</f>
        <v>#REF!</v>
      </c>
      <c r="BI179" s="379" t="s">
        <v>409</v>
      </c>
      <c r="BJ179" s="470">
        <f t="shared" si="14"/>
        <v>0</v>
      </c>
      <c r="BK179" s="379" t="s">
        <v>1090</v>
      </c>
      <c r="BL179" s="468" t="s">
        <v>2018</v>
      </c>
    </row>
    <row r="180" spans="2:64" s="387" customFormat="1" ht="24.2" customHeight="1">
      <c r="B180" s="458"/>
      <c r="C180" s="459" t="s">
        <v>1767</v>
      </c>
      <c r="D180" s="459" t="s">
        <v>972</v>
      </c>
      <c r="E180" s="460" t="s">
        <v>2019</v>
      </c>
      <c r="F180" s="461" t="s">
        <v>2020</v>
      </c>
      <c r="G180" s="462" t="s">
        <v>2008</v>
      </c>
      <c r="H180" s="463">
        <v>1</v>
      </c>
      <c r="I180" s="463">
        <v>0</v>
      </c>
      <c r="J180" s="463">
        <f t="shared" si="10"/>
        <v>0</v>
      </c>
      <c r="K180" s="464"/>
      <c r="L180" s="388"/>
      <c r="M180" s="465" t="s">
        <v>911</v>
      </c>
      <c r="N180" s="466">
        <v>4.2364300000000004</v>
      </c>
      <c r="O180" s="466">
        <f t="shared" si="11"/>
        <v>4.2364300000000004</v>
      </c>
      <c r="P180" s="466">
        <v>0</v>
      </c>
      <c r="Q180" s="466">
        <f t="shared" si="12"/>
        <v>0</v>
      </c>
      <c r="R180" s="466">
        <v>0</v>
      </c>
      <c r="S180" s="467">
        <f t="shared" si="13"/>
        <v>0</v>
      </c>
      <c r="AQ180" s="468" t="s">
        <v>1090</v>
      </c>
      <c r="AS180" s="468" t="s">
        <v>972</v>
      </c>
      <c r="AT180" s="468" t="s">
        <v>409</v>
      </c>
      <c r="AX180" s="379" t="s">
        <v>970</v>
      </c>
      <c r="BD180" s="469" t="e">
        <f>IF(#REF!="základná",J180,0)</f>
        <v>#REF!</v>
      </c>
      <c r="BE180" s="469" t="e">
        <f>IF(#REF!="znížená",J180,0)</f>
        <v>#REF!</v>
      </c>
      <c r="BF180" s="469" t="e">
        <f>IF(#REF!="zákl. prenesená",J180,0)</f>
        <v>#REF!</v>
      </c>
      <c r="BG180" s="469" t="e">
        <f>IF(#REF!="zníž. prenesená",J180,0)</f>
        <v>#REF!</v>
      </c>
      <c r="BH180" s="469" t="e">
        <f>IF(#REF!="nulová",J180,0)</f>
        <v>#REF!</v>
      </c>
      <c r="BI180" s="379" t="s">
        <v>409</v>
      </c>
      <c r="BJ180" s="470">
        <f t="shared" si="14"/>
        <v>0</v>
      </c>
      <c r="BK180" s="379" t="s">
        <v>1090</v>
      </c>
      <c r="BL180" s="468" t="s">
        <v>2021</v>
      </c>
    </row>
    <row r="181" spans="2:64" s="387" customFormat="1" ht="14.45" customHeight="1">
      <c r="B181" s="458"/>
      <c r="C181" s="459" t="s">
        <v>1087</v>
      </c>
      <c r="D181" s="459" t="s">
        <v>972</v>
      </c>
      <c r="E181" s="460" t="s">
        <v>2022</v>
      </c>
      <c r="F181" s="461" t="s">
        <v>2023</v>
      </c>
      <c r="G181" s="462" t="s">
        <v>2008</v>
      </c>
      <c r="H181" s="463">
        <v>1</v>
      </c>
      <c r="I181" s="463">
        <v>0</v>
      </c>
      <c r="J181" s="463">
        <f t="shared" si="10"/>
        <v>0</v>
      </c>
      <c r="K181" s="464"/>
      <c r="L181" s="388"/>
      <c r="M181" s="465" t="s">
        <v>911</v>
      </c>
      <c r="N181" s="466">
        <v>3.3569499999999999</v>
      </c>
      <c r="O181" s="466">
        <f t="shared" si="11"/>
        <v>3.3569499999999999</v>
      </c>
      <c r="P181" s="466">
        <v>4.0000000000000003E-5</v>
      </c>
      <c r="Q181" s="466">
        <f t="shared" si="12"/>
        <v>4.0000000000000003E-5</v>
      </c>
      <c r="R181" s="466">
        <v>0</v>
      </c>
      <c r="S181" s="467">
        <f t="shared" si="13"/>
        <v>0</v>
      </c>
      <c r="AQ181" s="468" t="s">
        <v>1090</v>
      </c>
      <c r="AS181" s="468" t="s">
        <v>972</v>
      </c>
      <c r="AT181" s="468" t="s">
        <v>409</v>
      </c>
      <c r="AX181" s="379" t="s">
        <v>970</v>
      </c>
      <c r="BD181" s="469" t="e">
        <f>IF(#REF!="základná",J181,0)</f>
        <v>#REF!</v>
      </c>
      <c r="BE181" s="469" t="e">
        <f>IF(#REF!="znížená",J181,0)</f>
        <v>#REF!</v>
      </c>
      <c r="BF181" s="469" t="e">
        <f>IF(#REF!="zákl. prenesená",J181,0)</f>
        <v>#REF!</v>
      </c>
      <c r="BG181" s="469" t="e">
        <f>IF(#REF!="zníž. prenesená",J181,0)</f>
        <v>#REF!</v>
      </c>
      <c r="BH181" s="469" t="e">
        <f>IF(#REF!="nulová",J181,0)</f>
        <v>#REF!</v>
      </c>
      <c r="BI181" s="379" t="s">
        <v>409</v>
      </c>
      <c r="BJ181" s="470">
        <f t="shared" si="14"/>
        <v>0</v>
      </c>
      <c r="BK181" s="379" t="s">
        <v>1090</v>
      </c>
      <c r="BL181" s="468" t="s">
        <v>2024</v>
      </c>
    </row>
    <row r="182" spans="2:64" s="387" customFormat="1" ht="14.45" customHeight="1">
      <c r="B182" s="458"/>
      <c r="C182" s="459" t="s">
        <v>1092</v>
      </c>
      <c r="D182" s="459" t="s">
        <v>972</v>
      </c>
      <c r="E182" s="460" t="s">
        <v>2025</v>
      </c>
      <c r="F182" s="461" t="s">
        <v>2026</v>
      </c>
      <c r="G182" s="462" t="s">
        <v>108</v>
      </c>
      <c r="H182" s="463">
        <v>26.88</v>
      </c>
      <c r="I182" s="463">
        <v>0</v>
      </c>
      <c r="J182" s="463">
        <f t="shared" si="10"/>
        <v>0</v>
      </c>
      <c r="K182" s="464"/>
      <c r="L182" s="388"/>
      <c r="M182" s="465" t="s">
        <v>911</v>
      </c>
      <c r="N182" s="466">
        <v>1.3990000000000001E-2</v>
      </c>
      <c r="O182" s="466">
        <f t="shared" si="11"/>
        <v>0.37605120000000003</v>
      </c>
      <c r="P182" s="466">
        <v>8.0000000000000007E-5</v>
      </c>
      <c r="Q182" s="466">
        <f t="shared" si="12"/>
        <v>2.1504000000000002E-3</v>
      </c>
      <c r="R182" s="466">
        <v>0</v>
      </c>
      <c r="S182" s="467">
        <f t="shared" si="13"/>
        <v>0</v>
      </c>
      <c r="AQ182" s="468" t="s">
        <v>1090</v>
      </c>
      <c r="AS182" s="468" t="s">
        <v>972</v>
      </c>
      <c r="AT182" s="468" t="s">
        <v>409</v>
      </c>
      <c r="AX182" s="379" t="s">
        <v>970</v>
      </c>
      <c r="BD182" s="469" t="e">
        <f>IF(#REF!="základná",J182,0)</f>
        <v>#REF!</v>
      </c>
      <c r="BE182" s="469" t="e">
        <f>IF(#REF!="znížená",J182,0)</f>
        <v>#REF!</v>
      </c>
      <c r="BF182" s="469" t="e">
        <f>IF(#REF!="zákl. prenesená",J182,0)</f>
        <v>#REF!</v>
      </c>
      <c r="BG182" s="469" t="e">
        <f>IF(#REF!="zníž. prenesená",J182,0)</f>
        <v>#REF!</v>
      </c>
      <c r="BH182" s="469" t="e">
        <f>IF(#REF!="nulová",J182,0)</f>
        <v>#REF!</v>
      </c>
      <c r="BI182" s="379" t="s">
        <v>409</v>
      </c>
      <c r="BJ182" s="470">
        <f t="shared" si="14"/>
        <v>0</v>
      </c>
      <c r="BK182" s="379" t="s">
        <v>1090</v>
      </c>
      <c r="BL182" s="468" t="s">
        <v>2027</v>
      </c>
    </row>
    <row r="183" spans="2:64" s="387" customFormat="1" ht="14.45" customHeight="1">
      <c r="B183" s="458"/>
      <c r="C183" s="459" t="s">
        <v>1098</v>
      </c>
      <c r="D183" s="459" t="s">
        <v>972</v>
      </c>
      <c r="E183" s="460" t="s">
        <v>2028</v>
      </c>
      <c r="F183" s="461" t="s">
        <v>2029</v>
      </c>
      <c r="G183" s="462" t="s">
        <v>108</v>
      </c>
      <c r="H183" s="463">
        <v>26.88</v>
      </c>
      <c r="I183" s="463">
        <v>0</v>
      </c>
      <c r="J183" s="463">
        <f t="shared" si="10"/>
        <v>0</v>
      </c>
      <c r="K183" s="464"/>
      <c r="L183" s="388"/>
      <c r="M183" s="465" t="s">
        <v>911</v>
      </c>
      <c r="N183" s="466">
        <v>6.0139999999999999E-2</v>
      </c>
      <c r="O183" s="466">
        <f t="shared" si="11"/>
        <v>1.6165631999999999</v>
      </c>
      <c r="P183" s="466">
        <v>0</v>
      </c>
      <c r="Q183" s="466">
        <f t="shared" si="12"/>
        <v>0</v>
      </c>
      <c r="R183" s="466">
        <v>0</v>
      </c>
      <c r="S183" s="467">
        <f t="shared" si="13"/>
        <v>0</v>
      </c>
      <c r="AQ183" s="468" t="s">
        <v>1090</v>
      </c>
      <c r="AS183" s="468" t="s">
        <v>972</v>
      </c>
      <c r="AT183" s="468" t="s">
        <v>409</v>
      </c>
      <c r="AX183" s="379" t="s">
        <v>970</v>
      </c>
      <c r="BD183" s="469" t="e">
        <f>IF(#REF!="základná",J183,0)</f>
        <v>#REF!</v>
      </c>
      <c r="BE183" s="469" t="e">
        <f>IF(#REF!="znížená",J183,0)</f>
        <v>#REF!</v>
      </c>
      <c r="BF183" s="469" t="e">
        <f>IF(#REF!="zákl. prenesená",J183,0)</f>
        <v>#REF!</v>
      </c>
      <c r="BG183" s="469" t="e">
        <f>IF(#REF!="zníž. prenesená",J183,0)</f>
        <v>#REF!</v>
      </c>
      <c r="BH183" s="469" t="e">
        <f>IF(#REF!="nulová",J183,0)</f>
        <v>#REF!</v>
      </c>
      <c r="BI183" s="379" t="s">
        <v>409</v>
      </c>
      <c r="BJ183" s="470">
        <f t="shared" si="14"/>
        <v>0</v>
      </c>
      <c r="BK183" s="379" t="s">
        <v>1090</v>
      </c>
      <c r="BL183" s="468" t="s">
        <v>2030</v>
      </c>
    </row>
    <row r="184" spans="2:64" s="446" customFormat="1" ht="25.9" customHeight="1">
      <c r="B184" s="447"/>
      <c r="D184" s="448" t="s">
        <v>441</v>
      </c>
      <c r="E184" s="449" t="s">
        <v>8</v>
      </c>
      <c r="F184" s="449" t="s">
        <v>1908</v>
      </c>
      <c r="J184" s="450">
        <f>BJ184</f>
        <v>0</v>
      </c>
      <c r="L184" s="447"/>
      <c r="M184" s="451"/>
      <c r="O184" s="452">
        <f>SUM(O185:O186)</f>
        <v>2.12</v>
      </c>
      <c r="Q184" s="452">
        <f>SUM(Q185:Q186)</f>
        <v>0</v>
      </c>
      <c r="S184" s="453">
        <f>SUM(S185:S186)</f>
        <v>0</v>
      </c>
      <c r="AQ184" s="448" t="s">
        <v>420</v>
      </c>
      <c r="AS184" s="454" t="s">
        <v>441</v>
      </c>
      <c r="AT184" s="454" t="s">
        <v>889</v>
      </c>
      <c r="AX184" s="448" t="s">
        <v>970</v>
      </c>
      <c r="BJ184" s="455">
        <f>SUM(BJ185:BJ186)</f>
        <v>0</v>
      </c>
    </row>
    <row r="185" spans="2:64" s="387" customFormat="1" ht="37.700000000000003" customHeight="1">
      <c r="B185" s="458"/>
      <c r="C185" s="459" t="s">
        <v>1779</v>
      </c>
      <c r="D185" s="459" t="s">
        <v>972</v>
      </c>
      <c r="E185" s="460" t="s">
        <v>547</v>
      </c>
      <c r="F185" s="461" t="s">
        <v>2031</v>
      </c>
      <c r="G185" s="462" t="s">
        <v>102</v>
      </c>
      <c r="H185" s="463">
        <v>1</v>
      </c>
      <c r="I185" s="463">
        <v>0</v>
      </c>
      <c r="J185" s="463">
        <f>ROUND(I185*H185,3)</f>
        <v>0</v>
      </c>
      <c r="K185" s="464"/>
      <c r="L185" s="388"/>
      <c r="M185" s="465" t="s">
        <v>911</v>
      </c>
      <c r="N185" s="466">
        <v>1.06</v>
      </c>
      <c r="O185" s="466">
        <f>N185*H185</f>
        <v>1.06</v>
      </c>
      <c r="P185" s="466">
        <v>0</v>
      </c>
      <c r="Q185" s="466">
        <f>P185*H185</f>
        <v>0</v>
      </c>
      <c r="R185" s="466">
        <v>0</v>
      </c>
      <c r="S185" s="467">
        <f>R185*H185</f>
        <v>0</v>
      </c>
      <c r="AQ185" s="468" t="s">
        <v>2032</v>
      </c>
      <c r="AS185" s="468" t="s">
        <v>972</v>
      </c>
      <c r="AT185" s="468" t="s">
        <v>402</v>
      </c>
      <c r="AX185" s="379" t="s">
        <v>970</v>
      </c>
      <c r="BD185" s="469" t="e">
        <f>IF(#REF!="základná",J185,0)</f>
        <v>#REF!</v>
      </c>
      <c r="BE185" s="469" t="e">
        <f>IF(#REF!="znížená",J185,0)</f>
        <v>#REF!</v>
      </c>
      <c r="BF185" s="469" t="e">
        <f>IF(#REF!="zákl. prenesená",J185,0)</f>
        <v>#REF!</v>
      </c>
      <c r="BG185" s="469" t="e">
        <f>IF(#REF!="zníž. prenesená",J185,0)</f>
        <v>#REF!</v>
      </c>
      <c r="BH185" s="469" t="e">
        <f>IF(#REF!="nulová",J185,0)</f>
        <v>#REF!</v>
      </c>
      <c r="BI185" s="379" t="s">
        <v>409</v>
      </c>
      <c r="BJ185" s="470">
        <f>ROUND(I185*H185,3)</f>
        <v>0</v>
      </c>
      <c r="BK185" s="379" t="s">
        <v>2032</v>
      </c>
      <c r="BL185" s="468" t="s">
        <v>2033</v>
      </c>
    </row>
    <row r="186" spans="2:64" s="387" customFormat="1" ht="14.45" customHeight="1">
      <c r="B186" s="458"/>
      <c r="C186" s="459" t="s">
        <v>1102</v>
      </c>
      <c r="D186" s="459" t="s">
        <v>972</v>
      </c>
      <c r="E186" s="460" t="s">
        <v>803</v>
      </c>
      <c r="F186" s="461" t="s">
        <v>2034</v>
      </c>
      <c r="G186" s="462" t="s">
        <v>102</v>
      </c>
      <c r="H186" s="463">
        <v>1</v>
      </c>
      <c r="I186" s="463">
        <v>0</v>
      </c>
      <c r="J186" s="463">
        <f>ROUND(I186*H186,3)</f>
        <v>0</v>
      </c>
      <c r="K186" s="464"/>
      <c r="L186" s="388"/>
      <c r="M186" s="501" t="s">
        <v>911</v>
      </c>
      <c r="N186" s="502">
        <v>1.06</v>
      </c>
      <c r="O186" s="502">
        <f>N186*H186</f>
        <v>1.06</v>
      </c>
      <c r="P186" s="502">
        <v>0</v>
      </c>
      <c r="Q186" s="502">
        <f>P186*H186</f>
        <v>0</v>
      </c>
      <c r="R186" s="502">
        <v>0</v>
      </c>
      <c r="S186" s="503">
        <f>R186*H186</f>
        <v>0</v>
      </c>
      <c r="AQ186" s="468" t="s">
        <v>2032</v>
      </c>
      <c r="AS186" s="468" t="s">
        <v>972</v>
      </c>
      <c r="AT186" s="468" t="s">
        <v>402</v>
      </c>
      <c r="AX186" s="379" t="s">
        <v>970</v>
      </c>
      <c r="BD186" s="469" t="e">
        <f>IF(#REF!="základná",J186,0)</f>
        <v>#REF!</v>
      </c>
      <c r="BE186" s="469" t="e">
        <f>IF(#REF!="znížená",J186,0)</f>
        <v>#REF!</v>
      </c>
      <c r="BF186" s="469" t="e">
        <f>IF(#REF!="zákl. prenesená",J186,0)</f>
        <v>#REF!</v>
      </c>
      <c r="BG186" s="469" t="e">
        <f>IF(#REF!="zníž. prenesená",J186,0)</f>
        <v>#REF!</v>
      </c>
      <c r="BH186" s="469" t="e">
        <f>IF(#REF!="nulová",J186,0)</f>
        <v>#REF!</v>
      </c>
      <c r="BI186" s="379" t="s">
        <v>409</v>
      </c>
      <c r="BJ186" s="470">
        <f>ROUND(I186*H186,3)</f>
        <v>0</v>
      </c>
      <c r="BK186" s="379" t="s">
        <v>2032</v>
      </c>
      <c r="BL186" s="468" t="s">
        <v>2035</v>
      </c>
    </row>
    <row r="187" spans="2:64" s="387" customFormat="1" ht="6.95" customHeight="1">
      <c r="B187" s="413"/>
      <c r="C187" s="414"/>
      <c r="D187" s="414"/>
      <c r="E187" s="414"/>
      <c r="F187" s="414"/>
      <c r="G187" s="414"/>
      <c r="H187" s="414"/>
      <c r="I187" s="414"/>
      <c r="J187" s="414"/>
      <c r="K187" s="414"/>
      <c r="L187" s="388"/>
    </row>
  </sheetData>
  <autoFilter ref="C125:K186" xr:uid="{00000000-0009-0000-0000-000003000000}"/>
  <mergeCells count="9">
    <mergeCell ref="E87:H87"/>
    <mergeCell ref="E116:H116"/>
    <mergeCell ref="E118:H118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3B46-5AE1-49A3-818D-CF8EBC4358BE}">
  <sheetPr>
    <pageSetUpPr fitToPage="1"/>
  </sheetPr>
  <dimension ref="A1:S38"/>
  <sheetViews>
    <sheetView showGridLines="0" workbookViewId="0">
      <pane ySplit="3" topLeftCell="A16" activePane="bottomLeft" state="frozenSplit"/>
      <selection pane="bottomLeft" activeCell="E12" sqref="E12:M12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539" t="s">
        <v>2478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7"/>
      <c r="P4" s="218"/>
      <c r="Q4" s="218"/>
      <c r="R4" s="218"/>
      <c r="S4" s="220"/>
    </row>
    <row r="5" spans="1:19" ht="24.75" customHeight="1">
      <c r="A5" s="221"/>
      <c r="B5" s="377" t="s">
        <v>371</v>
      </c>
      <c r="C5" s="377"/>
      <c r="D5" s="377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377"/>
      <c r="O5" s="377"/>
      <c r="P5" s="377" t="s">
        <v>372</v>
      </c>
      <c r="Q5" s="222"/>
      <c r="R5" s="223"/>
      <c r="S5" s="224"/>
    </row>
    <row r="6" spans="1:19" ht="24.75" customHeight="1">
      <c r="A6" s="221"/>
      <c r="B6" s="377" t="s">
        <v>5</v>
      </c>
      <c r="C6" s="377"/>
      <c r="D6" s="377"/>
      <c r="E6" s="694" t="s">
        <v>2479</v>
      </c>
      <c r="F6" s="653"/>
      <c r="G6" s="653"/>
      <c r="H6" s="653"/>
      <c r="I6" s="653"/>
      <c r="J6" s="653"/>
      <c r="K6" s="653"/>
      <c r="L6" s="653"/>
      <c r="M6" s="654"/>
      <c r="N6" s="377"/>
      <c r="O6" s="377"/>
      <c r="P6" s="377" t="s">
        <v>373</v>
      </c>
      <c r="Q6" s="225"/>
      <c r="R6" s="226"/>
      <c r="S6" s="224"/>
    </row>
    <row r="7" spans="1:19" ht="24.75" customHeight="1" thickBot="1">
      <c r="A7" s="221"/>
      <c r="B7" s="377"/>
      <c r="C7" s="377"/>
      <c r="D7" s="377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377"/>
      <c r="O7" s="377"/>
      <c r="P7" s="377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 t="s">
        <v>377</v>
      </c>
      <c r="Q8" s="377" t="s">
        <v>378</v>
      </c>
      <c r="R8" s="377"/>
      <c r="S8" s="224"/>
    </row>
    <row r="9" spans="1:19" ht="24.75" customHeight="1" thickBot="1">
      <c r="A9" s="221"/>
      <c r="B9" s="377" t="s">
        <v>379</v>
      </c>
      <c r="C9" s="377"/>
      <c r="D9" s="377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377"/>
      <c r="O9" s="377"/>
      <c r="P9" s="229"/>
      <c r="Q9" s="230"/>
      <c r="R9" s="231"/>
      <c r="S9" s="224"/>
    </row>
    <row r="10" spans="1:19" ht="24.75" customHeight="1" thickBot="1">
      <c r="A10" s="221"/>
      <c r="B10" s="377" t="s">
        <v>380</v>
      </c>
      <c r="C10" s="377"/>
      <c r="D10" s="377"/>
      <c r="E10" s="693" t="s">
        <v>2480</v>
      </c>
      <c r="F10" s="638"/>
      <c r="G10" s="638"/>
      <c r="H10" s="638"/>
      <c r="I10" s="638"/>
      <c r="J10" s="638"/>
      <c r="K10" s="638"/>
      <c r="L10" s="638"/>
      <c r="M10" s="639"/>
      <c r="N10" s="377"/>
      <c r="O10" s="377"/>
      <c r="P10" s="229"/>
      <c r="Q10" s="230"/>
      <c r="R10" s="231"/>
      <c r="S10" s="224"/>
    </row>
    <row r="11" spans="1:19" ht="24.75" customHeight="1" thickBot="1">
      <c r="A11" s="221"/>
      <c r="B11" s="377" t="s">
        <v>381</v>
      </c>
      <c r="C11" s="377"/>
      <c r="D11" s="377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377"/>
      <c r="O11" s="377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90" t="s">
        <v>2483</v>
      </c>
      <c r="F12" s="691"/>
      <c r="G12" s="691"/>
      <c r="H12" s="691"/>
      <c r="I12" s="691"/>
      <c r="J12" s="691"/>
      <c r="K12" s="691"/>
      <c r="L12" s="691"/>
      <c r="M12" s="692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377"/>
      <c r="C14" s="377"/>
      <c r="D14" s="377"/>
      <c r="E14" s="237" t="s">
        <v>383</v>
      </c>
      <c r="F14" s="377"/>
      <c r="G14" s="233"/>
      <c r="H14" s="377" t="s">
        <v>384</v>
      </c>
      <c r="I14" s="233"/>
      <c r="J14" s="377"/>
      <c r="K14" s="377"/>
      <c r="L14" s="377"/>
      <c r="M14" s="377"/>
      <c r="N14" s="377"/>
      <c r="O14" s="377"/>
      <c r="P14" s="377" t="s">
        <v>385</v>
      </c>
      <c r="Q14" s="238"/>
      <c r="R14" s="223"/>
      <c r="S14" s="224"/>
    </row>
    <row r="15" spans="1:19" ht="18.75" customHeight="1" thickBot="1">
      <c r="A15" s="221"/>
      <c r="B15" s="377"/>
      <c r="C15" s="377"/>
      <c r="D15" s="377"/>
      <c r="E15" s="234"/>
      <c r="F15" s="377"/>
      <c r="G15" s="233"/>
      <c r="H15" s="646">
        <v>44153</v>
      </c>
      <c r="I15" s="647"/>
      <c r="J15" s="377"/>
      <c r="K15" s="377"/>
      <c r="L15" s="377"/>
      <c r="M15" s="377"/>
      <c r="N15" s="377"/>
      <c r="O15" s="377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377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'ELI - NN propojka'!G53</f>
        <v>0</v>
      </c>
      <c r="S30" s="253"/>
    </row>
    <row r="31" spans="1:19" ht="19.5" customHeight="1">
      <c r="A31" s="221"/>
      <c r="B31" s="377"/>
      <c r="C31" s="377"/>
      <c r="D31" s="377"/>
      <c r="E31" s="377"/>
      <c r="F31" s="302"/>
      <c r="G31" s="303"/>
      <c r="H31" s="377"/>
      <c r="I31" s="377"/>
      <c r="J31" s="377"/>
      <c r="K31" s="377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377"/>
      <c r="F34" s="302"/>
      <c r="G34" s="303"/>
      <c r="H34" s="377"/>
      <c r="I34" s="377"/>
      <c r="J34" s="377"/>
      <c r="K34" s="377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377"/>
      <c r="C37" s="377"/>
      <c r="D37" s="377"/>
      <c r="E37" s="377"/>
      <c r="F37" s="302"/>
      <c r="G37" s="326"/>
      <c r="H37" s="377"/>
      <c r="I37" s="377"/>
      <c r="J37" s="377"/>
      <c r="K37" s="377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r:id="rId1"/>
  <headerFooter alignWithMargins="0">
    <oddFooter>&amp;C   Strana &amp;P 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34AE-3573-41BE-95B7-CB4B1590EA9F}">
  <sheetPr>
    <pageSetUpPr fitToPage="1"/>
  </sheetPr>
  <dimension ref="A1:H53"/>
  <sheetViews>
    <sheetView showGridLines="0" zoomScale="145" zoomScaleNormal="145" workbookViewId="0">
      <selection activeCell="G54" sqref="G54"/>
    </sheetView>
  </sheetViews>
  <sheetFormatPr defaultColWidth="9" defaultRowHeight="12" customHeight="1"/>
  <cols>
    <col min="1" max="1" width="3.42578125" style="533" customWidth="1"/>
    <col min="2" max="2" width="14" style="534" customWidth="1"/>
    <col min="3" max="3" width="42.7109375" style="534" customWidth="1"/>
    <col min="4" max="4" width="3.28515625" style="534" customWidth="1"/>
    <col min="5" max="5" width="9.7109375" style="535" customWidth="1"/>
    <col min="6" max="6" width="9.85546875" style="536" customWidth="1"/>
    <col min="7" max="7" width="14.85546875" style="536" customWidth="1"/>
    <col min="8" max="8" width="11.85546875" style="535" hidden="1" customWidth="1"/>
    <col min="9" max="256" width="9" style="209"/>
    <col min="257" max="257" width="3.42578125" style="209" customWidth="1"/>
    <col min="258" max="258" width="14" style="209" customWidth="1"/>
    <col min="259" max="259" width="42.7109375" style="209" customWidth="1"/>
    <col min="260" max="260" width="3.28515625" style="209" customWidth="1"/>
    <col min="261" max="261" width="9.7109375" style="209" customWidth="1"/>
    <col min="262" max="262" width="9.85546875" style="209" customWidth="1"/>
    <col min="263" max="263" width="14.85546875" style="209" customWidth="1"/>
    <col min="264" max="264" width="0" style="209" hidden="1" customWidth="1"/>
    <col min="265" max="512" width="9" style="209"/>
    <col min="513" max="513" width="3.42578125" style="209" customWidth="1"/>
    <col min="514" max="514" width="14" style="209" customWidth="1"/>
    <col min="515" max="515" width="42.7109375" style="209" customWidth="1"/>
    <col min="516" max="516" width="3.28515625" style="209" customWidth="1"/>
    <col min="517" max="517" width="9.7109375" style="209" customWidth="1"/>
    <col min="518" max="518" width="9.85546875" style="209" customWidth="1"/>
    <col min="519" max="519" width="14.85546875" style="209" customWidth="1"/>
    <col min="520" max="520" width="0" style="209" hidden="1" customWidth="1"/>
    <col min="521" max="768" width="9" style="209"/>
    <col min="769" max="769" width="3.42578125" style="209" customWidth="1"/>
    <col min="770" max="770" width="14" style="209" customWidth="1"/>
    <col min="771" max="771" width="42.7109375" style="209" customWidth="1"/>
    <col min="772" max="772" width="3.28515625" style="209" customWidth="1"/>
    <col min="773" max="773" width="9.7109375" style="209" customWidth="1"/>
    <col min="774" max="774" width="9.85546875" style="209" customWidth="1"/>
    <col min="775" max="775" width="14.85546875" style="209" customWidth="1"/>
    <col min="776" max="776" width="0" style="209" hidden="1" customWidth="1"/>
    <col min="777" max="1024" width="9" style="209"/>
    <col min="1025" max="1025" width="3.42578125" style="209" customWidth="1"/>
    <col min="1026" max="1026" width="14" style="209" customWidth="1"/>
    <col min="1027" max="1027" width="42.7109375" style="209" customWidth="1"/>
    <col min="1028" max="1028" width="3.28515625" style="209" customWidth="1"/>
    <col min="1029" max="1029" width="9.7109375" style="209" customWidth="1"/>
    <col min="1030" max="1030" width="9.85546875" style="209" customWidth="1"/>
    <col min="1031" max="1031" width="14.85546875" style="209" customWidth="1"/>
    <col min="1032" max="1032" width="0" style="209" hidden="1" customWidth="1"/>
    <col min="1033" max="1280" width="9" style="209"/>
    <col min="1281" max="1281" width="3.42578125" style="209" customWidth="1"/>
    <col min="1282" max="1282" width="14" style="209" customWidth="1"/>
    <col min="1283" max="1283" width="42.7109375" style="209" customWidth="1"/>
    <col min="1284" max="1284" width="3.28515625" style="209" customWidth="1"/>
    <col min="1285" max="1285" width="9.7109375" style="209" customWidth="1"/>
    <col min="1286" max="1286" width="9.85546875" style="209" customWidth="1"/>
    <col min="1287" max="1287" width="14.85546875" style="209" customWidth="1"/>
    <col min="1288" max="1288" width="0" style="209" hidden="1" customWidth="1"/>
    <col min="1289" max="1536" width="9" style="209"/>
    <col min="1537" max="1537" width="3.42578125" style="209" customWidth="1"/>
    <col min="1538" max="1538" width="14" style="209" customWidth="1"/>
    <col min="1539" max="1539" width="42.7109375" style="209" customWidth="1"/>
    <col min="1540" max="1540" width="3.28515625" style="209" customWidth="1"/>
    <col min="1541" max="1541" width="9.7109375" style="209" customWidth="1"/>
    <col min="1542" max="1542" width="9.85546875" style="209" customWidth="1"/>
    <col min="1543" max="1543" width="14.85546875" style="209" customWidth="1"/>
    <col min="1544" max="1544" width="0" style="209" hidden="1" customWidth="1"/>
    <col min="1545" max="1792" width="9" style="209"/>
    <col min="1793" max="1793" width="3.42578125" style="209" customWidth="1"/>
    <col min="1794" max="1794" width="14" style="209" customWidth="1"/>
    <col min="1795" max="1795" width="42.7109375" style="209" customWidth="1"/>
    <col min="1796" max="1796" width="3.28515625" style="209" customWidth="1"/>
    <col min="1797" max="1797" width="9.7109375" style="209" customWidth="1"/>
    <col min="1798" max="1798" width="9.85546875" style="209" customWidth="1"/>
    <col min="1799" max="1799" width="14.85546875" style="209" customWidth="1"/>
    <col min="1800" max="1800" width="0" style="209" hidden="1" customWidth="1"/>
    <col min="1801" max="2048" width="9" style="209"/>
    <col min="2049" max="2049" width="3.42578125" style="209" customWidth="1"/>
    <col min="2050" max="2050" width="14" style="209" customWidth="1"/>
    <col min="2051" max="2051" width="42.7109375" style="209" customWidth="1"/>
    <col min="2052" max="2052" width="3.28515625" style="209" customWidth="1"/>
    <col min="2053" max="2053" width="9.7109375" style="209" customWidth="1"/>
    <col min="2054" max="2054" width="9.85546875" style="209" customWidth="1"/>
    <col min="2055" max="2055" width="14.85546875" style="209" customWidth="1"/>
    <col min="2056" max="2056" width="0" style="209" hidden="1" customWidth="1"/>
    <col min="2057" max="2304" width="9" style="209"/>
    <col min="2305" max="2305" width="3.42578125" style="209" customWidth="1"/>
    <col min="2306" max="2306" width="14" style="209" customWidth="1"/>
    <col min="2307" max="2307" width="42.7109375" style="209" customWidth="1"/>
    <col min="2308" max="2308" width="3.28515625" style="209" customWidth="1"/>
    <col min="2309" max="2309" width="9.7109375" style="209" customWidth="1"/>
    <col min="2310" max="2310" width="9.85546875" style="209" customWidth="1"/>
    <col min="2311" max="2311" width="14.85546875" style="209" customWidth="1"/>
    <col min="2312" max="2312" width="0" style="209" hidden="1" customWidth="1"/>
    <col min="2313" max="2560" width="9" style="209"/>
    <col min="2561" max="2561" width="3.42578125" style="209" customWidth="1"/>
    <col min="2562" max="2562" width="14" style="209" customWidth="1"/>
    <col min="2563" max="2563" width="42.7109375" style="209" customWidth="1"/>
    <col min="2564" max="2564" width="3.28515625" style="209" customWidth="1"/>
    <col min="2565" max="2565" width="9.7109375" style="209" customWidth="1"/>
    <col min="2566" max="2566" width="9.85546875" style="209" customWidth="1"/>
    <col min="2567" max="2567" width="14.85546875" style="209" customWidth="1"/>
    <col min="2568" max="2568" width="0" style="209" hidden="1" customWidth="1"/>
    <col min="2569" max="2816" width="9" style="209"/>
    <col min="2817" max="2817" width="3.42578125" style="209" customWidth="1"/>
    <col min="2818" max="2818" width="14" style="209" customWidth="1"/>
    <col min="2819" max="2819" width="42.7109375" style="209" customWidth="1"/>
    <col min="2820" max="2820" width="3.28515625" style="209" customWidth="1"/>
    <col min="2821" max="2821" width="9.7109375" style="209" customWidth="1"/>
    <col min="2822" max="2822" width="9.85546875" style="209" customWidth="1"/>
    <col min="2823" max="2823" width="14.85546875" style="209" customWidth="1"/>
    <col min="2824" max="2824" width="0" style="209" hidden="1" customWidth="1"/>
    <col min="2825" max="3072" width="9" style="209"/>
    <col min="3073" max="3073" width="3.42578125" style="209" customWidth="1"/>
    <col min="3074" max="3074" width="14" style="209" customWidth="1"/>
    <col min="3075" max="3075" width="42.7109375" style="209" customWidth="1"/>
    <col min="3076" max="3076" width="3.28515625" style="209" customWidth="1"/>
    <col min="3077" max="3077" width="9.7109375" style="209" customWidth="1"/>
    <col min="3078" max="3078" width="9.85546875" style="209" customWidth="1"/>
    <col min="3079" max="3079" width="14.85546875" style="209" customWidth="1"/>
    <col min="3080" max="3080" width="0" style="209" hidden="1" customWidth="1"/>
    <col min="3081" max="3328" width="9" style="209"/>
    <col min="3329" max="3329" width="3.42578125" style="209" customWidth="1"/>
    <col min="3330" max="3330" width="14" style="209" customWidth="1"/>
    <col min="3331" max="3331" width="42.7109375" style="209" customWidth="1"/>
    <col min="3332" max="3332" width="3.28515625" style="209" customWidth="1"/>
    <col min="3333" max="3333" width="9.7109375" style="209" customWidth="1"/>
    <col min="3334" max="3334" width="9.85546875" style="209" customWidth="1"/>
    <col min="3335" max="3335" width="14.85546875" style="209" customWidth="1"/>
    <col min="3336" max="3336" width="0" style="209" hidden="1" customWidth="1"/>
    <col min="3337" max="3584" width="9" style="209"/>
    <col min="3585" max="3585" width="3.42578125" style="209" customWidth="1"/>
    <col min="3586" max="3586" width="14" style="209" customWidth="1"/>
    <col min="3587" max="3587" width="42.7109375" style="209" customWidth="1"/>
    <col min="3588" max="3588" width="3.28515625" style="209" customWidth="1"/>
    <col min="3589" max="3589" width="9.7109375" style="209" customWidth="1"/>
    <col min="3590" max="3590" width="9.85546875" style="209" customWidth="1"/>
    <col min="3591" max="3591" width="14.85546875" style="209" customWidth="1"/>
    <col min="3592" max="3592" width="0" style="209" hidden="1" customWidth="1"/>
    <col min="3593" max="3840" width="9" style="209"/>
    <col min="3841" max="3841" width="3.42578125" style="209" customWidth="1"/>
    <col min="3842" max="3842" width="14" style="209" customWidth="1"/>
    <col min="3843" max="3843" width="42.7109375" style="209" customWidth="1"/>
    <col min="3844" max="3844" width="3.28515625" style="209" customWidth="1"/>
    <col min="3845" max="3845" width="9.7109375" style="209" customWidth="1"/>
    <col min="3846" max="3846" width="9.85546875" style="209" customWidth="1"/>
    <col min="3847" max="3847" width="14.85546875" style="209" customWidth="1"/>
    <col min="3848" max="3848" width="0" style="209" hidden="1" customWidth="1"/>
    <col min="3849" max="4096" width="9" style="209"/>
    <col min="4097" max="4097" width="3.42578125" style="209" customWidth="1"/>
    <col min="4098" max="4098" width="14" style="209" customWidth="1"/>
    <col min="4099" max="4099" width="42.7109375" style="209" customWidth="1"/>
    <col min="4100" max="4100" width="3.28515625" style="209" customWidth="1"/>
    <col min="4101" max="4101" width="9.7109375" style="209" customWidth="1"/>
    <col min="4102" max="4102" width="9.85546875" style="209" customWidth="1"/>
    <col min="4103" max="4103" width="14.85546875" style="209" customWidth="1"/>
    <col min="4104" max="4104" width="0" style="209" hidden="1" customWidth="1"/>
    <col min="4105" max="4352" width="9" style="209"/>
    <col min="4353" max="4353" width="3.42578125" style="209" customWidth="1"/>
    <col min="4354" max="4354" width="14" style="209" customWidth="1"/>
    <col min="4355" max="4355" width="42.7109375" style="209" customWidth="1"/>
    <col min="4356" max="4356" width="3.28515625" style="209" customWidth="1"/>
    <col min="4357" max="4357" width="9.7109375" style="209" customWidth="1"/>
    <col min="4358" max="4358" width="9.85546875" style="209" customWidth="1"/>
    <col min="4359" max="4359" width="14.85546875" style="209" customWidth="1"/>
    <col min="4360" max="4360" width="0" style="209" hidden="1" customWidth="1"/>
    <col min="4361" max="4608" width="9" style="209"/>
    <col min="4609" max="4609" width="3.42578125" style="209" customWidth="1"/>
    <col min="4610" max="4610" width="14" style="209" customWidth="1"/>
    <col min="4611" max="4611" width="42.7109375" style="209" customWidth="1"/>
    <col min="4612" max="4612" width="3.28515625" style="209" customWidth="1"/>
    <col min="4613" max="4613" width="9.7109375" style="209" customWidth="1"/>
    <col min="4614" max="4614" width="9.85546875" style="209" customWidth="1"/>
    <col min="4615" max="4615" width="14.85546875" style="209" customWidth="1"/>
    <col min="4616" max="4616" width="0" style="209" hidden="1" customWidth="1"/>
    <col min="4617" max="4864" width="9" style="209"/>
    <col min="4865" max="4865" width="3.42578125" style="209" customWidth="1"/>
    <col min="4866" max="4866" width="14" style="209" customWidth="1"/>
    <col min="4867" max="4867" width="42.7109375" style="209" customWidth="1"/>
    <col min="4868" max="4868" width="3.28515625" style="209" customWidth="1"/>
    <col min="4869" max="4869" width="9.7109375" style="209" customWidth="1"/>
    <col min="4870" max="4870" width="9.85546875" style="209" customWidth="1"/>
    <col min="4871" max="4871" width="14.85546875" style="209" customWidth="1"/>
    <col min="4872" max="4872" width="0" style="209" hidden="1" customWidth="1"/>
    <col min="4873" max="5120" width="9" style="209"/>
    <col min="5121" max="5121" width="3.42578125" style="209" customWidth="1"/>
    <col min="5122" max="5122" width="14" style="209" customWidth="1"/>
    <col min="5123" max="5123" width="42.7109375" style="209" customWidth="1"/>
    <col min="5124" max="5124" width="3.28515625" style="209" customWidth="1"/>
    <col min="5125" max="5125" width="9.7109375" style="209" customWidth="1"/>
    <col min="5126" max="5126" width="9.85546875" style="209" customWidth="1"/>
    <col min="5127" max="5127" width="14.85546875" style="209" customWidth="1"/>
    <col min="5128" max="5128" width="0" style="209" hidden="1" customWidth="1"/>
    <col min="5129" max="5376" width="9" style="209"/>
    <col min="5377" max="5377" width="3.42578125" style="209" customWidth="1"/>
    <col min="5378" max="5378" width="14" style="209" customWidth="1"/>
    <col min="5379" max="5379" width="42.7109375" style="209" customWidth="1"/>
    <col min="5380" max="5380" width="3.28515625" style="209" customWidth="1"/>
    <col min="5381" max="5381" width="9.7109375" style="209" customWidth="1"/>
    <col min="5382" max="5382" width="9.85546875" style="209" customWidth="1"/>
    <col min="5383" max="5383" width="14.85546875" style="209" customWidth="1"/>
    <col min="5384" max="5384" width="0" style="209" hidden="1" customWidth="1"/>
    <col min="5385" max="5632" width="9" style="209"/>
    <col min="5633" max="5633" width="3.42578125" style="209" customWidth="1"/>
    <col min="5634" max="5634" width="14" style="209" customWidth="1"/>
    <col min="5635" max="5635" width="42.7109375" style="209" customWidth="1"/>
    <col min="5636" max="5636" width="3.28515625" style="209" customWidth="1"/>
    <col min="5637" max="5637" width="9.7109375" style="209" customWidth="1"/>
    <col min="5638" max="5638" width="9.85546875" style="209" customWidth="1"/>
    <col min="5639" max="5639" width="14.85546875" style="209" customWidth="1"/>
    <col min="5640" max="5640" width="0" style="209" hidden="1" customWidth="1"/>
    <col min="5641" max="5888" width="9" style="209"/>
    <col min="5889" max="5889" width="3.42578125" style="209" customWidth="1"/>
    <col min="5890" max="5890" width="14" style="209" customWidth="1"/>
    <col min="5891" max="5891" width="42.7109375" style="209" customWidth="1"/>
    <col min="5892" max="5892" width="3.28515625" style="209" customWidth="1"/>
    <col min="5893" max="5893" width="9.7109375" style="209" customWidth="1"/>
    <col min="5894" max="5894" width="9.85546875" style="209" customWidth="1"/>
    <col min="5895" max="5895" width="14.85546875" style="209" customWidth="1"/>
    <col min="5896" max="5896" width="0" style="209" hidden="1" customWidth="1"/>
    <col min="5897" max="6144" width="9" style="209"/>
    <col min="6145" max="6145" width="3.42578125" style="209" customWidth="1"/>
    <col min="6146" max="6146" width="14" style="209" customWidth="1"/>
    <col min="6147" max="6147" width="42.7109375" style="209" customWidth="1"/>
    <col min="6148" max="6148" width="3.28515625" style="209" customWidth="1"/>
    <col min="6149" max="6149" width="9.7109375" style="209" customWidth="1"/>
    <col min="6150" max="6150" width="9.85546875" style="209" customWidth="1"/>
    <col min="6151" max="6151" width="14.85546875" style="209" customWidth="1"/>
    <col min="6152" max="6152" width="0" style="209" hidden="1" customWidth="1"/>
    <col min="6153" max="6400" width="9" style="209"/>
    <col min="6401" max="6401" width="3.42578125" style="209" customWidth="1"/>
    <col min="6402" max="6402" width="14" style="209" customWidth="1"/>
    <col min="6403" max="6403" width="42.7109375" style="209" customWidth="1"/>
    <col min="6404" max="6404" width="3.28515625" style="209" customWidth="1"/>
    <col min="6405" max="6405" width="9.7109375" style="209" customWidth="1"/>
    <col min="6406" max="6406" width="9.85546875" style="209" customWidth="1"/>
    <col min="6407" max="6407" width="14.85546875" style="209" customWidth="1"/>
    <col min="6408" max="6408" width="0" style="209" hidden="1" customWidth="1"/>
    <col min="6409" max="6656" width="9" style="209"/>
    <col min="6657" max="6657" width="3.42578125" style="209" customWidth="1"/>
    <col min="6658" max="6658" width="14" style="209" customWidth="1"/>
    <col min="6659" max="6659" width="42.7109375" style="209" customWidth="1"/>
    <col min="6660" max="6660" width="3.28515625" style="209" customWidth="1"/>
    <col min="6661" max="6661" width="9.7109375" style="209" customWidth="1"/>
    <col min="6662" max="6662" width="9.85546875" style="209" customWidth="1"/>
    <col min="6663" max="6663" width="14.85546875" style="209" customWidth="1"/>
    <col min="6664" max="6664" width="0" style="209" hidden="1" customWidth="1"/>
    <col min="6665" max="6912" width="9" style="209"/>
    <col min="6913" max="6913" width="3.42578125" style="209" customWidth="1"/>
    <col min="6914" max="6914" width="14" style="209" customWidth="1"/>
    <col min="6915" max="6915" width="42.7109375" style="209" customWidth="1"/>
    <col min="6916" max="6916" width="3.28515625" style="209" customWidth="1"/>
    <col min="6917" max="6917" width="9.7109375" style="209" customWidth="1"/>
    <col min="6918" max="6918" width="9.85546875" style="209" customWidth="1"/>
    <col min="6919" max="6919" width="14.85546875" style="209" customWidth="1"/>
    <col min="6920" max="6920" width="0" style="209" hidden="1" customWidth="1"/>
    <col min="6921" max="7168" width="9" style="209"/>
    <col min="7169" max="7169" width="3.42578125" style="209" customWidth="1"/>
    <col min="7170" max="7170" width="14" style="209" customWidth="1"/>
    <col min="7171" max="7171" width="42.7109375" style="209" customWidth="1"/>
    <col min="7172" max="7172" width="3.28515625" style="209" customWidth="1"/>
    <col min="7173" max="7173" width="9.7109375" style="209" customWidth="1"/>
    <col min="7174" max="7174" width="9.85546875" style="209" customWidth="1"/>
    <col min="7175" max="7175" width="14.85546875" style="209" customWidth="1"/>
    <col min="7176" max="7176" width="0" style="209" hidden="1" customWidth="1"/>
    <col min="7177" max="7424" width="9" style="209"/>
    <col min="7425" max="7425" width="3.42578125" style="209" customWidth="1"/>
    <col min="7426" max="7426" width="14" style="209" customWidth="1"/>
    <col min="7427" max="7427" width="42.7109375" style="209" customWidth="1"/>
    <col min="7428" max="7428" width="3.28515625" style="209" customWidth="1"/>
    <col min="7429" max="7429" width="9.7109375" style="209" customWidth="1"/>
    <col min="7430" max="7430" width="9.85546875" style="209" customWidth="1"/>
    <col min="7431" max="7431" width="14.85546875" style="209" customWidth="1"/>
    <col min="7432" max="7432" width="0" style="209" hidden="1" customWidth="1"/>
    <col min="7433" max="7680" width="9" style="209"/>
    <col min="7681" max="7681" width="3.42578125" style="209" customWidth="1"/>
    <col min="7682" max="7682" width="14" style="209" customWidth="1"/>
    <col min="7683" max="7683" width="42.7109375" style="209" customWidth="1"/>
    <col min="7684" max="7684" width="3.28515625" style="209" customWidth="1"/>
    <col min="7685" max="7685" width="9.7109375" style="209" customWidth="1"/>
    <col min="7686" max="7686" width="9.85546875" style="209" customWidth="1"/>
    <col min="7687" max="7687" width="14.85546875" style="209" customWidth="1"/>
    <col min="7688" max="7688" width="0" style="209" hidden="1" customWidth="1"/>
    <col min="7689" max="7936" width="9" style="209"/>
    <col min="7937" max="7937" width="3.42578125" style="209" customWidth="1"/>
    <col min="7938" max="7938" width="14" style="209" customWidth="1"/>
    <col min="7939" max="7939" width="42.7109375" style="209" customWidth="1"/>
    <col min="7940" max="7940" width="3.28515625" style="209" customWidth="1"/>
    <col min="7941" max="7941" width="9.7109375" style="209" customWidth="1"/>
    <col min="7942" max="7942" width="9.85546875" style="209" customWidth="1"/>
    <col min="7943" max="7943" width="14.85546875" style="209" customWidth="1"/>
    <col min="7944" max="7944" width="0" style="209" hidden="1" customWidth="1"/>
    <col min="7945" max="8192" width="9" style="209"/>
    <col min="8193" max="8193" width="3.42578125" style="209" customWidth="1"/>
    <col min="8194" max="8194" width="14" style="209" customWidth="1"/>
    <col min="8195" max="8195" width="42.7109375" style="209" customWidth="1"/>
    <col min="8196" max="8196" width="3.28515625" style="209" customWidth="1"/>
    <col min="8197" max="8197" width="9.7109375" style="209" customWidth="1"/>
    <col min="8198" max="8198" width="9.85546875" style="209" customWidth="1"/>
    <col min="8199" max="8199" width="14.85546875" style="209" customWidth="1"/>
    <col min="8200" max="8200" width="0" style="209" hidden="1" customWidth="1"/>
    <col min="8201" max="8448" width="9" style="209"/>
    <col min="8449" max="8449" width="3.42578125" style="209" customWidth="1"/>
    <col min="8450" max="8450" width="14" style="209" customWidth="1"/>
    <col min="8451" max="8451" width="42.7109375" style="209" customWidth="1"/>
    <col min="8452" max="8452" width="3.28515625" style="209" customWidth="1"/>
    <col min="8453" max="8453" width="9.7109375" style="209" customWidth="1"/>
    <col min="8454" max="8454" width="9.85546875" style="209" customWidth="1"/>
    <col min="8455" max="8455" width="14.85546875" style="209" customWidth="1"/>
    <col min="8456" max="8456" width="0" style="209" hidden="1" customWidth="1"/>
    <col min="8457" max="8704" width="9" style="209"/>
    <col min="8705" max="8705" width="3.42578125" style="209" customWidth="1"/>
    <col min="8706" max="8706" width="14" style="209" customWidth="1"/>
    <col min="8707" max="8707" width="42.7109375" style="209" customWidth="1"/>
    <col min="8708" max="8708" width="3.28515625" style="209" customWidth="1"/>
    <col min="8709" max="8709" width="9.7109375" style="209" customWidth="1"/>
    <col min="8710" max="8710" width="9.85546875" style="209" customWidth="1"/>
    <col min="8711" max="8711" width="14.85546875" style="209" customWidth="1"/>
    <col min="8712" max="8712" width="0" style="209" hidden="1" customWidth="1"/>
    <col min="8713" max="8960" width="9" style="209"/>
    <col min="8961" max="8961" width="3.42578125" style="209" customWidth="1"/>
    <col min="8962" max="8962" width="14" style="209" customWidth="1"/>
    <col min="8963" max="8963" width="42.7109375" style="209" customWidth="1"/>
    <col min="8964" max="8964" width="3.28515625" style="209" customWidth="1"/>
    <col min="8965" max="8965" width="9.7109375" style="209" customWidth="1"/>
    <col min="8966" max="8966" width="9.85546875" style="209" customWidth="1"/>
    <col min="8967" max="8967" width="14.85546875" style="209" customWidth="1"/>
    <col min="8968" max="8968" width="0" style="209" hidden="1" customWidth="1"/>
    <col min="8969" max="9216" width="9" style="209"/>
    <col min="9217" max="9217" width="3.42578125" style="209" customWidth="1"/>
    <col min="9218" max="9218" width="14" style="209" customWidth="1"/>
    <col min="9219" max="9219" width="42.7109375" style="209" customWidth="1"/>
    <col min="9220" max="9220" width="3.28515625" style="209" customWidth="1"/>
    <col min="9221" max="9221" width="9.7109375" style="209" customWidth="1"/>
    <col min="9222" max="9222" width="9.85546875" style="209" customWidth="1"/>
    <col min="9223" max="9223" width="14.85546875" style="209" customWidth="1"/>
    <col min="9224" max="9224" width="0" style="209" hidden="1" customWidth="1"/>
    <col min="9225" max="9472" width="9" style="209"/>
    <col min="9473" max="9473" width="3.42578125" style="209" customWidth="1"/>
    <col min="9474" max="9474" width="14" style="209" customWidth="1"/>
    <col min="9475" max="9475" width="42.7109375" style="209" customWidth="1"/>
    <col min="9476" max="9476" width="3.28515625" style="209" customWidth="1"/>
    <col min="9477" max="9477" width="9.7109375" style="209" customWidth="1"/>
    <col min="9478" max="9478" width="9.85546875" style="209" customWidth="1"/>
    <col min="9479" max="9479" width="14.85546875" style="209" customWidth="1"/>
    <col min="9480" max="9480" width="0" style="209" hidden="1" customWidth="1"/>
    <col min="9481" max="9728" width="9" style="209"/>
    <col min="9729" max="9729" width="3.42578125" style="209" customWidth="1"/>
    <col min="9730" max="9730" width="14" style="209" customWidth="1"/>
    <col min="9731" max="9731" width="42.7109375" style="209" customWidth="1"/>
    <col min="9732" max="9732" width="3.28515625" style="209" customWidth="1"/>
    <col min="9733" max="9733" width="9.7109375" style="209" customWidth="1"/>
    <col min="9734" max="9734" width="9.85546875" style="209" customWidth="1"/>
    <col min="9735" max="9735" width="14.85546875" style="209" customWidth="1"/>
    <col min="9736" max="9736" width="0" style="209" hidden="1" customWidth="1"/>
    <col min="9737" max="9984" width="9" style="209"/>
    <col min="9985" max="9985" width="3.42578125" style="209" customWidth="1"/>
    <col min="9986" max="9986" width="14" style="209" customWidth="1"/>
    <col min="9987" max="9987" width="42.7109375" style="209" customWidth="1"/>
    <col min="9988" max="9988" width="3.28515625" style="209" customWidth="1"/>
    <col min="9989" max="9989" width="9.7109375" style="209" customWidth="1"/>
    <col min="9990" max="9990" width="9.85546875" style="209" customWidth="1"/>
    <col min="9991" max="9991" width="14.85546875" style="209" customWidth="1"/>
    <col min="9992" max="9992" width="0" style="209" hidden="1" customWidth="1"/>
    <col min="9993" max="10240" width="9" style="209"/>
    <col min="10241" max="10241" width="3.42578125" style="209" customWidth="1"/>
    <col min="10242" max="10242" width="14" style="209" customWidth="1"/>
    <col min="10243" max="10243" width="42.7109375" style="209" customWidth="1"/>
    <col min="10244" max="10244" width="3.28515625" style="209" customWidth="1"/>
    <col min="10245" max="10245" width="9.7109375" style="209" customWidth="1"/>
    <col min="10246" max="10246" width="9.85546875" style="209" customWidth="1"/>
    <col min="10247" max="10247" width="14.85546875" style="209" customWidth="1"/>
    <col min="10248" max="10248" width="0" style="209" hidden="1" customWidth="1"/>
    <col min="10249" max="10496" width="9" style="209"/>
    <col min="10497" max="10497" width="3.42578125" style="209" customWidth="1"/>
    <col min="10498" max="10498" width="14" style="209" customWidth="1"/>
    <col min="10499" max="10499" width="42.7109375" style="209" customWidth="1"/>
    <col min="10500" max="10500" width="3.28515625" style="209" customWidth="1"/>
    <col min="10501" max="10501" width="9.7109375" style="209" customWidth="1"/>
    <col min="10502" max="10502" width="9.85546875" style="209" customWidth="1"/>
    <col min="10503" max="10503" width="14.85546875" style="209" customWidth="1"/>
    <col min="10504" max="10504" width="0" style="209" hidden="1" customWidth="1"/>
    <col min="10505" max="10752" width="9" style="209"/>
    <col min="10753" max="10753" width="3.42578125" style="209" customWidth="1"/>
    <col min="10754" max="10754" width="14" style="209" customWidth="1"/>
    <col min="10755" max="10755" width="42.7109375" style="209" customWidth="1"/>
    <col min="10756" max="10756" width="3.28515625" style="209" customWidth="1"/>
    <col min="10757" max="10757" width="9.7109375" style="209" customWidth="1"/>
    <col min="10758" max="10758" width="9.85546875" style="209" customWidth="1"/>
    <col min="10759" max="10759" width="14.85546875" style="209" customWidth="1"/>
    <col min="10760" max="10760" width="0" style="209" hidden="1" customWidth="1"/>
    <col min="10761" max="11008" width="9" style="209"/>
    <col min="11009" max="11009" width="3.42578125" style="209" customWidth="1"/>
    <col min="11010" max="11010" width="14" style="209" customWidth="1"/>
    <col min="11011" max="11011" width="42.7109375" style="209" customWidth="1"/>
    <col min="11012" max="11012" width="3.28515625" style="209" customWidth="1"/>
    <col min="11013" max="11013" width="9.7109375" style="209" customWidth="1"/>
    <col min="11014" max="11014" width="9.85546875" style="209" customWidth="1"/>
    <col min="11015" max="11015" width="14.85546875" style="209" customWidth="1"/>
    <col min="11016" max="11016" width="0" style="209" hidden="1" customWidth="1"/>
    <col min="11017" max="11264" width="9" style="209"/>
    <col min="11265" max="11265" width="3.42578125" style="209" customWidth="1"/>
    <col min="11266" max="11266" width="14" style="209" customWidth="1"/>
    <col min="11267" max="11267" width="42.7109375" style="209" customWidth="1"/>
    <col min="11268" max="11268" width="3.28515625" style="209" customWidth="1"/>
    <col min="11269" max="11269" width="9.7109375" style="209" customWidth="1"/>
    <col min="11270" max="11270" width="9.85546875" style="209" customWidth="1"/>
    <col min="11271" max="11271" width="14.85546875" style="209" customWidth="1"/>
    <col min="11272" max="11272" width="0" style="209" hidden="1" customWidth="1"/>
    <col min="11273" max="11520" width="9" style="209"/>
    <col min="11521" max="11521" width="3.42578125" style="209" customWidth="1"/>
    <col min="11522" max="11522" width="14" style="209" customWidth="1"/>
    <col min="11523" max="11523" width="42.7109375" style="209" customWidth="1"/>
    <col min="11524" max="11524" width="3.28515625" style="209" customWidth="1"/>
    <col min="11525" max="11525" width="9.7109375" style="209" customWidth="1"/>
    <col min="11526" max="11526" width="9.85546875" style="209" customWidth="1"/>
    <col min="11527" max="11527" width="14.85546875" style="209" customWidth="1"/>
    <col min="11528" max="11528" width="0" style="209" hidden="1" customWidth="1"/>
    <col min="11529" max="11776" width="9" style="209"/>
    <col min="11777" max="11777" width="3.42578125" style="209" customWidth="1"/>
    <col min="11778" max="11778" width="14" style="209" customWidth="1"/>
    <col min="11779" max="11779" width="42.7109375" style="209" customWidth="1"/>
    <col min="11780" max="11780" width="3.28515625" style="209" customWidth="1"/>
    <col min="11781" max="11781" width="9.7109375" style="209" customWidth="1"/>
    <col min="11782" max="11782" width="9.85546875" style="209" customWidth="1"/>
    <col min="11783" max="11783" width="14.85546875" style="209" customWidth="1"/>
    <col min="11784" max="11784" width="0" style="209" hidden="1" customWidth="1"/>
    <col min="11785" max="12032" width="9" style="209"/>
    <col min="12033" max="12033" width="3.42578125" style="209" customWidth="1"/>
    <col min="12034" max="12034" width="14" style="209" customWidth="1"/>
    <col min="12035" max="12035" width="42.7109375" style="209" customWidth="1"/>
    <col min="12036" max="12036" width="3.28515625" style="209" customWidth="1"/>
    <col min="12037" max="12037" width="9.7109375" style="209" customWidth="1"/>
    <col min="12038" max="12038" width="9.85546875" style="209" customWidth="1"/>
    <col min="12039" max="12039" width="14.85546875" style="209" customWidth="1"/>
    <col min="12040" max="12040" width="0" style="209" hidden="1" customWidth="1"/>
    <col min="12041" max="12288" width="9" style="209"/>
    <col min="12289" max="12289" width="3.42578125" style="209" customWidth="1"/>
    <col min="12290" max="12290" width="14" style="209" customWidth="1"/>
    <col min="12291" max="12291" width="42.7109375" style="209" customWidth="1"/>
    <col min="12292" max="12292" width="3.28515625" style="209" customWidth="1"/>
    <col min="12293" max="12293" width="9.7109375" style="209" customWidth="1"/>
    <col min="12294" max="12294" width="9.85546875" style="209" customWidth="1"/>
    <col min="12295" max="12295" width="14.85546875" style="209" customWidth="1"/>
    <col min="12296" max="12296" width="0" style="209" hidden="1" customWidth="1"/>
    <col min="12297" max="12544" width="9" style="209"/>
    <col min="12545" max="12545" width="3.42578125" style="209" customWidth="1"/>
    <col min="12546" max="12546" width="14" style="209" customWidth="1"/>
    <col min="12547" max="12547" width="42.7109375" style="209" customWidth="1"/>
    <col min="12548" max="12548" width="3.28515625" style="209" customWidth="1"/>
    <col min="12549" max="12549" width="9.7109375" style="209" customWidth="1"/>
    <col min="12550" max="12550" width="9.85546875" style="209" customWidth="1"/>
    <col min="12551" max="12551" width="14.85546875" style="209" customWidth="1"/>
    <col min="12552" max="12552" width="0" style="209" hidden="1" customWidth="1"/>
    <col min="12553" max="12800" width="9" style="209"/>
    <col min="12801" max="12801" width="3.42578125" style="209" customWidth="1"/>
    <col min="12802" max="12802" width="14" style="209" customWidth="1"/>
    <col min="12803" max="12803" width="42.7109375" style="209" customWidth="1"/>
    <col min="12804" max="12804" width="3.28515625" style="209" customWidth="1"/>
    <col min="12805" max="12805" width="9.7109375" style="209" customWidth="1"/>
    <col min="12806" max="12806" width="9.85546875" style="209" customWidth="1"/>
    <col min="12807" max="12807" width="14.85546875" style="209" customWidth="1"/>
    <col min="12808" max="12808" width="0" style="209" hidden="1" customWidth="1"/>
    <col min="12809" max="13056" width="9" style="209"/>
    <col min="13057" max="13057" width="3.42578125" style="209" customWidth="1"/>
    <col min="13058" max="13058" width="14" style="209" customWidth="1"/>
    <col min="13059" max="13059" width="42.7109375" style="209" customWidth="1"/>
    <col min="13060" max="13060" width="3.28515625" style="209" customWidth="1"/>
    <col min="13061" max="13061" width="9.7109375" style="209" customWidth="1"/>
    <col min="13062" max="13062" width="9.85546875" style="209" customWidth="1"/>
    <col min="13063" max="13063" width="14.85546875" style="209" customWidth="1"/>
    <col min="13064" max="13064" width="0" style="209" hidden="1" customWidth="1"/>
    <col min="13065" max="13312" width="9" style="209"/>
    <col min="13313" max="13313" width="3.42578125" style="209" customWidth="1"/>
    <col min="13314" max="13314" width="14" style="209" customWidth="1"/>
    <col min="13315" max="13315" width="42.7109375" style="209" customWidth="1"/>
    <col min="13316" max="13316" width="3.28515625" style="209" customWidth="1"/>
    <col min="13317" max="13317" width="9.7109375" style="209" customWidth="1"/>
    <col min="13318" max="13318" width="9.85546875" style="209" customWidth="1"/>
    <col min="13319" max="13319" width="14.85546875" style="209" customWidth="1"/>
    <col min="13320" max="13320" width="0" style="209" hidden="1" customWidth="1"/>
    <col min="13321" max="13568" width="9" style="209"/>
    <col min="13569" max="13569" width="3.42578125" style="209" customWidth="1"/>
    <col min="13570" max="13570" width="14" style="209" customWidth="1"/>
    <col min="13571" max="13571" width="42.7109375" style="209" customWidth="1"/>
    <col min="13572" max="13572" width="3.28515625" style="209" customWidth="1"/>
    <col min="13573" max="13573" width="9.7109375" style="209" customWidth="1"/>
    <col min="13574" max="13574" width="9.85546875" style="209" customWidth="1"/>
    <col min="13575" max="13575" width="14.85546875" style="209" customWidth="1"/>
    <col min="13576" max="13576" width="0" style="209" hidden="1" customWidth="1"/>
    <col min="13577" max="13824" width="9" style="209"/>
    <col min="13825" max="13825" width="3.42578125" style="209" customWidth="1"/>
    <col min="13826" max="13826" width="14" style="209" customWidth="1"/>
    <col min="13827" max="13827" width="42.7109375" style="209" customWidth="1"/>
    <col min="13828" max="13828" width="3.28515625" style="209" customWidth="1"/>
    <col min="13829" max="13829" width="9.7109375" style="209" customWidth="1"/>
    <col min="13830" max="13830" width="9.85546875" style="209" customWidth="1"/>
    <col min="13831" max="13831" width="14.85546875" style="209" customWidth="1"/>
    <col min="13832" max="13832" width="0" style="209" hidden="1" customWidth="1"/>
    <col min="13833" max="14080" width="9" style="209"/>
    <col min="14081" max="14081" width="3.42578125" style="209" customWidth="1"/>
    <col min="14082" max="14082" width="14" style="209" customWidth="1"/>
    <col min="14083" max="14083" width="42.7109375" style="209" customWidth="1"/>
    <col min="14084" max="14084" width="3.28515625" style="209" customWidth="1"/>
    <col min="14085" max="14085" width="9.7109375" style="209" customWidth="1"/>
    <col min="14086" max="14086" width="9.85546875" style="209" customWidth="1"/>
    <col min="14087" max="14087" width="14.85546875" style="209" customWidth="1"/>
    <col min="14088" max="14088" width="0" style="209" hidden="1" customWidth="1"/>
    <col min="14089" max="14336" width="9" style="209"/>
    <col min="14337" max="14337" width="3.42578125" style="209" customWidth="1"/>
    <col min="14338" max="14338" width="14" style="209" customWidth="1"/>
    <col min="14339" max="14339" width="42.7109375" style="209" customWidth="1"/>
    <col min="14340" max="14340" width="3.28515625" style="209" customWidth="1"/>
    <col min="14341" max="14341" width="9.7109375" style="209" customWidth="1"/>
    <col min="14342" max="14342" width="9.85546875" style="209" customWidth="1"/>
    <col min="14343" max="14343" width="14.85546875" style="209" customWidth="1"/>
    <col min="14344" max="14344" width="0" style="209" hidden="1" customWidth="1"/>
    <col min="14345" max="14592" width="9" style="209"/>
    <col min="14593" max="14593" width="3.42578125" style="209" customWidth="1"/>
    <col min="14594" max="14594" width="14" style="209" customWidth="1"/>
    <col min="14595" max="14595" width="42.7109375" style="209" customWidth="1"/>
    <col min="14596" max="14596" width="3.28515625" style="209" customWidth="1"/>
    <col min="14597" max="14597" width="9.7109375" style="209" customWidth="1"/>
    <col min="14598" max="14598" width="9.85546875" style="209" customWidth="1"/>
    <col min="14599" max="14599" width="14.85546875" style="209" customWidth="1"/>
    <col min="14600" max="14600" width="0" style="209" hidden="1" customWidth="1"/>
    <col min="14601" max="14848" width="9" style="209"/>
    <col min="14849" max="14849" width="3.42578125" style="209" customWidth="1"/>
    <col min="14850" max="14850" width="14" style="209" customWidth="1"/>
    <col min="14851" max="14851" width="42.7109375" style="209" customWidth="1"/>
    <col min="14852" max="14852" width="3.28515625" style="209" customWidth="1"/>
    <col min="14853" max="14853" width="9.7109375" style="209" customWidth="1"/>
    <col min="14854" max="14854" width="9.85546875" style="209" customWidth="1"/>
    <col min="14855" max="14855" width="14.85546875" style="209" customWidth="1"/>
    <col min="14856" max="14856" width="0" style="209" hidden="1" customWidth="1"/>
    <col min="14857" max="15104" width="9" style="209"/>
    <col min="15105" max="15105" width="3.42578125" style="209" customWidth="1"/>
    <col min="15106" max="15106" width="14" style="209" customWidth="1"/>
    <col min="15107" max="15107" width="42.7109375" style="209" customWidth="1"/>
    <col min="15108" max="15108" width="3.28515625" style="209" customWidth="1"/>
    <col min="15109" max="15109" width="9.7109375" style="209" customWidth="1"/>
    <col min="15110" max="15110" width="9.85546875" style="209" customWidth="1"/>
    <col min="15111" max="15111" width="14.85546875" style="209" customWidth="1"/>
    <col min="15112" max="15112" width="0" style="209" hidden="1" customWidth="1"/>
    <col min="15113" max="15360" width="9" style="209"/>
    <col min="15361" max="15361" width="3.42578125" style="209" customWidth="1"/>
    <col min="15362" max="15362" width="14" style="209" customWidth="1"/>
    <col min="15363" max="15363" width="42.7109375" style="209" customWidth="1"/>
    <col min="15364" max="15364" width="3.28515625" style="209" customWidth="1"/>
    <col min="15365" max="15365" width="9.7109375" style="209" customWidth="1"/>
    <col min="15366" max="15366" width="9.85546875" style="209" customWidth="1"/>
    <col min="15367" max="15367" width="14.85546875" style="209" customWidth="1"/>
    <col min="15368" max="15368" width="0" style="209" hidden="1" customWidth="1"/>
    <col min="15369" max="15616" width="9" style="209"/>
    <col min="15617" max="15617" width="3.42578125" style="209" customWidth="1"/>
    <col min="15618" max="15618" width="14" style="209" customWidth="1"/>
    <col min="15619" max="15619" width="42.7109375" style="209" customWidth="1"/>
    <col min="15620" max="15620" width="3.28515625" style="209" customWidth="1"/>
    <col min="15621" max="15621" width="9.7109375" style="209" customWidth="1"/>
    <col min="15622" max="15622" width="9.85546875" style="209" customWidth="1"/>
    <col min="15623" max="15623" width="14.85546875" style="209" customWidth="1"/>
    <col min="15624" max="15624" width="0" style="209" hidden="1" customWidth="1"/>
    <col min="15625" max="15872" width="9" style="209"/>
    <col min="15873" max="15873" width="3.42578125" style="209" customWidth="1"/>
    <col min="15874" max="15874" width="14" style="209" customWidth="1"/>
    <col min="15875" max="15875" width="42.7109375" style="209" customWidth="1"/>
    <col min="15876" max="15876" width="3.28515625" style="209" customWidth="1"/>
    <col min="15877" max="15877" width="9.7109375" style="209" customWidth="1"/>
    <col min="15878" max="15878" width="9.85546875" style="209" customWidth="1"/>
    <col min="15879" max="15879" width="14.85546875" style="209" customWidth="1"/>
    <col min="15880" max="15880" width="0" style="209" hidden="1" customWidth="1"/>
    <col min="15881" max="16128" width="9" style="209"/>
    <col min="16129" max="16129" width="3.42578125" style="209" customWidth="1"/>
    <col min="16130" max="16130" width="14" style="209" customWidth="1"/>
    <col min="16131" max="16131" width="42.7109375" style="209" customWidth="1"/>
    <col min="16132" max="16132" width="3.28515625" style="209" customWidth="1"/>
    <col min="16133" max="16133" width="9.7109375" style="209" customWidth="1"/>
    <col min="16134" max="16134" width="9.85546875" style="209" customWidth="1"/>
    <col min="16135" max="16135" width="14.85546875" style="209" customWidth="1"/>
    <col min="16136" max="16136" width="0" style="209" hidden="1" customWidth="1"/>
    <col min="16137" max="16384" width="9" style="209"/>
  </cols>
  <sheetData>
    <row r="1" spans="1:8" ht="27.75" customHeight="1">
      <c r="A1" s="695" t="s">
        <v>618</v>
      </c>
      <c r="B1" s="696"/>
      <c r="C1" s="696"/>
      <c r="D1" s="696"/>
      <c r="E1" s="696"/>
      <c r="F1" s="696"/>
      <c r="G1" s="696"/>
      <c r="H1" s="696"/>
    </row>
    <row r="2" spans="1:8" ht="12.75" customHeight="1">
      <c r="A2" s="540" t="s">
        <v>2481</v>
      </c>
      <c r="B2" s="505"/>
      <c r="C2" s="505"/>
      <c r="D2" s="505"/>
      <c r="E2" s="505"/>
      <c r="F2" s="505"/>
      <c r="G2" s="505"/>
      <c r="H2" s="505">
        <v>1</v>
      </c>
    </row>
    <row r="3" spans="1:8" ht="12.75" customHeight="1">
      <c r="A3" s="504" t="s">
        <v>2471</v>
      </c>
      <c r="B3" s="505"/>
      <c r="C3" s="505"/>
      <c r="D3" s="505"/>
      <c r="E3" s="505"/>
      <c r="F3" s="505"/>
      <c r="G3" s="505"/>
      <c r="H3" s="505"/>
    </row>
    <row r="4" spans="1:8" ht="6.75" customHeight="1">
      <c r="A4" s="333"/>
      <c r="B4" s="506"/>
      <c r="C4" s="506"/>
      <c r="D4" s="506"/>
      <c r="E4" s="507"/>
      <c r="F4" s="508"/>
      <c r="G4" s="508"/>
      <c r="H4" s="507"/>
    </row>
    <row r="5" spans="1:8" ht="12.75" customHeight="1">
      <c r="A5" s="538" t="s">
        <v>2482</v>
      </c>
      <c r="B5" s="505"/>
      <c r="C5" s="505"/>
      <c r="D5" s="505"/>
      <c r="E5" s="505"/>
      <c r="F5" s="505"/>
      <c r="G5" s="505"/>
      <c r="H5" s="505"/>
    </row>
    <row r="6" spans="1:8" ht="13.5" customHeight="1">
      <c r="A6" s="538" t="s">
        <v>622</v>
      </c>
      <c r="B6" s="505"/>
      <c r="C6" s="505"/>
      <c r="D6" s="505"/>
      <c r="E6" s="538" t="s">
        <v>623</v>
      </c>
      <c r="F6" s="505"/>
      <c r="G6" s="505"/>
      <c r="H6" s="505"/>
    </row>
    <row r="7" spans="1:8" ht="13.5" customHeight="1">
      <c r="A7" s="697" t="s">
        <v>624</v>
      </c>
      <c r="B7" s="698"/>
      <c r="C7" s="698"/>
      <c r="D7" s="509"/>
      <c r="E7" s="538" t="s">
        <v>2477</v>
      </c>
      <c r="F7" s="510"/>
      <c r="G7" s="510"/>
      <c r="H7" s="511"/>
    </row>
    <row r="8" spans="1:8" ht="6.75" customHeight="1">
      <c r="A8" s="333"/>
      <c r="B8" s="333"/>
      <c r="C8" s="333"/>
      <c r="D8" s="333"/>
      <c r="E8" s="333"/>
      <c r="F8" s="333"/>
      <c r="G8" s="333"/>
      <c r="H8" s="333"/>
    </row>
    <row r="9" spans="1:8" ht="28.5" customHeight="1">
      <c r="A9" s="512" t="s">
        <v>469</v>
      </c>
      <c r="B9" s="512" t="s">
        <v>87</v>
      </c>
      <c r="C9" s="512" t="s">
        <v>470</v>
      </c>
      <c r="D9" s="512" t="s">
        <v>471</v>
      </c>
      <c r="E9" s="512" t="s">
        <v>472</v>
      </c>
      <c r="F9" s="512" t="s">
        <v>473</v>
      </c>
      <c r="G9" s="512" t="s">
        <v>91</v>
      </c>
      <c r="H9" s="512" t="s">
        <v>626</v>
      </c>
    </row>
    <row r="10" spans="1:8" ht="12.75" hidden="1" customHeight="1">
      <c r="A10" s="512" t="s">
        <v>402</v>
      </c>
      <c r="B10" s="512" t="s">
        <v>409</v>
      </c>
      <c r="C10" s="512" t="s">
        <v>414</v>
      </c>
      <c r="D10" s="512" t="s">
        <v>420</v>
      </c>
      <c r="E10" s="512" t="s">
        <v>424</v>
      </c>
      <c r="F10" s="512" t="s">
        <v>428</v>
      </c>
      <c r="G10" s="512" t="s">
        <v>431</v>
      </c>
      <c r="H10" s="512" t="s">
        <v>405</v>
      </c>
    </row>
    <row r="11" spans="1:8" ht="3" customHeight="1">
      <c r="A11" s="333"/>
      <c r="B11" s="333"/>
      <c r="C11" s="333"/>
      <c r="D11" s="333"/>
      <c r="E11" s="333"/>
      <c r="F11" s="333"/>
      <c r="G11" s="333"/>
      <c r="H11" s="333"/>
    </row>
    <row r="12" spans="1:8" ht="30.75" customHeight="1">
      <c r="A12" s="513"/>
      <c r="B12" s="514" t="s">
        <v>474</v>
      </c>
      <c r="C12" s="514" t="s">
        <v>475</v>
      </c>
      <c r="D12" s="514"/>
      <c r="E12" s="515"/>
      <c r="F12" s="516"/>
      <c r="G12" s="516">
        <f>SUM(G13,G35,G49)</f>
        <v>0</v>
      </c>
      <c r="H12" s="515">
        <v>1.4372100000000001</v>
      </c>
    </row>
    <row r="13" spans="1:8" ht="28.5" customHeight="1">
      <c r="A13" s="517"/>
      <c r="B13" s="518" t="s">
        <v>476</v>
      </c>
      <c r="C13" s="518" t="s">
        <v>477</v>
      </c>
      <c r="D13" s="518"/>
      <c r="E13" s="519"/>
      <c r="F13" s="520"/>
      <c r="G13" s="520">
        <f>SUM(G14:G34)</f>
        <v>0</v>
      </c>
      <c r="H13" s="519">
        <v>0.20771000000000001</v>
      </c>
    </row>
    <row r="14" spans="1:8" ht="24" customHeight="1">
      <c r="A14" s="521">
        <v>1</v>
      </c>
      <c r="B14" s="522" t="s">
        <v>478</v>
      </c>
      <c r="C14" s="522" t="s">
        <v>479</v>
      </c>
      <c r="D14" s="522" t="s">
        <v>305</v>
      </c>
      <c r="E14" s="523">
        <v>10</v>
      </c>
      <c r="F14" s="524">
        <v>0</v>
      </c>
      <c r="G14" s="524">
        <f>F14*E14</f>
        <v>0</v>
      </c>
      <c r="H14" s="523">
        <v>0</v>
      </c>
    </row>
    <row r="15" spans="1:8" ht="13.5" customHeight="1">
      <c r="A15" s="525">
        <v>2</v>
      </c>
      <c r="B15" s="526" t="s">
        <v>480</v>
      </c>
      <c r="C15" s="526" t="s">
        <v>481</v>
      </c>
      <c r="D15" s="526" t="s">
        <v>305</v>
      </c>
      <c r="E15" s="527">
        <v>10</v>
      </c>
      <c r="F15" s="528">
        <v>0</v>
      </c>
      <c r="G15" s="524">
        <f t="shared" ref="G15:G34" si="0">F15*E15</f>
        <v>0</v>
      </c>
      <c r="H15" s="527">
        <v>1E-4</v>
      </c>
    </row>
    <row r="16" spans="1:8" ht="24" customHeight="1">
      <c r="A16" s="521">
        <v>25</v>
      </c>
      <c r="B16" s="522" t="s">
        <v>482</v>
      </c>
      <c r="C16" s="522" t="s">
        <v>483</v>
      </c>
      <c r="D16" s="522" t="s">
        <v>305</v>
      </c>
      <c r="E16" s="523">
        <v>8</v>
      </c>
      <c r="F16" s="524">
        <v>0</v>
      </c>
      <c r="G16" s="524">
        <f t="shared" si="0"/>
        <v>0</v>
      </c>
      <c r="H16" s="523">
        <v>0</v>
      </c>
    </row>
    <row r="17" spans="1:8" ht="13.5" customHeight="1">
      <c r="A17" s="525">
        <v>26</v>
      </c>
      <c r="B17" s="526" t="s">
        <v>484</v>
      </c>
      <c r="C17" s="526" t="s">
        <v>485</v>
      </c>
      <c r="D17" s="526" t="s">
        <v>305</v>
      </c>
      <c r="E17" s="527">
        <v>8</v>
      </c>
      <c r="F17" s="528">
        <v>0</v>
      </c>
      <c r="G17" s="524">
        <f t="shared" si="0"/>
        <v>0</v>
      </c>
      <c r="H17" s="527">
        <v>2.4000000000000001E-4</v>
      </c>
    </row>
    <row r="18" spans="1:8" ht="13.5" customHeight="1">
      <c r="A18" s="521">
        <v>27</v>
      </c>
      <c r="B18" s="522" t="s">
        <v>486</v>
      </c>
      <c r="C18" s="522" t="s">
        <v>487</v>
      </c>
      <c r="D18" s="522" t="s">
        <v>305</v>
      </c>
      <c r="E18" s="523">
        <v>3</v>
      </c>
      <c r="F18" s="524">
        <v>0</v>
      </c>
      <c r="G18" s="524">
        <f t="shared" si="0"/>
        <v>0</v>
      </c>
      <c r="H18" s="523">
        <v>0</v>
      </c>
    </row>
    <row r="19" spans="1:8" ht="24" customHeight="1">
      <c r="A19" s="525">
        <v>28</v>
      </c>
      <c r="B19" s="526" t="s">
        <v>488</v>
      </c>
      <c r="C19" s="526" t="s">
        <v>489</v>
      </c>
      <c r="D19" s="526" t="s">
        <v>305</v>
      </c>
      <c r="E19" s="527">
        <v>3</v>
      </c>
      <c r="F19" s="528">
        <v>0</v>
      </c>
      <c r="G19" s="524">
        <f t="shared" si="0"/>
        <v>0</v>
      </c>
      <c r="H19" s="527">
        <v>3.8999999999999999E-4</v>
      </c>
    </row>
    <row r="20" spans="1:8" ht="24" customHeight="1">
      <c r="A20" s="521">
        <v>3</v>
      </c>
      <c r="B20" s="522" t="s">
        <v>490</v>
      </c>
      <c r="C20" s="522" t="s">
        <v>491</v>
      </c>
      <c r="D20" s="522" t="s">
        <v>492</v>
      </c>
      <c r="E20" s="523">
        <v>1</v>
      </c>
      <c r="F20" s="524">
        <v>0</v>
      </c>
      <c r="G20" s="524">
        <f t="shared" si="0"/>
        <v>0</v>
      </c>
      <c r="H20" s="523">
        <v>0</v>
      </c>
    </row>
    <row r="21" spans="1:8" ht="13.5" customHeight="1">
      <c r="A21" s="521">
        <v>29</v>
      </c>
      <c r="B21" s="522" t="s">
        <v>493</v>
      </c>
      <c r="C21" s="522" t="s">
        <v>494</v>
      </c>
      <c r="D21" s="522" t="s">
        <v>305</v>
      </c>
      <c r="E21" s="523">
        <v>1</v>
      </c>
      <c r="F21" s="524">
        <v>0</v>
      </c>
      <c r="G21" s="524">
        <f t="shared" si="0"/>
        <v>0</v>
      </c>
      <c r="H21" s="523">
        <v>0</v>
      </c>
    </row>
    <row r="22" spans="1:8" ht="24" customHeight="1">
      <c r="A22" s="525">
        <v>30</v>
      </c>
      <c r="B22" s="526" t="s">
        <v>495</v>
      </c>
      <c r="C22" s="526" t="s">
        <v>496</v>
      </c>
      <c r="D22" s="526" t="s">
        <v>305</v>
      </c>
      <c r="E22" s="527">
        <v>1</v>
      </c>
      <c r="F22" s="528">
        <v>0</v>
      </c>
      <c r="G22" s="524">
        <f t="shared" si="0"/>
        <v>0</v>
      </c>
      <c r="H22" s="527">
        <v>1.9E-2</v>
      </c>
    </row>
    <row r="23" spans="1:8" ht="24" customHeight="1">
      <c r="A23" s="521">
        <v>33</v>
      </c>
      <c r="B23" s="522" t="s">
        <v>497</v>
      </c>
      <c r="C23" s="522" t="s">
        <v>498</v>
      </c>
      <c r="D23" s="522" t="s">
        <v>108</v>
      </c>
      <c r="E23" s="523">
        <v>5</v>
      </c>
      <c r="F23" s="524">
        <v>0</v>
      </c>
      <c r="G23" s="524">
        <f t="shared" si="0"/>
        <v>0</v>
      </c>
      <c r="H23" s="523">
        <v>0</v>
      </c>
    </row>
    <row r="24" spans="1:8" ht="24" customHeight="1">
      <c r="A24" s="525">
        <v>34</v>
      </c>
      <c r="B24" s="526" t="s">
        <v>499</v>
      </c>
      <c r="C24" s="526" t="s">
        <v>500</v>
      </c>
      <c r="D24" s="526" t="s">
        <v>108</v>
      </c>
      <c r="E24" s="527">
        <v>5</v>
      </c>
      <c r="F24" s="528">
        <v>0</v>
      </c>
      <c r="G24" s="524">
        <f t="shared" si="0"/>
        <v>0</v>
      </c>
      <c r="H24" s="527">
        <v>5.0000000000000001E-3</v>
      </c>
    </row>
    <row r="25" spans="1:8" ht="13.5" customHeight="1">
      <c r="A25" s="521">
        <v>35</v>
      </c>
      <c r="B25" s="522" t="s">
        <v>501</v>
      </c>
      <c r="C25" s="522" t="s">
        <v>502</v>
      </c>
      <c r="D25" s="522" t="s">
        <v>305</v>
      </c>
      <c r="E25" s="523">
        <v>2</v>
      </c>
      <c r="F25" s="524">
        <v>0</v>
      </c>
      <c r="G25" s="524">
        <f t="shared" si="0"/>
        <v>0</v>
      </c>
      <c r="H25" s="523">
        <v>0</v>
      </c>
    </row>
    <row r="26" spans="1:8" ht="24" customHeight="1">
      <c r="A26" s="525">
        <v>36</v>
      </c>
      <c r="B26" s="526" t="s">
        <v>503</v>
      </c>
      <c r="C26" s="526" t="s">
        <v>504</v>
      </c>
      <c r="D26" s="526" t="s">
        <v>305</v>
      </c>
      <c r="E26" s="527">
        <v>2</v>
      </c>
      <c r="F26" s="528">
        <v>0</v>
      </c>
      <c r="G26" s="524">
        <f t="shared" si="0"/>
        <v>0</v>
      </c>
      <c r="H26" s="527">
        <v>4.2000000000000002E-4</v>
      </c>
    </row>
    <row r="27" spans="1:8" ht="24" customHeight="1">
      <c r="A27" s="521">
        <v>4</v>
      </c>
      <c r="B27" s="522" t="s">
        <v>505</v>
      </c>
      <c r="C27" s="522" t="s">
        <v>506</v>
      </c>
      <c r="D27" s="522" t="s">
        <v>108</v>
      </c>
      <c r="E27" s="523">
        <v>120</v>
      </c>
      <c r="F27" s="524">
        <v>0</v>
      </c>
      <c r="G27" s="524">
        <f t="shared" si="0"/>
        <v>0</v>
      </c>
      <c r="H27" s="523">
        <v>0</v>
      </c>
    </row>
    <row r="28" spans="1:8" ht="13.5" customHeight="1">
      <c r="A28" s="525">
        <v>5</v>
      </c>
      <c r="B28" s="526" t="s">
        <v>507</v>
      </c>
      <c r="C28" s="526" t="s">
        <v>508</v>
      </c>
      <c r="D28" s="526" t="s">
        <v>108</v>
      </c>
      <c r="E28" s="527">
        <v>120</v>
      </c>
      <c r="F28" s="528">
        <v>0</v>
      </c>
      <c r="G28" s="524">
        <f t="shared" si="0"/>
        <v>0</v>
      </c>
      <c r="H28" s="527">
        <v>0.17280000000000001</v>
      </c>
    </row>
    <row r="29" spans="1:8" ht="13.5" customHeight="1">
      <c r="A29" s="521">
        <v>31</v>
      </c>
      <c r="B29" s="522" t="s">
        <v>509</v>
      </c>
      <c r="C29" s="522" t="s">
        <v>510</v>
      </c>
      <c r="D29" s="522" t="s">
        <v>108</v>
      </c>
      <c r="E29" s="523">
        <v>8</v>
      </c>
      <c r="F29" s="524">
        <v>0</v>
      </c>
      <c r="G29" s="524">
        <f t="shared" si="0"/>
        <v>0</v>
      </c>
      <c r="H29" s="523">
        <v>0</v>
      </c>
    </row>
    <row r="30" spans="1:8" ht="13.5" customHeight="1">
      <c r="A30" s="525">
        <v>32</v>
      </c>
      <c r="B30" s="526" t="s">
        <v>511</v>
      </c>
      <c r="C30" s="526" t="s">
        <v>512</v>
      </c>
      <c r="D30" s="526" t="s">
        <v>108</v>
      </c>
      <c r="E30" s="527">
        <v>8</v>
      </c>
      <c r="F30" s="528">
        <v>0</v>
      </c>
      <c r="G30" s="524">
        <f t="shared" si="0"/>
        <v>0</v>
      </c>
      <c r="H30" s="527">
        <v>9.7599999999999996E-3</v>
      </c>
    </row>
    <row r="31" spans="1:8" ht="13.5" customHeight="1">
      <c r="A31" s="521">
        <v>6</v>
      </c>
      <c r="B31" s="522" t="s">
        <v>513</v>
      </c>
      <c r="C31" s="522" t="s">
        <v>514</v>
      </c>
      <c r="D31" s="522" t="s">
        <v>105</v>
      </c>
      <c r="E31" s="523">
        <v>28.486000000000001</v>
      </c>
      <c r="F31" s="524">
        <v>0</v>
      </c>
      <c r="G31" s="524">
        <f t="shared" si="0"/>
        <v>0</v>
      </c>
      <c r="H31" s="523">
        <v>0</v>
      </c>
    </row>
    <row r="32" spans="1:8" ht="13.5" customHeight="1">
      <c r="A32" s="521">
        <v>7</v>
      </c>
      <c r="B32" s="522" t="s">
        <v>515</v>
      </c>
      <c r="C32" s="522" t="s">
        <v>516</v>
      </c>
      <c r="D32" s="522" t="s">
        <v>105</v>
      </c>
      <c r="E32" s="523">
        <v>28.486000000000001</v>
      </c>
      <c r="F32" s="524">
        <v>0</v>
      </c>
      <c r="G32" s="524">
        <f t="shared" si="0"/>
        <v>0</v>
      </c>
      <c r="H32" s="523">
        <v>0</v>
      </c>
    </row>
    <row r="33" spans="1:8" ht="13.5" customHeight="1">
      <c r="A33" s="521">
        <v>8</v>
      </c>
      <c r="B33" s="522" t="s">
        <v>517</v>
      </c>
      <c r="C33" s="522" t="s">
        <v>518</v>
      </c>
      <c r="D33" s="522" t="s">
        <v>105</v>
      </c>
      <c r="E33" s="523">
        <v>23.262</v>
      </c>
      <c r="F33" s="524">
        <v>0</v>
      </c>
      <c r="G33" s="524">
        <f t="shared" si="0"/>
        <v>0</v>
      </c>
      <c r="H33" s="523">
        <v>0</v>
      </c>
    </row>
    <row r="34" spans="1:8" ht="13.5" customHeight="1">
      <c r="A34" s="521">
        <v>9</v>
      </c>
      <c r="B34" s="522" t="s">
        <v>519</v>
      </c>
      <c r="C34" s="522" t="s">
        <v>520</v>
      </c>
      <c r="D34" s="522" t="s">
        <v>105</v>
      </c>
      <c r="E34" s="523">
        <v>28.486000000000001</v>
      </c>
      <c r="F34" s="524">
        <v>0</v>
      </c>
      <c r="G34" s="524">
        <f t="shared" si="0"/>
        <v>0</v>
      </c>
      <c r="H34" s="523">
        <v>0</v>
      </c>
    </row>
    <row r="35" spans="1:8" ht="28.5" customHeight="1">
      <c r="A35" s="517"/>
      <c r="B35" s="518" t="s">
        <v>521</v>
      </c>
      <c r="C35" s="518" t="s">
        <v>522</v>
      </c>
      <c r="D35" s="518"/>
      <c r="E35" s="519"/>
      <c r="F35" s="520"/>
      <c r="G35" s="520">
        <f>SUM(G36:G48)</f>
        <v>0</v>
      </c>
      <c r="H35" s="519">
        <v>1.2295</v>
      </c>
    </row>
    <row r="36" spans="1:8" ht="24" customHeight="1">
      <c r="A36" s="521">
        <v>16</v>
      </c>
      <c r="B36" s="522" t="s">
        <v>523</v>
      </c>
      <c r="C36" s="522" t="s">
        <v>524</v>
      </c>
      <c r="D36" s="522" t="s">
        <v>108</v>
      </c>
      <c r="E36" s="523">
        <v>50</v>
      </c>
      <c r="F36" s="524">
        <v>0</v>
      </c>
      <c r="G36" s="524">
        <f t="shared" ref="G36:G48" si="1">F36*E36</f>
        <v>0</v>
      </c>
      <c r="H36" s="523">
        <v>0</v>
      </c>
    </row>
    <row r="37" spans="1:8" ht="13.5" customHeight="1">
      <c r="A37" s="525">
        <v>17</v>
      </c>
      <c r="B37" s="526" t="s">
        <v>525</v>
      </c>
      <c r="C37" s="526" t="s">
        <v>526</v>
      </c>
      <c r="D37" s="526" t="s">
        <v>108</v>
      </c>
      <c r="E37" s="527">
        <v>50</v>
      </c>
      <c r="F37" s="528">
        <v>0</v>
      </c>
      <c r="G37" s="524">
        <f t="shared" si="1"/>
        <v>0</v>
      </c>
      <c r="H37" s="527">
        <v>8.5000000000000006E-3</v>
      </c>
    </row>
    <row r="38" spans="1:8" ht="24" customHeight="1">
      <c r="A38" s="521">
        <v>10</v>
      </c>
      <c r="B38" s="522" t="s">
        <v>527</v>
      </c>
      <c r="C38" s="522" t="s">
        <v>528</v>
      </c>
      <c r="D38" s="522" t="s">
        <v>108</v>
      </c>
      <c r="E38" s="523">
        <v>100</v>
      </c>
      <c r="F38" s="524">
        <v>0</v>
      </c>
      <c r="G38" s="524">
        <f t="shared" si="1"/>
        <v>0</v>
      </c>
      <c r="H38" s="523">
        <v>0</v>
      </c>
    </row>
    <row r="39" spans="1:8" ht="24" customHeight="1">
      <c r="A39" s="521">
        <v>11</v>
      </c>
      <c r="B39" s="522" t="s">
        <v>529</v>
      </c>
      <c r="C39" s="522" t="s">
        <v>530</v>
      </c>
      <c r="D39" s="522" t="s">
        <v>108</v>
      </c>
      <c r="E39" s="523">
        <v>100</v>
      </c>
      <c r="F39" s="524">
        <v>0</v>
      </c>
      <c r="G39" s="524">
        <f t="shared" si="1"/>
        <v>0</v>
      </c>
      <c r="H39" s="523">
        <v>0</v>
      </c>
    </row>
    <row r="40" spans="1:8" ht="13.5" customHeight="1">
      <c r="A40" s="525">
        <v>12</v>
      </c>
      <c r="B40" s="526" t="s">
        <v>531</v>
      </c>
      <c r="C40" s="526" t="s">
        <v>532</v>
      </c>
      <c r="D40" s="526" t="s">
        <v>103</v>
      </c>
      <c r="E40" s="527">
        <v>0.72</v>
      </c>
      <c r="F40" s="528">
        <v>0</v>
      </c>
      <c r="G40" s="524">
        <f t="shared" si="1"/>
        <v>0</v>
      </c>
      <c r="H40" s="527">
        <v>0.72</v>
      </c>
    </row>
    <row r="41" spans="1:8" ht="13.5" customHeight="1">
      <c r="A41" s="525">
        <v>13</v>
      </c>
      <c r="B41" s="526" t="s">
        <v>533</v>
      </c>
      <c r="C41" s="586" t="s">
        <v>2581</v>
      </c>
      <c r="D41" s="526" t="s">
        <v>305</v>
      </c>
      <c r="E41" s="527">
        <v>100</v>
      </c>
      <c r="F41" s="528">
        <v>0</v>
      </c>
      <c r="G41" s="524">
        <f t="shared" si="1"/>
        <v>0</v>
      </c>
      <c r="H41" s="527">
        <v>0.48</v>
      </c>
    </row>
    <row r="42" spans="1:8" ht="24" customHeight="1">
      <c r="A42" s="521">
        <v>14</v>
      </c>
      <c r="B42" s="522" t="s">
        <v>534</v>
      </c>
      <c r="C42" s="522" t="s">
        <v>535</v>
      </c>
      <c r="D42" s="522" t="s">
        <v>108</v>
      </c>
      <c r="E42" s="523">
        <v>100</v>
      </c>
      <c r="F42" s="524">
        <v>0</v>
      </c>
      <c r="G42" s="524">
        <f t="shared" si="1"/>
        <v>0</v>
      </c>
      <c r="H42" s="523">
        <v>0</v>
      </c>
    </row>
    <row r="43" spans="1:8" ht="13.5" customHeight="1">
      <c r="A43" s="525">
        <v>15</v>
      </c>
      <c r="B43" s="526" t="s">
        <v>536</v>
      </c>
      <c r="C43" s="526" t="s">
        <v>537</v>
      </c>
      <c r="D43" s="526" t="s">
        <v>108</v>
      </c>
      <c r="E43" s="527">
        <v>100</v>
      </c>
      <c r="F43" s="528">
        <v>0</v>
      </c>
      <c r="G43" s="524">
        <f t="shared" si="1"/>
        <v>0</v>
      </c>
      <c r="H43" s="527">
        <v>2.1000000000000001E-2</v>
      </c>
    </row>
    <row r="44" spans="1:8" ht="24" customHeight="1">
      <c r="A44" s="521">
        <v>18</v>
      </c>
      <c r="B44" s="522" t="s">
        <v>538</v>
      </c>
      <c r="C44" s="522" t="s">
        <v>539</v>
      </c>
      <c r="D44" s="522" t="s">
        <v>108</v>
      </c>
      <c r="E44" s="523">
        <v>100</v>
      </c>
      <c r="F44" s="524">
        <v>0</v>
      </c>
      <c r="G44" s="524">
        <f t="shared" si="1"/>
        <v>0</v>
      </c>
      <c r="H44" s="523">
        <v>0</v>
      </c>
    </row>
    <row r="45" spans="1:8" ht="24" customHeight="1">
      <c r="A45" s="521">
        <v>19</v>
      </c>
      <c r="B45" s="522" t="s">
        <v>540</v>
      </c>
      <c r="C45" s="522" t="s">
        <v>541</v>
      </c>
      <c r="D45" s="522" t="s">
        <v>97</v>
      </c>
      <c r="E45" s="523">
        <v>100</v>
      </c>
      <c r="F45" s="524">
        <v>0</v>
      </c>
      <c r="G45" s="524">
        <f t="shared" si="1"/>
        <v>0</v>
      </c>
      <c r="H45" s="523">
        <v>0</v>
      </c>
    </row>
    <row r="46" spans="1:8" ht="13.5" customHeight="1">
      <c r="A46" s="521">
        <v>20</v>
      </c>
      <c r="B46" s="522" t="s">
        <v>513</v>
      </c>
      <c r="C46" s="522" t="s">
        <v>514</v>
      </c>
      <c r="D46" s="522" t="s">
        <v>105</v>
      </c>
      <c r="E46" s="523">
        <v>13.095000000000001</v>
      </c>
      <c r="F46" s="524">
        <v>0</v>
      </c>
      <c r="G46" s="524">
        <f t="shared" si="1"/>
        <v>0</v>
      </c>
      <c r="H46" s="523">
        <v>0</v>
      </c>
    </row>
    <row r="47" spans="1:8" ht="13.5" customHeight="1">
      <c r="A47" s="521">
        <v>21</v>
      </c>
      <c r="B47" s="522" t="s">
        <v>517</v>
      </c>
      <c r="C47" s="522" t="s">
        <v>518</v>
      </c>
      <c r="D47" s="522" t="s">
        <v>105</v>
      </c>
      <c r="E47" s="523">
        <v>1.8149999999999999</v>
      </c>
      <c r="F47" s="524">
        <v>0</v>
      </c>
      <c r="G47" s="524">
        <f t="shared" si="1"/>
        <v>0</v>
      </c>
      <c r="H47" s="523">
        <v>0</v>
      </c>
    </row>
    <row r="48" spans="1:8" ht="13.5" customHeight="1">
      <c r="A48" s="521">
        <v>22</v>
      </c>
      <c r="B48" s="522" t="s">
        <v>519</v>
      </c>
      <c r="C48" s="522" t="s">
        <v>520</v>
      </c>
      <c r="D48" s="522" t="s">
        <v>105</v>
      </c>
      <c r="E48" s="523">
        <v>13.095000000000001</v>
      </c>
      <c r="F48" s="524">
        <v>0</v>
      </c>
      <c r="G48" s="524">
        <f t="shared" si="1"/>
        <v>0</v>
      </c>
      <c r="H48" s="523">
        <v>0</v>
      </c>
    </row>
    <row r="49" spans="1:8" ht="30.75" customHeight="1">
      <c r="A49" s="513"/>
      <c r="B49" s="514" t="s">
        <v>8</v>
      </c>
      <c r="C49" s="514" t="s">
        <v>542</v>
      </c>
      <c r="D49" s="514"/>
      <c r="E49" s="515"/>
      <c r="F49" s="516"/>
      <c r="G49" s="516">
        <f>SUM(G50:G52)</f>
        <v>0</v>
      </c>
      <c r="H49" s="515">
        <v>0</v>
      </c>
    </row>
    <row r="50" spans="1:8" ht="13.5" customHeight="1">
      <c r="A50" s="521">
        <v>23</v>
      </c>
      <c r="B50" s="522" t="s">
        <v>543</v>
      </c>
      <c r="C50" s="522" t="s">
        <v>544</v>
      </c>
      <c r="D50" s="522" t="s">
        <v>305</v>
      </c>
      <c r="E50" s="523">
        <v>1</v>
      </c>
      <c r="F50" s="524">
        <v>0</v>
      </c>
      <c r="G50" s="524">
        <f t="shared" ref="G50:G52" si="2">F50*E50</f>
        <v>0</v>
      </c>
      <c r="H50" s="523">
        <v>0</v>
      </c>
    </row>
    <row r="51" spans="1:8" ht="13.5" customHeight="1">
      <c r="A51" s="521">
        <v>24</v>
      </c>
      <c r="B51" s="522" t="s">
        <v>545</v>
      </c>
      <c r="C51" s="522" t="s">
        <v>546</v>
      </c>
      <c r="D51" s="522" t="s">
        <v>305</v>
      </c>
      <c r="E51" s="523">
        <v>1</v>
      </c>
      <c r="F51" s="524">
        <v>0</v>
      </c>
      <c r="G51" s="524">
        <f t="shared" si="2"/>
        <v>0</v>
      </c>
      <c r="H51" s="523">
        <v>0</v>
      </c>
    </row>
    <row r="52" spans="1:8" ht="13.5" customHeight="1">
      <c r="A52" s="521">
        <v>37</v>
      </c>
      <c r="B52" s="522" t="s">
        <v>547</v>
      </c>
      <c r="C52" s="522" t="s">
        <v>548</v>
      </c>
      <c r="D52" s="522" t="s">
        <v>305</v>
      </c>
      <c r="E52" s="523">
        <v>1</v>
      </c>
      <c r="F52" s="524">
        <v>0</v>
      </c>
      <c r="G52" s="524">
        <f t="shared" si="2"/>
        <v>0</v>
      </c>
      <c r="H52" s="523">
        <v>0</v>
      </c>
    </row>
    <row r="53" spans="1:8" ht="30.75" customHeight="1">
      <c r="A53" s="529"/>
      <c r="B53" s="530"/>
      <c r="C53" s="530" t="s">
        <v>549</v>
      </c>
      <c r="D53" s="530"/>
      <c r="E53" s="531"/>
      <c r="F53" s="532"/>
      <c r="G53" s="532">
        <f>G12</f>
        <v>0</v>
      </c>
      <c r="H53" s="531">
        <v>1.4372100000000001</v>
      </c>
    </row>
  </sheetData>
  <mergeCells count="2">
    <mergeCell ref="A1:H1"/>
    <mergeCell ref="A7:C7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E521-3C0A-4B2A-9B33-E2A95A489842}">
  <sheetPr>
    <pageSetUpPr fitToPage="1"/>
  </sheetPr>
  <dimension ref="A1:S38"/>
  <sheetViews>
    <sheetView showGridLines="0" workbookViewId="0">
      <pane ySplit="3" topLeftCell="A16" activePane="bottomLeft" state="frozenSplit"/>
      <selection pane="bottomLeft" activeCell="R31" sqref="R31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539" t="s">
        <v>2478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7"/>
      <c r="P4" s="218"/>
      <c r="Q4" s="218"/>
      <c r="R4" s="218"/>
      <c r="S4" s="220"/>
    </row>
    <row r="5" spans="1:19" ht="24.75" customHeight="1">
      <c r="A5" s="221"/>
      <c r="B5" s="377" t="s">
        <v>371</v>
      </c>
      <c r="C5" s="377"/>
      <c r="D5" s="377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377"/>
      <c r="O5" s="377"/>
      <c r="P5" s="377" t="s">
        <v>372</v>
      </c>
      <c r="Q5" s="222"/>
      <c r="R5" s="223"/>
      <c r="S5" s="224"/>
    </row>
    <row r="6" spans="1:19" ht="24.75" customHeight="1">
      <c r="A6" s="221"/>
      <c r="B6" s="377" t="s">
        <v>5</v>
      </c>
      <c r="C6" s="377"/>
      <c r="D6" s="377"/>
      <c r="E6" s="694" t="s">
        <v>2484</v>
      </c>
      <c r="F6" s="653"/>
      <c r="G6" s="653"/>
      <c r="H6" s="653"/>
      <c r="I6" s="653"/>
      <c r="J6" s="653"/>
      <c r="K6" s="653"/>
      <c r="L6" s="653"/>
      <c r="M6" s="654"/>
      <c r="N6" s="377"/>
      <c r="O6" s="377"/>
      <c r="P6" s="377" t="s">
        <v>373</v>
      </c>
      <c r="Q6" s="225"/>
      <c r="R6" s="226"/>
      <c r="S6" s="224"/>
    </row>
    <row r="7" spans="1:19" ht="24.75" customHeight="1" thickBot="1">
      <c r="A7" s="221"/>
      <c r="B7" s="377"/>
      <c r="C7" s="377"/>
      <c r="D7" s="377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377"/>
      <c r="O7" s="377"/>
      <c r="P7" s="377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 t="s">
        <v>377</v>
      </c>
      <c r="Q8" s="377" t="s">
        <v>378</v>
      </c>
      <c r="R8" s="377"/>
      <c r="S8" s="224"/>
    </row>
    <row r="9" spans="1:19" ht="24.75" customHeight="1" thickBot="1">
      <c r="A9" s="221"/>
      <c r="B9" s="377" t="s">
        <v>379</v>
      </c>
      <c r="C9" s="377"/>
      <c r="D9" s="377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377"/>
      <c r="O9" s="377"/>
      <c r="P9" s="229"/>
      <c r="Q9" s="230"/>
      <c r="R9" s="231"/>
      <c r="S9" s="224"/>
    </row>
    <row r="10" spans="1:19" ht="24.75" customHeight="1" thickBot="1">
      <c r="A10" s="221"/>
      <c r="B10" s="377" t="s">
        <v>380</v>
      </c>
      <c r="C10" s="377"/>
      <c r="D10" s="377"/>
      <c r="E10" s="693" t="s">
        <v>2480</v>
      </c>
      <c r="F10" s="638"/>
      <c r="G10" s="638"/>
      <c r="H10" s="638"/>
      <c r="I10" s="638"/>
      <c r="J10" s="638"/>
      <c r="K10" s="638"/>
      <c r="L10" s="638"/>
      <c r="M10" s="639"/>
      <c r="N10" s="377"/>
      <c r="O10" s="377"/>
      <c r="P10" s="229"/>
      <c r="Q10" s="230"/>
      <c r="R10" s="231"/>
      <c r="S10" s="224"/>
    </row>
    <row r="11" spans="1:19" ht="24.75" customHeight="1" thickBot="1">
      <c r="A11" s="221"/>
      <c r="B11" s="377" t="s">
        <v>381</v>
      </c>
      <c r="C11" s="377"/>
      <c r="D11" s="377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377"/>
      <c r="O11" s="377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90" t="s">
        <v>2483</v>
      </c>
      <c r="F12" s="691"/>
      <c r="G12" s="691"/>
      <c r="H12" s="691"/>
      <c r="I12" s="691"/>
      <c r="J12" s="691"/>
      <c r="K12" s="691"/>
      <c r="L12" s="691"/>
      <c r="M12" s="692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377"/>
      <c r="C14" s="377"/>
      <c r="D14" s="377"/>
      <c r="E14" s="237" t="s">
        <v>383</v>
      </c>
      <c r="F14" s="377"/>
      <c r="G14" s="233"/>
      <c r="H14" s="377" t="s">
        <v>384</v>
      </c>
      <c r="I14" s="233"/>
      <c r="J14" s="377"/>
      <c r="K14" s="377"/>
      <c r="L14" s="377"/>
      <c r="M14" s="377"/>
      <c r="N14" s="377"/>
      <c r="O14" s="377"/>
      <c r="P14" s="377" t="s">
        <v>385</v>
      </c>
      <c r="Q14" s="238"/>
      <c r="R14" s="223"/>
      <c r="S14" s="224"/>
    </row>
    <row r="15" spans="1:19" ht="18.75" customHeight="1" thickBot="1">
      <c r="A15" s="221"/>
      <c r="B15" s="377"/>
      <c r="C15" s="377"/>
      <c r="D15" s="377"/>
      <c r="E15" s="234"/>
      <c r="F15" s="377"/>
      <c r="G15" s="233"/>
      <c r="H15" s="646">
        <v>44153</v>
      </c>
      <c r="I15" s="647"/>
      <c r="J15" s="377"/>
      <c r="K15" s="377"/>
      <c r="L15" s="377"/>
      <c r="M15" s="377"/>
      <c r="N15" s="377"/>
      <c r="O15" s="377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377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'ELI-silnoprudova elektroinstala'!G115</f>
        <v>0</v>
      </c>
      <c r="S30" s="253"/>
    </row>
    <row r="31" spans="1:19" ht="19.5" customHeight="1">
      <c r="A31" s="221"/>
      <c r="B31" s="377"/>
      <c r="C31" s="377"/>
      <c r="D31" s="377"/>
      <c r="E31" s="377"/>
      <c r="F31" s="302"/>
      <c r="G31" s="303"/>
      <c r="H31" s="377"/>
      <c r="I31" s="377"/>
      <c r="J31" s="377"/>
      <c r="K31" s="377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377"/>
      <c r="F34" s="302"/>
      <c r="G34" s="303"/>
      <c r="H34" s="377"/>
      <c r="I34" s="377"/>
      <c r="J34" s="377"/>
      <c r="K34" s="377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377"/>
      <c r="C37" s="377"/>
      <c r="D37" s="377"/>
      <c r="E37" s="377"/>
      <c r="F37" s="302"/>
      <c r="G37" s="326"/>
      <c r="H37" s="377"/>
      <c r="I37" s="377"/>
      <c r="J37" s="377"/>
      <c r="K37" s="377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verticalDpi="0" r:id="rId1"/>
  <headerFooter alignWithMargins="0">
    <oddFooter>&amp;C   Strana &amp;P 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2950-E35B-4AD1-8374-0178379F0860}">
  <sheetPr>
    <pageSetUpPr fitToPage="1"/>
  </sheetPr>
  <dimension ref="A1:H115"/>
  <sheetViews>
    <sheetView showGridLines="0" topLeftCell="A92" zoomScale="130" zoomScaleNormal="130" workbookViewId="0">
      <selection activeCell="G116" sqref="G116"/>
    </sheetView>
  </sheetViews>
  <sheetFormatPr defaultColWidth="8.5703125" defaultRowHeight="12" customHeight="1"/>
  <cols>
    <col min="1" max="1" width="3.28515625" style="373" customWidth="1"/>
    <col min="2" max="2" width="13.42578125" style="374" customWidth="1"/>
    <col min="3" max="3" width="40.7109375" style="374" customWidth="1"/>
    <col min="4" max="4" width="3.140625" style="374" customWidth="1"/>
    <col min="5" max="5" width="9.28515625" style="375" customWidth="1"/>
    <col min="6" max="6" width="9.42578125" style="376" customWidth="1"/>
    <col min="7" max="7" width="14.140625" style="376" customWidth="1"/>
    <col min="8" max="8" width="11.28515625" style="375" hidden="1" customWidth="1"/>
    <col min="9" max="256" width="8.5703125" style="342"/>
    <col min="257" max="257" width="3.28515625" style="342" customWidth="1"/>
    <col min="258" max="258" width="13.42578125" style="342" customWidth="1"/>
    <col min="259" max="259" width="40.7109375" style="342" customWidth="1"/>
    <col min="260" max="260" width="3.140625" style="342" customWidth="1"/>
    <col min="261" max="261" width="9.28515625" style="342" customWidth="1"/>
    <col min="262" max="262" width="9.42578125" style="342" customWidth="1"/>
    <col min="263" max="263" width="14.140625" style="342" customWidth="1"/>
    <col min="264" max="264" width="0" style="342" hidden="1" customWidth="1"/>
    <col min="265" max="512" width="8.5703125" style="342"/>
    <col min="513" max="513" width="3.28515625" style="342" customWidth="1"/>
    <col min="514" max="514" width="13.42578125" style="342" customWidth="1"/>
    <col min="515" max="515" width="40.7109375" style="342" customWidth="1"/>
    <col min="516" max="516" width="3.140625" style="342" customWidth="1"/>
    <col min="517" max="517" width="9.28515625" style="342" customWidth="1"/>
    <col min="518" max="518" width="9.42578125" style="342" customWidth="1"/>
    <col min="519" max="519" width="14.140625" style="342" customWidth="1"/>
    <col min="520" max="520" width="0" style="342" hidden="1" customWidth="1"/>
    <col min="521" max="768" width="8.5703125" style="342"/>
    <col min="769" max="769" width="3.28515625" style="342" customWidth="1"/>
    <col min="770" max="770" width="13.42578125" style="342" customWidth="1"/>
    <col min="771" max="771" width="40.7109375" style="342" customWidth="1"/>
    <col min="772" max="772" width="3.140625" style="342" customWidth="1"/>
    <col min="773" max="773" width="9.28515625" style="342" customWidth="1"/>
    <col min="774" max="774" width="9.42578125" style="342" customWidth="1"/>
    <col min="775" max="775" width="14.140625" style="342" customWidth="1"/>
    <col min="776" max="776" width="0" style="342" hidden="1" customWidth="1"/>
    <col min="777" max="1024" width="8.5703125" style="342"/>
    <col min="1025" max="1025" width="3.28515625" style="342" customWidth="1"/>
    <col min="1026" max="1026" width="13.42578125" style="342" customWidth="1"/>
    <col min="1027" max="1027" width="40.7109375" style="342" customWidth="1"/>
    <col min="1028" max="1028" width="3.140625" style="342" customWidth="1"/>
    <col min="1029" max="1029" width="9.28515625" style="342" customWidth="1"/>
    <col min="1030" max="1030" width="9.42578125" style="342" customWidth="1"/>
    <col min="1031" max="1031" width="14.140625" style="342" customWidth="1"/>
    <col min="1032" max="1032" width="0" style="342" hidden="1" customWidth="1"/>
    <col min="1033" max="1280" width="8.5703125" style="342"/>
    <col min="1281" max="1281" width="3.28515625" style="342" customWidth="1"/>
    <col min="1282" max="1282" width="13.42578125" style="342" customWidth="1"/>
    <col min="1283" max="1283" width="40.7109375" style="342" customWidth="1"/>
    <col min="1284" max="1284" width="3.140625" style="342" customWidth="1"/>
    <col min="1285" max="1285" width="9.28515625" style="342" customWidth="1"/>
    <col min="1286" max="1286" width="9.42578125" style="342" customWidth="1"/>
    <col min="1287" max="1287" width="14.140625" style="342" customWidth="1"/>
    <col min="1288" max="1288" width="0" style="342" hidden="1" customWidth="1"/>
    <col min="1289" max="1536" width="8.5703125" style="342"/>
    <col min="1537" max="1537" width="3.28515625" style="342" customWidth="1"/>
    <col min="1538" max="1538" width="13.42578125" style="342" customWidth="1"/>
    <col min="1539" max="1539" width="40.7109375" style="342" customWidth="1"/>
    <col min="1540" max="1540" width="3.140625" style="342" customWidth="1"/>
    <col min="1541" max="1541" width="9.28515625" style="342" customWidth="1"/>
    <col min="1542" max="1542" width="9.42578125" style="342" customWidth="1"/>
    <col min="1543" max="1543" width="14.140625" style="342" customWidth="1"/>
    <col min="1544" max="1544" width="0" style="342" hidden="1" customWidth="1"/>
    <col min="1545" max="1792" width="8.5703125" style="342"/>
    <col min="1793" max="1793" width="3.28515625" style="342" customWidth="1"/>
    <col min="1794" max="1794" width="13.42578125" style="342" customWidth="1"/>
    <col min="1795" max="1795" width="40.7109375" style="342" customWidth="1"/>
    <col min="1796" max="1796" width="3.140625" style="342" customWidth="1"/>
    <col min="1797" max="1797" width="9.28515625" style="342" customWidth="1"/>
    <col min="1798" max="1798" width="9.42578125" style="342" customWidth="1"/>
    <col min="1799" max="1799" width="14.140625" style="342" customWidth="1"/>
    <col min="1800" max="1800" width="0" style="342" hidden="1" customWidth="1"/>
    <col min="1801" max="2048" width="8.5703125" style="342"/>
    <col min="2049" max="2049" width="3.28515625" style="342" customWidth="1"/>
    <col min="2050" max="2050" width="13.42578125" style="342" customWidth="1"/>
    <col min="2051" max="2051" width="40.7109375" style="342" customWidth="1"/>
    <col min="2052" max="2052" width="3.140625" style="342" customWidth="1"/>
    <col min="2053" max="2053" width="9.28515625" style="342" customWidth="1"/>
    <col min="2054" max="2054" width="9.42578125" style="342" customWidth="1"/>
    <col min="2055" max="2055" width="14.140625" style="342" customWidth="1"/>
    <col min="2056" max="2056" width="0" style="342" hidden="1" customWidth="1"/>
    <col min="2057" max="2304" width="8.5703125" style="342"/>
    <col min="2305" max="2305" width="3.28515625" style="342" customWidth="1"/>
    <col min="2306" max="2306" width="13.42578125" style="342" customWidth="1"/>
    <col min="2307" max="2307" width="40.7109375" style="342" customWidth="1"/>
    <col min="2308" max="2308" width="3.140625" style="342" customWidth="1"/>
    <col min="2309" max="2309" width="9.28515625" style="342" customWidth="1"/>
    <col min="2310" max="2310" width="9.42578125" style="342" customWidth="1"/>
    <col min="2311" max="2311" width="14.140625" style="342" customWidth="1"/>
    <col min="2312" max="2312" width="0" style="342" hidden="1" customWidth="1"/>
    <col min="2313" max="2560" width="8.5703125" style="342"/>
    <col min="2561" max="2561" width="3.28515625" style="342" customWidth="1"/>
    <col min="2562" max="2562" width="13.42578125" style="342" customWidth="1"/>
    <col min="2563" max="2563" width="40.7109375" style="342" customWidth="1"/>
    <col min="2564" max="2564" width="3.140625" style="342" customWidth="1"/>
    <col min="2565" max="2565" width="9.28515625" style="342" customWidth="1"/>
    <col min="2566" max="2566" width="9.42578125" style="342" customWidth="1"/>
    <col min="2567" max="2567" width="14.140625" style="342" customWidth="1"/>
    <col min="2568" max="2568" width="0" style="342" hidden="1" customWidth="1"/>
    <col min="2569" max="2816" width="8.5703125" style="342"/>
    <col min="2817" max="2817" width="3.28515625" style="342" customWidth="1"/>
    <col min="2818" max="2818" width="13.42578125" style="342" customWidth="1"/>
    <col min="2819" max="2819" width="40.7109375" style="342" customWidth="1"/>
    <col min="2820" max="2820" width="3.140625" style="342" customWidth="1"/>
    <col min="2821" max="2821" width="9.28515625" style="342" customWidth="1"/>
    <col min="2822" max="2822" width="9.42578125" style="342" customWidth="1"/>
    <col min="2823" max="2823" width="14.140625" style="342" customWidth="1"/>
    <col min="2824" max="2824" width="0" style="342" hidden="1" customWidth="1"/>
    <col min="2825" max="3072" width="8.5703125" style="342"/>
    <col min="3073" max="3073" width="3.28515625" style="342" customWidth="1"/>
    <col min="3074" max="3074" width="13.42578125" style="342" customWidth="1"/>
    <col min="3075" max="3075" width="40.7109375" style="342" customWidth="1"/>
    <col min="3076" max="3076" width="3.140625" style="342" customWidth="1"/>
    <col min="3077" max="3077" width="9.28515625" style="342" customWidth="1"/>
    <col min="3078" max="3078" width="9.42578125" style="342" customWidth="1"/>
    <col min="3079" max="3079" width="14.140625" style="342" customWidth="1"/>
    <col min="3080" max="3080" width="0" style="342" hidden="1" customWidth="1"/>
    <col min="3081" max="3328" width="8.5703125" style="342"/>
    <col min="3329" max="3329" width="3.28515625" style="342" customWidth="1"/>
    <col min="3330" max="3330" width="13.42578125" style="342" customWidth="1"/>
    <col min="3331" max="3331" width="40.7109375" style="342" customWidth="1"/>
    <col min="3332" max="3332" width="3.140625" style="342" customWidth="1"/>
    <col min="3333" max="3333" width="9.28515625" style="342" customWidth="1"/>
    <col min="3334" max="3334" width="9.42578125" style="342" customWidth="1"/>
    <col min="3335" max="3335" width="14.140625" style="342" customWidth="1"/>
    <col min="3336" max="3336" width="0" style="342" hidden="1" customWidth="1"/>
    <col min="3337" max="3584" width="8.5703125" style="342"/>
    <col min="3585" max="3585" width="3.28515625" style="342" customWidth="1"/>
    <col min="3586" max="3586" width="13.42578125" style="342" customWidth="1"/>
    <col min="3587" max="3587" width="40.7109375" style="342" customWidth="1"/>
    <col min="3588" max="3588" width="3.140625" style="342" customWidth="1"/>
    <col min="3589" max="3589" width="9.28515625" style="342" customWidth="1"/>
    <col min="3590" max="3590" width="9.42578125" style="342" customWidth="1"/>
    <col min="3591" max="3591" width="14.140625" style="342" customWidth="1"/>
    <col min="3592" max="3592" width="0" style="342" hidden="1" customWidth="1"/>
    <col min="3593" max="3840" width="8.5703125" style="342"/>
    <col min="3841" max="3841" width="3.28515625" style="342" customWidth="1"/>
    <col min="3842" max="3842" width="13.42578125" style="342" customWidth="1"/>
    <col min="3843" max="3843" width="40.7109375" style="342" customWidth="1"/>
    <col min="3844" max="3844" width="3.140625" style="342" customWidth="1"/>
    <col min="3845" max="3845" width="9.28515625" style="342" customWidth="1"/>
    <col min="3846" max="3846" width="9.42578125" style="342" customWidth="1"/>
    <col min="3847" max="3847" width="14.140625" style="342" customWidth="1"/>
    <col min="3848" max="3848" width="0" style="342" hidden="1" customWidth="1"/>
    <col min="3849" max="4096" width="8.5703125" style="342"/>
    <col min="4097" max="4097" width="3.28515625" style="342" customWidth="1"/>
    <col min="4098" max="4098" width="13.42578125" style="342" customWidth="1"/>
    <col min="4099" max="4099" width="40.7109375" style="342" customWidth="1"/>
    <col min="4100" max="4100" width="3.140625" style="342" customWidth="1"/>
    <col min="4101" max="4101" width="9.28515625" style="342" customWidth="1"/>
    <col min="4102" max="4102" width="9.42578125" style="342" customWidth="1"/>
    <col min="4103" max="4103" width="14.140625" style="342" customWidth="1"/>
    <col min="4104" max="4104" width="0" style="342" hidden="1" customWidth="1"/>
    <col min="4105" max="4352" width="8.5703125" style="342"/>
    <col min="4353" max="4353" width="3.28515625" style="342" customWidth="1"/>
    <col min="4354" max="4354" width="13.42578125" style="342" customWidth="1"/>
    <col min="4355" max="4355" width="40.7109375" style="342" customWidth="1"/>
    <col min="4356" max="4356" width="3.140625" style="342" customWidth="1"/>
    <col min="4357" max="4357" width="9.28515625" style="342" customWidth="1"/>
    <col min="4358" max="4358" width="9.42578125" style="342" customWidth="1"/>
    <col min="4359" max="4359" width="14.140625" style="342" customWidth="1"/>
    <col min="4360" max="4360" width="0" style="342" hidden="1" customWidth="1"/>
    <col min="4361" max="4608" width="8.5703125" style="342"/>
    <col min="4609" max="4609" width="3.28515625" style="342" customWidth="1"/>
    <col min="4610" max="4610" width="13.42578125" style="342" customWidth="1"/>
    <col min="4611" max="4611" width="40.7109375" style="342" customWidth="1"/>
    <col min="4612" max="4612" width="3.140625" style="342" customWidth="1"/>
    <col min="4613" max="4613" width="9.28515625" style="342" customWidth="1"/>
    <col min="4614" max="4614" width="9.42578125" style="342" customWidth="1"/>
    <col min="4615" max="4615" width="14.140625" style="342" customWidth="1"/>
    <col min="4616" max="4616" width="0" style="342" hidden="1" customWidth="1"/>
    <col min="4617" max="4864" width="8.5703125" style="342"/>
    <col min="4865" max="4865" width="3.28515625" style="342" customWidth="1"/>
    <col min="4866" max="4866" width="13.42578125" style="342" customWidth="1"/>
    <col min="4867" max="4867" width="40.7109375" style="342" customWidth="1"/>
    <col min="4868" max="4868" width="3.140625" style="342" customWidth="1"/>
    <col min="4869" max="4869" width="9.28515625" style="342" customWidth="1"/>
    <col min="4870" max="4870" width="9.42578125" style="342" customWidth="1"/>
    <col min="4871" max="4871" width="14.140625" style="342" customWidth="1"/>
    <col min="4872" max="4872" width="0" style="342" hidden="1" customWidth="1"/>
    <col min="4873" max="5120" width="8.5703125" style="342"/>
    <col min="5121" max="5121" width="3.28515625" style="342" customWidth="1"/>
    <col min="5122" max="5122" width="13.42578125" style="342" customWidth="1"/>
    <col min="5123" max="5123" width="40.7109375" style="342" customWidth="1"/>
    <col min="5124" max="5124" width="3.140625" style="342" customWidth="1"/>
    <col min="5125" max="5125" width="9.28515625" style="342" customWidth="1"/>
    <col min="5126" max="5126" width="9.42578125" style="342" customWidth="1"/>
    <col min="5127" max="5127" width="14.140625" style="342" customWidth="1"/>
    <col min="5128" max="5128" width="0" style="342" hidden="1" customWidth="1"/>
    <col min="5129" max="5376" width="8.5703125" style="342"/>
    <col min="5377" max="5377" width="3.28515625" style="342" customWidth="1"/>
    <col min="5378" max="5378" width="13.42578125" style="342" customWidth="1"/>
    <col min="5379" max="5379" width="40.7109375" style="342" customWidth="1"/>
    <col min="5380" max="5380" width="3.140625" style="342" customWidth="1"/>
    <col min="5381" max="5381" width="9.28515625" style="342" customWidth="1"/>
    <col min="5382" max="5382" width="9.42578125" style="342" customWidth="1"/>
    <col min="5383" max="5383" width="14.140625" style="342" customWidth="1"/>
    <col min="5384" max="5384" width="0" style="342" hidden="1" customWidth="1"/>
    <col min="5385" max="5632" width="8.5703125" style="342"/>
    <col min="5633" max="5633" width="3.28515625" style="342" customWidth="1"/>
    <col min="5634" max="5634" width="13.42578125" style="342" customWidth="1"/>
    <col min="5635" max="5635" width="40.7109375" style="342" customWidth="1"/>
    <col min="5636" max="5636" width="3.140625" style="342" customWidth="1"/>
    <col min="5637" max="5637" width="9.28515625" style="342" customWidth="1"/>
    <col min="5638" max="5638" width="9.42578125" style="342" customWidth="1"/>
    <col min="5639" max="5639" width="14.140625" style="342" customWidth="1"/>
    <col min="5640" max="5640" width="0" style="342" hidden="1" customWidth="1"/>
    <col min="5641" max="5888" width="8.5703125" style="342"/>
    <col min="5889" max="5889" width="3.28515625" style="342" customWidth="1"/>
    <col min="5890" max="5890" width="13.42578125" style="342" customWidth="1"/>
    <col min="5891" max="5891" width="40.7109375" style="342" customWidth="1"/>
    <col min="5892" max="5892" width="3.140625" style="342" customWidth="1"/>
    <col min="5893" max="5893" width="9.28515625" style="342" customWidth="1"/>
    <col min="5894" max="5894" width="9.42578125" style="342" customWidth="1"/>
    <col min="5895" max="5895" width="14.140625" style="342" customWidth="1"/>
    <col min="5896" max="5896" width="0" style="342" hidden="1" customWidth="1"/>
    <col min="5897" max="6144" width="8.5703125" style="342"/>
    <col min="6145" max="6145" width="3.28515625" style="342" customWidth="1"/>
    <col min="6146" max="6146" width="13.42578125" style="342" customWidth="1"/>
    <col min="6147" max="6147" width="40.7109375" style="342" customWidth="1"/>
    <col min="6148" max="6148" width="3.140625" style="342" customWidth="1"/>
    <col min="6149" max="6149" width="9.28515625" style="342" customWidth="1"/>
    <col min="6150" max="6150" width="9.42578125" style="342" customWidth="1"/>
    <col min="6151" max="6151" width="14.140625" style="342" customWidth="1"/>
    <col min="6152" max="6152" width="0" style="342" hidden="1" customWidth="1"/>
    <col min="6153" max="6400" width="8.5703125" style="342"/>
    <col min="6401" max="6401" width="3.28515625" style="342" customWidth="1"/>
    <col min="6402" max="6402" width="13.42578125" style="342" customWidth="1"/>
    <col min="6403" max="6403" width="40.7109375" style="342" customWidth="1"/>
    <col min="6404" max="6404" width="3.140625" style="342" customWidth="1"/>
    <col min="6405" max="6405" width="9.28515625" style="342" customWidth="1"/>
    <col min="6406" max="6406" width="9.42578125" style="342" customWidth="1"/>
    <col min="6407" max="6407" width="14.140625" style="342" customWidth="1"/>
    <col min="6408" max="6408" width="0" style="342" hidden="1" customWidth="1"/>
    <col min="6409" max="6656" width="8.5703125" style="342"/>
    <col min="6657" max="6657" width="3.28515625" style="342" customWidth="1"/>
    <col min="6658" max="6658" width="13.42578125" style="342" customWidth="1"/>
    <col min="6659" max="6659" width="40.7109375" style="342" customWidth="1"/>
    <col min="6660" max="6660" width="3.140625" style="342" customWidth="1"/>
    <col min="6661" max="6661" width="9.28515625" style="342" customWidth="1"/>
    <col min="6662" max="6662" width="9.42578125" style="342" customWidth="1"/>
    <col min="6663" max="6663" width="14.140625" style="342" customWidth="1"/>
    <col min="6664" max="6664" width="0" style="342" hidden="1" customWidth="1"/>
    <col min="6665" max="6912" width="8.5703125" style="342"/>
    <col min="6913" max="6913" width="3.28515625" style="342" customWidth="1"/>
    <col min="6914" max="6914" width="13.42578125" style="342" customWidth="1"/>
    <col min="6915" max="6915" width="40.7109375" style="342" customWidth="1"/>
    <col min="6916" max="6916" width="3.140625" style="342" customWidth="1"/>
    <col min="6917" max="6917" width="9.28515625" style="342" customWidth="1"/>
    <col min="6918" max="6918" width="9.42578125" style="342" customWidth="1"/>
    <col min="6919" max="6919" width="14.140625" style="342" customWidth="1"/>
    <col min="6920" max="6920" width="0" style="342" hidden="1" customWidth="1"/>
    <col min="6921" max="7168" width="8.5703125" style="342"/>
    <col min="7169" max="7169" width="3.28515625" style="342" customWidth="1"/>
    <col min="7170" max="7170" width="13.42578125" style="342" customWidth="1"/>
    <col min="7171" max="7171" width="40.7109375" style="342" customWidth="1"/>
    <col min="7172" max="7172" width="3.140625" style="342" customWidth="1"/>
    <col min="7173" max="7173" width="9.28515625" style="342" customWidth="1"/>
    <col min="7174" max="7174" width="9.42578125" style="342" customWidth="1"/>
    <col min="7175" max="7175" width="14.140625" style="342" customWidth="1"/>
    <col min="7176" max="7176" width="0" style="342" hidden="1" customWidth="1"/>
    <col min="7177" max="7424" width="8.5703125" style="342"/>
    <col min="7425" max="7425" width="3.28515625" style="342" customWidth="1"/>
    <col min="7426" max="7426" width="13.42578125" style="342" customWidth="1"/>
    <col min="7427" max="7427" width="40.7109375" style="342" customWidth="1"/>
    <col min="7428" max="7428" width="3.140625" style="342" customWidth="1"/>
    <col min="7429" max="7429" width="9.28515625" style="342" customWidth="1"/>
    <col min="7430" max="7430" width="9.42578125" style="342" customWidth="1"/>
    <col min="7431" max="7431" width="14.140625" style="342" customWidth="1"/>
    <col min="7432" max="7432" width="0" style="342" hidden="1" customWidth="1"/>
    <col min="7433" max="7680" width="8.5703125" style="342"/>
    <col min="7681" max="7681" width="3.28515625" style="342" customWidth="1"/>
    <col min="7682" max="7682" width="13.42578125" style="342" customWidth="1"/>
    <col min="7683" max="7683" width="40.7109375" style="342" customWidth="1"/>
    <col min="7684" max="7684" width="3.140625" style="342" customWidth="1"/>
    <col min="7685" max="7685" width="9.28515625" style="342" customWidth="1"/>
    <col min="7686" max="7686" width="9.42578125" style="342" customWidth="1"/>
    <col min="7687" max="7687" width="14.140625" style="342" customWidth="1"/>
    <col min="7688" max="7688" width="0" style="342" hidden="1" customWidth="1"/>
    <col min="7689" max="7936" width="8.5703125" style="342"/>
    <col min="7937" max="7937" width="3.28515625" style="342" customWidth="1"/>
    <col min="7938" max="7938" width="13.42578125" style="342" customWidth="1"/>
    <col min="7939" max="7939" width="40.7109375" style="342" customWidth="1"/>
    <col min="7940" max="7940" width="3.140625" style="342" customWidth="1"/>
    <col min="7941" max="7941" width="9.28515625" style="342" customWidth="1"/>
    <col min="7942" max="7942" width="9.42578125" style="342" customWidth="1"/>
    <col min="7943" max="7943" width="14.140625" style="342" customWidth="1"/>
    <col min="7944" max="7944" width="0" style="342" hidden="1" customWidth="1"/>
    <col min="7945" max="8192" width="8.5703125" style="342"/>
    <col min="8193" max="8193" width="3.28515625" style="342" customWidth="1"/>
    <col min="8194" max="8194" width="13.42578125" style="342" customWidth="1"/>
    <col min="8195" max="8195" width="40.7109375" style="342" customWidth="1"/>
    <col min="8196" max="8196" width="3.140625" style="342" customWidth="1"/>
    <col min="8197" max="8197" width="9.28515625" style="342" customWidth="1"/>
    <col min="8198" max="8198" width="9.42578125" style="342" customWidth="1"/>
    <col min="8199" max="8199" width="14.140625" style="342" customWidth="1"/>
    <col min="8200" max="8200" width="0" style="342" hidden="1" customWidth="1"/>
    <col min="8201" max="8448" width="8.5703125" style="342"/>
    <col min="8449" max="8449" width="3.28515625" style="342" customWidth="1"/>
    <col min="8450" max="8450" width="13.42578125" style="342" customWidth="1"/>
    <col min="8451" max="8451" width="40.7109375" style="342" customWidth="1"/>
    <col min="8452" max="8452" width="3.140625" style="342" customWidth="1"/>
    <col min="8453" max="8453" width="9.28515625" style="342" customWidth="1"/>
    <col min="8454" max="8454" width="9.42578125" style="342" customWidth="1"/>
    <col min="8455" max="8455" width="14.140625" style="342" customWidth="1"/>
    <col min="8456" max="8456" width="0" style="342" hidden="1" customWidth="1"/>
    <col min="8457" max="8704" width="8.5703125" style="342"/>
    <col min="8705" max="8705" width="3.28515625" style="342" customWidth="1"/>
    <col min="8706" max="8706" width="13.42578125" style="342" customWidth="1"/>
    <col min="8707" max="8707" width="40.7109375" style="342" customWidth="1"/>
    <col min="8708" max="8708" width="3.140625" style="342" customWidth="1"/>
    <col min="8709" max="8709" width="9.28515625" style="342" customWidth="1"/>
    <col min="8710" max="8710" width="9.42578125" style="342" customWidth="1"/>
    <col min="8711" max="8711" width="14.140625" style="342" customWidth="1"/>
    <col min="8712" max="8712" width="0" style="342" hidden="1" customWidth="1"/>
    <col min="8713" max="8960" width="8.5703125" style="342"/>
    <col min="8961" max="8961" width="3.28515625" style="342" customWidth="1"/>
    <col min="8962" max="8962" width="13.42578125" style="342" customWidth="1"/>
    <col min="8963" max="8963" width="40.7109375" style="342" customWidth="1"/>
    <col min="8964" max="8964" width="3.140625" style="342" customWidth="1"/>
    <col min="8965" max="8965" width="9.28515625" style="342" customWidth="1"/>
    <col min="8966" max="8966" width="9.42578125" style="342" customWidth="1"/>
    <col min="8967" max="8967" width="14.140625" style="342" customWidth="1"/>
    <col min="8968" max="8968" width="0" style="342" hidden="1" customWidth="1"/>
    <col min="8969" max="9216" width="8.5703125" style="342"/>
    <col min="9217" max="9217" width="3.28515625" style="342" customWidth="1"/>
    <col min="9218" max="9218" width="13.42578125" style="342" customWidth="1"/>
    <col min="9219" max="9219" width="40.7109375" style="342" customWidth="1"/>
    <col min="9220" max="9220" width="3.140625" style="342" customWidth="1"/>
    <col min="9221" max="9221" width="9.28515625" style="342" customWidth="1"/>
    <col min="9222" max="9222" width="9.42578125" style="342" customWidth="1"/>
    <col min="9223" max="9223" width="14.140625" style="342" customWidth="1"/>
    <col min="9224" max="9224" width="0" style="342" hidden="1" customWidth="1"/>
    <col min="9225" max="9472" width="8.5703125" style="342"/>
    <col min="9473" max="9473" width="3.28515625" style="342" customWidth="1"/>
    <col min="9474" max="9474" width="13.42578125" style="342" customWidth="1"/>
    <col min="9475" max="9475" width="40.7109375" style="342" customWidth="1"/>
    <col min="9476" max="9476" width="3.140625" style="342" customWidth="1"/>
    <col min="9477" max="9477" width="9.28515625" style="342" customWidth="1"/>
    <col min="9478" max="9478" width="9.42578125" style="342" customWidth="1"/>
    <col min="9479" max="9479" width="14.140625" style="342" customWidth="1"/>
    <col min="9480" max="9480" width="0" style="342" hidden="1" customWidth="1"/>
    <col min="9481" max="9728" width="8.5703125" style="342"/>
    <col min="9729" max="9729" width="3.28515625" style="342" customWidth="1"/>
    <col min="9730" max="9730" width="13.42578125" style="342" customWidth="1"/>
    <col min="9731" max="9731" width="40.7109375" style="342" customWidth="1"/>
    <col min="9732" max="9732" width="3.140625" style="342" customWidth="1"/>
    <col min="9733" max="9733" width="9.28515625" style="342" customWidth="1"/>
    <col min="9734" max="9734" width="9.42578125" style="342" customWidth="1"/>
    <col min="9735" max="9735" width="14.140625" style="342" customWidth="1"/>
    <col min="9736" max="9736" width="0" style="342" hidden="1" customWidth="1"/>
    <col min="9737" max="9984" width="8.5703125" style="342"/>
    <col min="9985" max="9985" width="3.28515625" style="342" customWidth="1"/>
    <col min="9986" max="9986" width="13.42578125" style="342" customWidth="1"/>
    <col min="9987" max="9987" width="40.7109375" style="342" customWidth="1"/>
    <col min="9988" max="9988" width="3.140625" style="342" customWidth="1"/>
    <col min="9989" max="9989" width="9.28515625" style="342" customWidth="1"/>
    <col min="9990" max="9990" width="9.42578125" style="342" customWidth="1"/>
    <col min="9991" max="9991" width="14.140625" style="342" customWidth="1"/>
    <col min="9992" max="9992" width="0" style="342" hidden="1" customWidth="1"/>
    <col min="9993" max="10240" width="8.5703125" style="342"/>
    <col min="10241" max="10241" width="3.28515625" style="342" customWidth="1"/>
    <col min="10242" max="10242" width="13.42578125" style="342" customWidth="1"/>
    <col min="10243" max="10243" width="40.7109375" style="342" customWidth="1"/>
    <col min="10244" max="10244" width="3.140625" style="342" customWidth="1"/>
    <col min="10245" max="10245" width="9.28515625" style="342" customWidth="1"/>
    <col min="10246" max="10246" width="9.42578125" style="342" customWidth="1"/>
    <col min="10247" max="10247" width="14.140625" style="342" customWidth="1"/>
    <col min="10248" max="10248" width="0" style="342" hidden="1" customWidth="1"/>
    <col min="10249" max="10496" width="8.5703125" style="342"/>
    <col min="10497" max="10497" width="3.28515625" style="342" customWidth="1"/>
    <col min="10498" max="10498" width="13.42578125" style="342" customWidth="1"/>
    <col min="10499" max="10499" width="40.7109375" style="342" customWidth="1"/>
    <col min="10500" max="10500" width="3.140625" style="342" customWidth="1"/>
    <col min="10501" max="10501" width="9.28515625" style="342" customWidth="1"/>
    <col min="10502" max="10502" width="9.42578125" style="342" customWidth="1"/>
    <col min="10503" max="10503" width="14.140625" style="342" customWidth="1"/>
    <col min="10504" max="10504" width="0" style="342" hidden="1" customWidth="1"/>
    <col min="10505" max="10752" width="8.5703125" style="342"/>
    <col min="10753" max="10753" width="3.28515625" style="342" customWidth="1"/>
    <col min="10754" max="10754" width="13.42578125" style="342" customWidth="1"/>
    <col min="10755" max="10755" width="40.7109375" style="342" customWidth="1"/>
    <col min="10756" max="10756" width="3.140625" style="342" customWidth="1"/>
    <col min="10757" max="10757" width="9.28515625" style="342" customWidth="1"/>
    <col min="10758" max="10758" width="9.42578125" style="342" customWidth="1"/>
    <col min="10759" max="10759" width="14.140625" style="342" customWidth="1"/>
    <col min="10760" max="10760" width="0" style="342" hidden="1" customWidth="1"/>
    <col min="10761" max="11008" width="8.5703125" style="342"/>
    <col min="11009" max="11009" width="3.28515625" style="342" customWidth="1"/>
    <col min="11010" max="11010" width="13.42578125" style="342" customWidth="1"/>
    <col min="11011" max="11011" width="40.7109375" style="342" customWidth="1"/>
    <col min="11012" max="11012" width="3.140625" style="342" customWidth="1"/>
    <col min="11013" max="11013" width="9.28515625" style="342" customWidth="1"/>
    <col min="11014" max="11014" width="9.42578125" style="342" customWidth="1"/>
    <col min="11015" max="11015" width="14.140625" style="342" customWidth="1"/>
    <col min="11016" max="11016" width="0" style="342" hidden="1" customWidth="1"/>
    <col min="11017" max="11264" width="8.5703125" style="342"/>
    <col min="11265" max="11265" width="3.28515625" style="342" customWidth="1"/>
    <col min="11266" max="11266" width="13.42578125" style="342" customWidth="1"/>
    <col min="11267" max="11267" width="40.7109375" style="342" customWidth="1"/>
    <col min="11268" max="11268" width="3.140625" style="342" customWidth="1"/>
    <col min="11269" max="11269" width="9.28515625" style="342" customWidth="1"/>
    <col min="11270" max="11270" width="9.42578125" style="342" customWidth="1"/>
    <col min="11271" max="11271" width="14.140625" style="342" customWidth="1"/>
    <col min="11272" max="11272" width="0" style="342" hidden="1" customWidth="1"/>
    <col min="11273" max="11520" width="8.5703125" style="342"/>
    <col min="11521" max="11521" width="3.28515625" style="342" customWidth="1"/>
    <col min="11522" max="11522" width="13.42578125" style="342" customWidth="1"/>
    <col min="11523" max="11523" width="40.7109375" style="342" customWidth="1"/>
    <col min="11524" max="11524" width="3.140625" style="342" customWidth="1"/>
    <col min="11525" max="11525" width="9.28515625" style="342" customWidth="1"/>
    <col min="11526" max="11526" width="9.42578125" style="342" customWidth="1"/>
    <col min="11527" max="11527" width="14.140625" style="342" customWidth="1"/>
    <col min="11528" max="11528" width="0" style="342" hidden="1" customWidth="1"/>
    <col min="11529" max="11776" width="8.5703125" style="342"/>
    <col min="11777" max="11777" width="3.28515625" style="342" customWidth="1"/>
    <col min="11778" max="11778" width="13.42578125" style="342" customWidth="1"/>
    <col min="11779" max="11779" width="40.7109375" style="342" customWidth="1"/>
    <col min="11780" max="11780" width="3.140625" style="342" customWidth="1"/>
    <col min="11781" max="11781" width="9.28515625" style="342" customWidth="1"/>
    <col min="11782" max="11782" width="9.42578125" style="342" customWidth="1"/>
    <col min="11783" max="11783" width="14.140625" style="342" customWidth="1"/>
    <col min="11784" max="11784" width="0" style="342" hidden="1" customWidth="1"/>
    <col min="11785" max="12032" width="8.5703125" style="342"/>
    <col min="12033" max="12033" width="3.28515625" style="342" customWidth="1"/>
    <col min="12034" max="12034" width="13.42578125" style="342" customWidth="1"/>
    <col min="12035" max="12035" width="40.7109375" style="342" customWidth="1"/>
    <col min="12036" max="12036" width="3.140625" style="342" customWidth="1"/>
    <col min="12037" max="12037" width="9.28515625" style="342" customWidth="1"/>
    <col min="12038" max="12038" width="9.42578125" style="342" customWidth="1"/>
    <col min="12039" max="12039" width="14.140625" style="342" customWidth="1"/>
    <col min="12040" max="12040" width="0" style="342" hidden="1" customWidth="1"/>
    <col min="12041" max="12288" width="8.5703125" style="342"/>
    <col min="12289" max="12289" width="3.28515625" style="342" customWidth="1"/>
    <col min="12290" max="12290" width="13.42578125" style="342" customWidth="1"/>
    <col min="12291" max="12291" width="40.7109375" style="342" customWidth="1"/>
    <col min="12292" max="12292" width="3.140625" style="342" customWidth="1"/>
    <col min="12293" max="12293" width="9.28515625" style="342" customWidth="1"/>
    <col min="12294" max="12294" width="9.42578125" style="342" customWidth="1"/>
    <col min="12295" max="12295" width="14.140625" style="342" customWidth="1"/>
    <col min="12296" max="12296" width="0" style="342" hidden="1" customWidth="1"/>
    <col min="12297" max="12544" width="8.5703125" style="342"/>
    <col min="12545" max="12545" width="3.28515625" style="342" customWidth="1"/>
    <col min="12546" max="12546" width="13.42578125" style="342" customWidth="1"/>
    <col min="12547" max="12547" width="40.7109375" style="342" customWidth="1"/>
    <col min="12548" max="12548" width="3.140625" style="342" customWidth="1"/>
    <col min="12549" max="12549" width="9.28515625" style="342" customWidth="1"/>
    <col min="12550" max="12550" width="9.42578125" style="342" customWidth="1"/>
    <col min="12551" max="12551" width="14.140625" style="342" customWidth="1"/>
    <col min="12552" max="12552" width="0" style="342" hidden="1" customWidth="1"/>
    <col min="12553" max="12800" width="8.5703125" style="342"/>
    <col min="12801" max="12801" width="3.28515625" style="342" customWidth="1"/>
    <col min="12802" max="12802" width="13.42578125" style="342" customWidth="1"/>
    <col min="12803" max="12803" width="40.7109375" style="342" customWidth="1"/>
    <col min="12804" max="12804" width="3.140625" style="342" customWidth="1"/>
    <col min="12805" max="12805" width="9.28515625" style="342" customWidth="1"/>
    <col min="12806" max="12806" width="9.42578125" style="342" customWidth="1"/>
    <col min="12807" max="12807" width="14.140625" style="342" customWidth="1"/>
    <col min="12808" max="12808" width="0" style="342" hidden="1" customWidth="1"/>
    <col min="12809" max="13056" width="8.5703125" style="342"/>
    <col min="13057" max="13057" width="3.28515625" style="342" customWidth="1"/>
    <col min="13058" max="13058" width="13.42578125" style="342" customWidth="1"/>
    <col min="13059" max="13059" width="40.7109375" style="342" customWidth="1"/>
    <col min="13060" max="13060" width="3.140625" style="342" customWidth="1"/>
    <col min="13061" max="13061" width="9.28515625" style="342" customWidth="1"/>
    <col min="13062" max="13062" width="9.42578125" style="342" customWidth="1"/>
    <col min="13063" max="13063" width="14.140625" style="342" customWidth="1"/>
    <col min="13064" max="13064" width="0" style="342" hidden="1" customWidth="1"/>
    <col min="13065" max="13312" width="8.5703125" style="342"/>
    <col min="13313" max="13313" width="3.28515625" style="342" customWidth="1"/>
    <col min="13314" max="13314" width="13.42578125" style="342" customWidth="1"/>
    <col min="13315" max="13315" width="40.7109375" style="342" customWidth="1"/>
    <col min="13316" max="13316" width="3.140625" style="342" customWidth="1"/>
    <col min="13317" max="13317" width="9.28515625" style="342" customWidth="1"/>
    <col min="13318" max="13318" width="9.42578125" style="342" customWidth="1"/>
    <col min="13319" max="13319" width="14.140625" style="342" customWidth="1"/>
    <col min="13320" max="13320" width="0" style="342" hidden="1" customWidth="1"/>
    <col min="13321" max="13568" width="8.5703125" style="342"/>
    <col min="13569" max="13569" width="3.28515625" style="342" customWidth="1"/>
    <col min="13570" max="13570" width="13.42578125" style="342" customWidth="1"/>
    <col min="13571" max="13571" width="40.7109375" style="342" customWidth="1"/>
    <col min="13572" max="13572" width="3.140625" style="342" customWidth="1"/>
    <col min="13573" max="13573" width="9.28515625" style="342" customWidth="1"/>
    <col min="13574" max="13574" width="9.42578125" style="342" customWidth="1"/>
    <col min="13575" max="13575" width="14.140625" style="342" customWidth="1"/>
    <col min="13576" max="13576" width="0" style="342" hidden="1" customWidth="1"/>
    <col min="13577" max="13824" width="8.5703125" style="342"/>
    <col min="13825" max="13825" width="3.28515625" style="342" customWidth="1"/>
    <col min="13826" max="13826" width="13.42578125" style="342" customWidth="1"/>
    <col min="13827" max="13827" width="40.7109375" style="342" customWidth="1"/>
    <col min="13828" max="13828" width="3.140625" style="342" customWidth="1"/>
    <col min="13829" max="13829" width="9.28515625" style="342" customWidth="1"/>
    <col min="13830" max="13830" width="9.42578125" style="342" customWidth="1"/>
    <col min="13831" max="13831" width="14.140625" style="342" customWidth="1"/>
    <col min="13832" max="13832" width="0" style="342" hidden="1" customWidth="1"/>
    <col min="13833" max="14080" width="8.5703125" style="342"/>
    <col min="14081" max="14081" width="3.28515625" style="342" customWidth="1"/>
    <col min="14082" max="14082" width="13.42578125" style="342" customWidth="1"/>
    <col min="14083" max="14083" width="40.7109375" style="342" customWidth="1"/>
    <col min="14084" max="14084" width="3.140625" style="342" customWidth="1"/>
    <col min="14085" max="14085" width="9.28515625" style="342" customWidth="1"/>
    <col min="14086" max="14086" width="9.42578125" style="342" customWidth="1"/>
    <col min="14087" max="14087" width="14.140625" style="342" customWidth="1"/>
    <col min="14088" max="14088" width="0" style="342" hidden="1" customWidth="1"/>
    <col min="14089" max="14336" width="8.5703125" style="342"/>
    <col min="14337" max="14337" width="3.28515625" style="342" customWidth="1"/>
    <col min="14338" max="14338" width="13.42578125" style="342" customWidth="1"/>
    <col min="14339" max="14339" width="40.7109375" style="342" customWidth="1"/>
    <col min="14340" max="14340" width="3.140625" style="342" customWidth="1"/>
    <col min="14341" max="14341" width="9.28515625" style="342" customWidth="1"/>
    <col min="14342" max="14342" width="9.42578125" style="342" customWidth="1"/>
    <col min="14343" max="14343" width="14.140625" style="342" customWidth="1"/>
    <col min="14344" max="14344" width="0" style="342" hidden="1" customWidth="1"/>
    <col min="14345" max="14592" width="8.5703125" style="342"/>
    <col min="14593" max="14593" width="3.28515625" style="342" customWidth="1"/>
    <col min="14594" max="14594" width="13.42578125" style="342" customWidth="1"/>
    <col min="14595" max="14595" width="40.7109375" style="342" customWidth="1"/>
    <col min="14596" max="14596" width="3.140625" style="342" customWidth="1"/>
    <col min="14597" max="14597" width="9.28515625" style="342" customWidth="1"/>
    <col min="14598" max="14598" width="9.42578125" style="342" customWidth="1"/>
    <col min="14599" max="14599" width="14.140625" style="342" customWidth="1"/>
    <col min="14600" max="14600" width="0" style="342" hidden="1" customWidth="1"/>
    <col min="14601" max="14848" width="8.5703125" style="342"/>
    <col min="14849" max="14849" width="3.28515625" style="342" customWidth="1"/>
    <col min="14850" max="14850" width="13.42578125" style="342" customWidth="1"/>
    <col min="14851" max="14851" width="40.7109375" style="342" customWidth="1"/>
    <col min="14852" max="14852" width="3.140625" style="342" customWidth="1"/>
    <col min="14853" max="14853" width="9.28515625" style="342" customWidth="1"/>
    <col min="14854" max="14854" width="9.42578125" style="342" customWidth="1"/>
    <col min="14855" max="14855" width="14.140625" style="342" customWidth="1"/>
    <col min="14856" max="14856" width="0" style="342" hidden="1" customWidth="1"/>
    <col min="14857" max="15104" width="8.5703125" style="342"/>
    <col min="15105" max="15105" width="3.28515625" style="342" customWidth="1"/>
    <col min="15106" max="15106" width="13.42578125" style="342" customWidth="1"/>
    <col min="15107" max="15107" width="40.7109375" style="342" customWidth="1"/>
    <col min="15108" max="15108" width="3.140625" style="342" customWidth="1"/>
    <col min="15109" max="15109" width="9.28515625" style="342" customWidth="1"/>
    <col min="15110" max="15110" width="9.42578125" style="342" customWidth="1"/>
    <col min="15111" max="15111" width="14.140625" style="342" customWidth="1"/>
    <col min="15112" max="15112" width="0" style="342" hidden="1" customWidth="1"/>
    <col min="15113" max="15360" width="8.5703125" style="342"/>
    <col min="15361" max="15361" width="3.28515625" style="342" customWidth="1"/>
    <col min="15362" max="15362" width="13.42578125" style="342" customWidth="1"/>
    <col min="15363" max="15363" width="40.7109375" style="342" customWidth="1"/>
    <col min="15364" max="15364" width="3.140625" style="342" customWidth="1"/>
    <col min="15365" max="15365" width="9.28515625" style="342" customWidth="1"/>
    <col min="15366" max="15366" width="9.42578125" style="342" customWidth="1"/>
    <col min="15367" max="15367" width="14.140625" style="342" customWidth="1"/>
    <col min="15368" max="15368" width="0" style="342" hidden="1" customWidth="1"/>
    <col min="15369" max="15616" width="8.5703125" style="342"/>
    <col min="15617" max="15617" width="3.28515625" style="342" customWidth="1"/>
    <col min="15618" max="15618" width="13.42578125" style="342" customWidth="1"/>
    <col min="15619" max="15619" width="40.7109375" style="342" customWidth="1"/>
    <col min="15620" max="15620" width="3.140625" style="342" customWidth="1"/>
    <col min="15621" max="15621" width="9.28515625" style="342" customWidth="1"/>
    <col min="15622" max="15622" width="9.42578125" style="342" customWidth="1"/>
    <col min="15623" max="15623" width="14.140625" style="342" customWidth="1"/>
    <col min="15624" max="15624" width="0" style="342" hidden="1" customWidth="1"/>
    <col min="15625" max="15872" width="8.5703125" style="342"/>
    <col min="15873" max="15873" width="3.28515625" style="342" customWidth="1"/>
    <col min="15874" max="15874" width="13.42578125" style="342" customWidth="1"/>
    <col min="15875" max="15875" width="40.7109375" style="342" customWidth="1"/>
    <col min="15876" max="15876" width="3.140625" style="342" customWidth="1"/>
    <col min="15877" max="15877" width="9.28515625" style="342" customWidth="1"/>
    <col min="15878" max="15878" width="9.42578125" style="342" customWidth="1"/>
    <col min="15879" max="15879" width="14.140625" style="342" customWidth="1"/>
    <col min="15880" max="15880" width="0" style="342" hidden="1" customWidth="1"/>
    <col min="15881" max="16128" width="8.5703125" style="342"/>
    <col min="16129" max="16129" width="3.28515625" style="342" customWidth="1"/>
    <col min="16130" max="16130" width="13.42578125" style="342" customWidth="1"/>
    <col min="16131" max="16131" width="40.7109375" style="342" customWidth="1"/>
    <col min="16132" max="16132" width="3.140625" style="342" customWidth="1"/>
    <col min="16133" max="16133" width="9.28515625" style="342" customWidth="1"/>
    <col min="16134" max="16134" width="9.42578125" style="342" customWidth="1"/>
    <col min="16135" max="16135" width="14.140625" style="342" customWidth="1"/>
    <col min="16136" max="16136" width="0" style="342" hidden="1" customWidth="1"/>
    <col min="16137" max="16384" width="8.5703125" style="342"/>
  </cols>
  <sheetData>
    <row r="1" spans="1:8" ht="27.75" customHeight="1">
      <c r="A1" s="699" t="s">
        <v>618</v>
      </c>
      <c r="B1" s="700"/>
      <c r="C1" s="700"/>
      <c r="D1" s="700"/>
      <c r="E1" s="700"/>
      <c r="F1" s="700"/>
      <c r="G1" s="700"/>
      <c r="H1" s="700"/>
    </row>
    <row r="2" spans="1:8" ht="12.75" customHeight="1">
      <c r="A2" s="343" t="s">
        <v>619</v>
      </c>
      <c r="B2" s="344"/>
      <c r="C2" s="344"/>
      <c r="D2" s="344"/>
      <c r="E2" s="344"/>
      <c r="F2" s="344"/>
      <c r="G2" s="344"/>
      <c r="H2" s="344"/>
    </row>
    <row r="3" spans="1:8" ht="12.75" customHeight="1">
      <c r="A3" s="343" t="s">
        <v>620</v>
      </c>
      <c r="B3" s="344"/>
      <c r="C3" s="344"/>
      <c r="D3" s="344"/>
      <c r="E3" s="344"/>
      <c r="F3" s="344"/>
      <c r="G3" s="344"/>
      <c r="H3" s="344"/>
    </row>
    <row r="4" spans="1:8" ht="6.75" customHeight="1">
      <c r="A4" s="345"/>
      <c r="B4" s="346"/>
      <c r="C4" s="346"/>
      <c r="D4" s="346"/>
      <c r="E4" s="347"/>
      <c r="F4" s="348"/>
      <c r="G4" s="348"/>
      <c r="H4" s="347"/>
    </row>
    <row r="5" spans="1:8" ht="12.75" customHeight="1">
      <c r="A5" s="344" t="s">
        <v>621</v>
      </c>
      <c r="B5" s="344"/>
      <c r="C5" s="344"/>
      <c r="D5" s="344"/>
      <c r="E5" s="344"/>
      <c r="F5" s="344"/>
      <c r="G5" s="344"/>
      <c r="H5" s="344"/>
    </row>
    <row r="6" spans="1:8" ht="13.5" customHeight="1">
      <c r="A6" s="344" t="s">
        <v>622</v>
      </c>
      <c r="B6" s="344"/>
      <c r="C6" s="344"/>
      <c r="D6" s="344"/>
      <c r="E6" s="344" t="s">
        <v>623</v>
      </c>
      <c r="F6" s="344"/>
      <c r="G6" s="344"/>
      <c r="H6" s="344"/>
    </row>
    <row r="7" spans="1:8" ht="13.5" customHeight="1">
      <c r="A7" s="701" t="s">
        <v>624</v>
      </c>
      <c r="B7" s="702"/>
      <c r="C7" s="702"/>
      <c r="D7" s="349"/>
      <c r="E7" s="344" t="s">
        <v>625</v>
      </c>
      <c r="F7" s="350"/>
      <c r="G7" s="350"/>
      <c r="H7" s="351"/>
    </row>
    <row r="8" spans="1:8" ht="6.75" customHeight="1">
      <c r="A8" s="345"/>
      <c r="B8" s="345"/>
      <c r="C8" s="345"/>
      <c r="D8" s="345"/>
      <c r="E8" s="345"/>
      <c r="F8" s="345"/>
      <c r="G8" s="345"/>
      <c r="H8" s="345"/>
    </row>
    <row r="9" spans="1:8" ht="28.5" customHeight="1">
      <c r="A9" s="352" t="s">
        <v>469</v>
      </c>
      <c r="B9" s="352" t="s">
        <v>87</v>
      </c>
      <c r="C9" s="352" t="s">
        <v>470</v>
      </c>
      <c r="D9" s="352" t="s">
        <v>471</v>
      </c>
      <c r="E9" s="352" t="s">
        <v>472</v>
      </c>
      <c r="F9" s="352" t="s">
        <v>473</v>
      </c>
      <c r="G9" s="352" t="s">
        <v>91</v>
      </c>
      <c r="H9" s="352" t="s">
        <v>626</v>
      </c>
    </row>
    <row r="10" spans="1:8" ht="12.75" hidden="1" customHeight="1">
      <c r="A10" s="352" t="s">
        <v>402</v>
      </c>
      <c r="B10" s="352" t="s">
        <v>409</v>
      </c>
      <c r="C10" s="352" t="s">
        <v>414</v>
      </c>
      <c r="D10" s="352" t="s">
        <v>420</v>
      </c>
      <c r="E10" s="352" t="s">
        <v>424</v>
      </c>
      <c r="F10" s="352" t="s">
        <v>428</v>
      </c>
      <c r="G10" s="352" t="s">
        <v>431</v>
      </c>
      <c r="H10" s="352" t="s">
        <v>405</v>
      </c>
    </row>
    <row r="11" spans="1:8" ht="3" customHeight="1">
      <c r="A11" s="345"/>
      <c r="B11" s="345"/>
      <c r="C11" s="345"/>
      <c r="D11" s="345"/>
      <c r="E11" s="345"/>
      <c r="F11" s="345"/>
      <c r="G11" s="345"/>
      <c r="H11" s="345"/>
    </row>
    <row r="12" spans="1:8" ht="30.75" customHeight="1">
      <c r="A12" s="353"/>
      <c r="B12" s="354" t="s">
        <v>403</v>
      </c>
      <c r="C12" s="354" t="s">
        <v>627</v>
      </c>
      <c r="D12" s="354"/>
      <c r="E12" s="355"/>
      <c r="F12" s="356"/>
      <c r="G12" s="356">
        <f>G13</f>
        <v>0</v>
      </c>
      <c r="H12" s="355">
        <v>0</v>
      </c>
    </row>
    <row r="13" spans="1:8" ht="28.5" customHeight="1">
      <c r="A13" s="357"/>
      <c r="B13" s="358" t="s">
        <v>410</v>
      </c>
      <c r="C13" s="358" t="s">
        <v>628</v>
      </c>
      <c r="D13" s="358"/>
      <c r="E13" s="359"/>
      <c r="F13" s="360"/>
      <c r="G13" s="360">
        <f>SUM(G14:G17)</f>
        <v>0</v>
      </c>
      <c r="H13" s="359">
        <v>0</v>
      </c>
    </row>
    <row r="14" spans="1:8" ht="24" customHeight="1">
      <c r="A14" s="361">
        <v>1</v>
      </c>
      <c r="B14" s="362" t="s">
        <v>629</v>
      </c>
      <c r="C14" s="362" t="s">
        <v>630</v>
      </c>
      <c r="D14" s="362" t="s">
        <v>305</v>
      </c>
      <c r="E14" s="363">
        <v>81</v>
      </c>
      <c r="F14" s="364">
        <v>0</v>
      </c>
      <c r="G14" s="364">
        <f>F14*E14</f>
        <v>0</v>
      </c>
      <c r="H14" s="363">
        <v>0</v>
      </c>
    </row>
    <row r="15" spans="1:8" ht="24" customHeight="1">
      <c r="A15" s="361">
        <v>2</v>
      </c>
      <c r="B15" s="362" t="s">
        <v>631</v>
      </c>
      <c r="C15" s="362" t="s">
        <v>632</v>
      </c>
      <c r="D15" s="362" t="s">
        <v>108</v>
      </c>
      <c r="E15" s="363">
        <v>800</v>
      </c>
      <c r="F15" s="364">
        <v>0</v>
      </c>
      <c r="G15" s="364">
        <f t="shared" ref="G15:G17" si="0">F15*E15</f>
        <v>0</v>
      </c>
      <c r="H15" s="363">
        <v>0</v>
      </c>
    </row>
    <row r="16" spans="1:8" ht="24" customHeight="1">
      <c r="A16" s="361">
        <v>3</v>
      </c>
      <c r="B16" s="362" t="s">
        <v>633</v>
      </c>
      <c r="C16" s="362" t="s">
        <v>634</v>
      </c>
      <c r="D16" s="362" t="s">
        <v>108</v>
      </c>
      <c r="E16" s="363">
        <v>80</v>
      </c>
      <c r="F16" s="364">
        <v>0</v>
      </c>
      <c r="G16" s="364">
        <f t="shared" si="0"/>
        <v>0</v>
      </c>
      <c r="H16" s="363">
        <v>0</v>
      </c>
    </row>
    <row r="17" spans="1:8" ht="24" customHeight="1">
      <c r="A17" s="361">
        <v>4</v>
      </c>
      <c r="B17" s="362" t="s">
        <v>635</v>
      </c>
      <c r="C17" s="362" t="s">
        <v>636</v>
      </c>
      <c r="D17" s="362" t="s">
        <v>108</v>
      </c>
      <c r="E17" s="363">
        <v>10</v>
      </c>
      <c r="F17" s="364">
        <v>0</v>
      </c>
      <c r="G17" s="364">
        <f t="shared" si="0"/>
        <v>0</v>
      </c>
      <c r="H17" s="363">
        <v>0</v>
      </c>
    </row>
    <row r="18" spans="1:8" ht="30.75" customHeight="1">
      <c r="A18" s="353"/>
      <c r="B18" s="354" t="s">
        <v>474</v>
      </c>
      <c r="C18" s="354" t="s">
        <v>475</v>
      </c>
      <c r="D18" s="354"/>
      <c r="E18" s="355"/>
      <c r="F18" s="356"/>
      <c r="G18" s="356">
        <f>SUM(G19)</f>
        <v>0</v>
      </c>
      <c r="H18" s="355">
        <v>2.6076000000000001</v>
      </c>
    </row>
    <row r="19" spans="1:8" ht="28.5" customHeight="1">
      <c r="A19" s="357"/>
      <c r="B19" s="358" t="s">
        <v>476</v>
      </c>
      <c r="C19" s="358" t="s">
        <v>477</v>
      </c>
      <c r="D19" s="358"/>
      <c r="E19" s="359"/>
      <c r="F19" s="360"/>
      <c r="G19" s="360">
        <f>SUM(G20:G109)</f>
        <v>0</v>
      </c>
      <c r="H19" s="359">
        <v>2.6076000000000001</v>
      </c>
    </row>
    <row r="20" spans="1:8" ht="24" customHeight="1">
      <c r="A20" s="361">
        <v>5</v>
      </c>
      <c r="B20" s="362" t="s">
        <v>637</v>
      </c>
      <c r="C20" s="362" t="s">
        <v>638</v>
      </c>
      <c r="D20" s="362" t="s">
        <v>108</v>
      </c>
      <c r="E20" s="363">
        <v>120</v>
      </c>
      <c r="F20" s="364">
        <v>0</v>
      </c>
      <c r="G20" s="364">
        <f>F20*E20</f>
        <v>0</v>
      </c>
      <c r="H20" s="363">
        <v>0</v>
      </c>
    </row>
    <row r="21" spans="1:8" ht="13.5" customHeight="1">
      <c r="A21" s="365">
        <v>6</v>
      </c>
      <c r="B21" s="366" t="s">
        <v>639</v>
      </c>
      <c r="C21" s="366" t="s">
        <v>640</v>
      </c>
      <c r="D21" s="366" t="s">
        <v>305</v>
      </c>
      <c r="E21" s="367">
        <v>10</v>
      </c>
      <c r="F21" s="368">
        <v>0</v>
      </c>
      <c r="G21" s="368">
        <f>F21*E21</f>
        <v>0</v>
      </c>
      <c r="H21" s="367">
        <v>0</v>
      </c>
    </row>
    <row r="22" spans="1:8" ht="13.5" customHeight="1">
      <c r="A22" s="365">
        <v>7</v>
      </c>
      <c r="B22" s="366" t="s">
        <v>641</v>
      </c>
      <c r="C22" s="366" t="s">
        <v>642</v>
      </c>
      <c r="D22" s="366" t="s">
        <v>305</v>
      </c>
      <c r="E22" s="367">
        <v>120</v>
      </c>
      <c r="F22" s="368">
        <v>0</v>
      </c>
      <c r="G22" s="368">
        <f>F22*E22</f>
        <v>0</v>
      </c>
      <c r="H22" s="367">
        <v>6.4799999999999996E-3</v>
      </c>
    </row>
    <row r="23" spans="1:8" ht="24" customHeight="1">
      <c r="A23" s="361">
        <v>8</v>
      </c>
      <c r="B23" s="362" t="s">
        <v>643</v>
      </c>
      <c r="C23" s="362" t="s">
        <v>644</v>
      </c>
      <c r="D23" s="362" t="s">
        <v>108</v>
      </c>
      <c r="E23" s="363">
        <v>80</v>
      </c>
      <c r="F23" s="364">
        <v>0</v>
      </c>
      <c r="G23" s="364">
        <f>F23*E23</f>
        <v>0</v>
      </c>
      <c r="H23" s="363">
        <v>0</v>
      </c>
    </row>
    <row r="24" spans="1:8" ht="13.5" customHeight="1">
      <c r="A24" s="365">
        <v>9</v>
      </c>
      <c r="B24" s="366" t="s">
        <v>645</v>
      </c>
      <c r="C24" s="366" t="s">
        <v>646</v>
      </c>
      <c r="D24" s="366" t="s">
        <v>305</v>
      </c>
      <c r="E24" s="367">
        <v>10</v>
      </c>
      <c r="F24" s="368">
        <v>0</v>
      </c>
      <c r="G24" s="368">
        <f>F24*E24</f>
        <v>0</v>
      </c>
      <c r="H24" s="367">
        <v>1E-4</v>
      </c>
    </row>
    <row r="25" spans="1:8" ht="13.5" customHeight="1">
      <c r="A25" s="365">
        <v>10</v>
      </c>
      <c r="B25" s="366" t="s">
        <v>647</v>
      </c>
      <c r="C25" s="366" t="s">
        <v>648</v>
      </c>
      <c r="D25" s="366" t="s">
        <v>305</v>
      </c>
      <c r="E25" s="367">
        <v>80</v>
      </c>
      <c r="F25" s="368">
        <v>0</v>
      </c>
      <c r="G25" s="368">
        <f>F25*E25</f>
        <v>0</v>
      </c>
      <c r="H25" s="367">
        <v>8.0000000000000004E-4</v>
      </c>
    </row>
    <row r="26" spans="1:8" ht="13.5" customHeight="1">
      <c r="A26" s="361">
        <v>11</v>
      </c>
      <c r="B26" s="362" t="s">
        <v>649</v>
      </c>
      <c r="C26" s="362" t="s">
        <v>650</v>
      </c>
      <c r="D26" s="362" t="s">
        <v>305</v>
      </c>
      <c r="E26" s="363">
        <v>0</v>
      </c>
      <c r="F26" s="364">
        <v>0</v>
      </c>
      <c r="G26" s="364">
        <f>F26*E26</f>
        <v>0</v>
      </c>
      <c r="H26" s="363">
        <v>0</v>
      </c>
    </row>
    <row r="27" spans="1:8" ht="13.5" customHeight="1">
      <c r="A27" s="365">
        <v>12</v>
      </c>
      <c r="B27" s="366" t="s">
        <v>651</v>
      </c>
      <c r="C27" s="366" t="s">
        <v>652</v>
      </c>
      <c r="D27" s="366" t="s">
        <v>305</v>
      </c>
      <c r="E27" s="367">
        <v>0</v>
      </c>
      <c r="F27" s="368">
        <v>0</v>
      </c>
      <c r="G27" s="368">
        <f>F27*E27</f>
        <v>0</v>
      </c>
      <c r="H27" s="367">
        <v>0</v>
      </c>
    </row>
    <row r="28" spans="1:8" ht="13.5" customHeight="1">
      <c r="A28" s="361">
        <v>13</v>
      </c>
      <c r="B28" s="362" t="s">
        <v>653</v>
      </c>
      <c r="C28" s="362" t="s">
        <v>654</v>
      </c>
      <c r="D28" s="362" t="s">
        <v>305</v>
      </c>
      <c r="E28" s="363">
        <v>0</v>
      </c>
      <c r="F28" s="364">
        <v>0</v>
      </c>
      <c r="G28" s="364">
        <f>F28*E28</f>
        <v>0</v>
      </c>
      <c r="H28" s="363">
        <v>0</v>
      </c>
    </row>
    <row r="29" spans="1:8" ht="13.5" customHeight="1">
      <c r="A29" s="365">
        <v>14</v>
      </c>
      <c r="B29" s="366" t="s">
        <v>655</v>
      </c>
      <c r="C29" s="366" t="s">
        <v>656</v>
      </c>
      <c r="D29" s="366" t="s">
        <v>305</v>
      </c>
      <c r="E29" s="367">
        <v>0</v>
      </c>
      <c r="F29" s="368">
        <v>0</v>
      </c>
      <c r="G29" s="368">
        <f>F29*E29</f>
        <v>0</v>
      </c>
      <c r="H29" s="367">
        <v>0</v>
      </c>
    </row>
    <row r="30" spans="1:8" ht="13.5" customHeight="1">
      <c r="A30" s="365">
        <v>15</v>
      </c>
      <c r="B30" s="366" t="s">
        <v>657</v>
      </c>
      <c r="C30" s="366" t="s">
        <v>658</v>
      </c>
      <c r="D30" s="366" t="s">
        <v>305</v>
      </c>
      <c r="E30" s="367">
        <v>0</v>
      </c>
      <c r="F30" s="368">
        <v>0</v>
      </c>
      <c r="G30" s="368">
        <f>F30*E30</f>
        <v>0</v>
      </c>
      <c r="H30" s="367">
        <v>0</v>
      </c>
    </row>
    <row r="31" spans="1:8" ht="13.5" customHeight="1">
      <c r="A31" s="365">
        <v>16</v>
      </c>
      <c r="B31" s="366" t="s">
        <v>659</v>
      </c>
      <c r="C31" s="366" t="s">
        <v>660</v>
      </c>
      <c r="D31" s="366" t="s">
        <v>305</v>
      </c>
      <c r="E31" s="367">
        <v>0</v>
      </c>
      <c r="F31" s="368">
        <v>0</v>
      </c>
      <c r="G31" s="368">
        <f>F31*E31</f>
        <v>0</v>
      </c>
      <c r="H31" s="367">
        <v>0</v>
      </c>
    </row>
    <row r="32" spans="1:8" ht="13.5" customHeight="1">
      <c r="A32" s="361">
        <v>20</v>
      </c>
      <c r="B32" s="362" t="s">
        <v>661</v>
      </c>
      <c r="C32" s="362" t="s">
        <v>662</v>
      </c>
      <c r="D32" s="362" t="s">
        <v>97</v>
      </c>
      <c r="E32" s="363">
        <v>0.5</v>
      </c>
      <c r="F32" s="364">
        <v>0</v>
      </c>
      <c r="G32" s="364">
        <f>F32*E32</f>
        <v>0</v>
      </c>
      <c r="H32" s="363">
        <v>0</v>
      </c>
    </row>
    <row r="33" spans="1:8" ht="13.5" customHeight="1">
      <c r="A33" s="365">
        <v>21</v>
      </c>
      <c r="B33" s="366" t="s">
        <v>663</v>
      </c>
      <c r="C33" s="366" t="s">
        <v>664</v>
      </c>
      <c r="D33" s="366" t="s">
        <v>305</v>
      </c>
      <c r="E33" s="367">
        <v>2</v>
      </c>
      <c r="F33" s="368">
        <v>0</v>
      </c>
      <c r="G33" s="368">
        <f>F33*E33</f>
        <v>0</v>
      </c>
      <c r="H33" s="367">
        <v>2.4E-2</v>
      </c>
    </row>
    <row r="34" spans="1:8" ht="24" customHeight="1">
      <c r="A34" s="361">
        <v>22</v>
      </c>
      <c r="B34" s="362" t="s">
        <v>665</v>
      </c>
      <c r="C34" s="362" t="s">
        <v>666</v>
      </c>
      <c r="D34" s="362" t="s">
        <v>305</v>
      </c>
      <c r="E34" s="363">
        <v>39</v>
      </c>
      <c r="F34" s="364">
        <v>0</v>
      </c>
      <c r="G34" s="364">
        <f>F34*E34</f>
        <v>0</v>
      </c>
      <c r="H34" s="363">
        <v>0</v>
      </c>
    </row>
    <row r="35" spans="1:8" ht="24" customHeight="1">
      <c r="A35" s="361">
        <v>23</v>
      </c>
      <c r="B35" s="362" t="s">
        <v>667</v>
      </c>
      <c r="C35" s="362" t="s">
        <v>668</v>
      </c>
      <c r="D35" s="362" t="s">
        <v>305</v>
      </c>
      <c r="E35" s="363">
        <v>20</v>
      </c>
      <c r="F35" s="364">
        <v>0</v>
      </c>
      <c r="G35" s="364">
        <f>F35*E35</f>
        <v>0</v>
      </c>
      <c r="H35" s="363">
        <v>0</v>
      </c>
    </row>
    <row r="36" spans="1:8" ht="24" customHeight="1">
      <c r="A36" s="361">
        <v>24</v>
      </c>
      <c r="B36" s="362" t="s">
        <v>478</v>
      </c>
      <c r="C36" s="362" t="s">
        <v>479</v>
      </c>
      <c r="D36" s="362" t="s">
        <v>305</v>
      </c>
      <c r="E36" s="363">
        <v>5</v>
      </c>
      <c r="F36" s="364">
        <v>0</v>
      </c>
      <c r="G36" s="364">
        <f>F36*E36</f>
        <v>0</v>
      </c>
      <c r="H36" s="363">
        <v>0</v>
      </c>
    </row>
    <row r="37" spans="1:8" ht="13.5" customHeight="1">
      <c r="A37" s="365">
        <v>25</v>
      </c>
      <c r="B37" s="366" t="s">
        <v>480</v>
      </c>
      <c r="C37" s="366" t="s">
        <v>481</v>
      </c>
      <c r="D37" s="366" t="s">
        <v>305</v>
      </c>
      <c r="E37" s="367">
        <v>5</v>
      </c>
      <c r="F37" s="368">
        <v>0</v>
      </c>
      <c r="G37" s="368">
        <f>F37*E37</f>
        <v>0</v>
      </c>
      <c r="H37" s="367">
        <v>5.0000000000000002E-5</v>
      </c>
    </row>
    <row r="38" spans="1:8" ht="24" customHeight="1">
      <c r="A38" s="361">
        <v>98</v>
      </c>
      <c r="B38" s="362" t="s">
        <v>669</v>
      </c>
      <c r="C38" s="362" t="s">
        <v>670</v>
      </c>
      <c r="D38" s="362" t="s">
        <v>305</v>
      </c>
      <c r="E38" s="363">
        <v>4</v>
      </c>
      <c r="F38" s="364">
        <v>0</v>
      </c>
      <c r="G38" s="364">
        <f>F38*E38</f>
        <v>0</v>
      </c>
      <c r="H38" s="363">
        <v>0</v>
      </c>
    </row>
    <row r="39" spans="1:8" ht="24" customHeight="1">
      <c r="A39" s="365">
        <v>99</v>
      </c>
      <c r="B39" s="366" t="s">
        <v>671</v>
      </c>
      <c r="C39" s="366" t="s">
        <v>672</v>
      </c>
      <c r="D39" s="366" t="s">
        <v>305</v>
      </c>
      <c r="E39" s="367">
        <v>4</v>
      </c>
      <c r="F39" s="368">
        <v>0</v>
      </c>
      <c r="G39" s="368">
        <f>F39*E39</f>
        <v>0</v>
      </c>
      <c r="H39" s="367">
        <v>4.8000000000000001E-4</v>
      </c>
    </row>
    <row r="40" spans="1:8" ht="13.5" customHeight="1">
      <c r="A40" s="365">
        <v>100</v>
      </c>
      <c r="B40" s="366" t="s">
        <v>673</v>
      </c>
      <c r="C40" s="366" t="s">
        <v>674</v>
      </c>
      <c r="D40" s="366" t="s">
        <v>305</v>
      </c>
      <c r="E40" s="367">
        <v>4</v>
      </c>
      <c r="F40" s="368">
        <v>0</v>
      </c>
      <c r="G40" s="368">
        <f>F40*E40</f>
        <v>0</v>
      </c>
      <c r="H40" s="367">
        <v>4.0000000000000003E-5</v>
      </c>
    </row>
    <row r="41" spans="1:8" ht="24" customHeight="1">
      <c r="A41" s="361">
        <v>96</v>
      </c>
      <c r="B41" s="362" t="s">
        <v>675</v>
      </c>
      <c r="C41" s="362" t="s">
        <v>676</v>
      </c>
      <c r="D41" s="362" t="s">
        <v>305</v>
      </c>
      <c r="E41" s="363">
        <v>2</v>
      </c>
      <c r="F41" s="364">
        <v>0</v>
      </c>
      <c r="G41" s="364">
        <f>F41*E41</f>
        <v>0</v>
      </c>
      <c r="H41" s="363">
        <v>0</v>
      </c>
    </row>
    <row r="42" spans="1:8" ht="24" customHeight="1">
      <c r="A42" s="365">
        <v>97</v>
      </c>
      <c r="B42" s="366" t="s">
        <v>677</v>
      </c>
      <c r="C42" s="366" t="s">
        <v>678</v>
      </c>
      <c r="D42" s="366" t="s">
        <v>305</v>
      </c>
      <c r="E42" s="367">
        <v>2</v>
      </c>
      <c r="F42" s="368">
        <v>0</v>
      </c>
      <c r="G42" s="368">
        <f>F42*E42</f>
        <v>0</v>
      </c>
      <c r="H42" s="367">
        <v>2.2000000000000001E-4</v>
      </c>
    </row>
    <row r="43" spans="1:8" ht="13.5" customHeight="1">
      <c r="A43" s="365">
        <v>101</v>
      </c>
      <c r="B43" s="366" t="s">
        <v>673</v>
      </c>
      <c r="C43" s="366" t="s">
        <v>674</v>
      </c>
      <c r="D43" s="366" t="s">
        <v>305</v>
      </c>
      <c r="E43" s="367">
        <v>2</v>
      </c>
      <c r="F43" s="368">
        <v>0</v>
      </c>
      <c r="G43" s="368">
        <f>F43*E43</f>
        <v>0</v>
      </c>
      <c r="H43" s="367">
        <v>2.0000000000000002E-5</v>
      </c>
    </row>
    <row r="44" spans="1:8" ht="24" customHeight="1">
      <c r="A44" s="361">
        <v>26</v>
      </c>
      <c r="B44" s="362" t="s">
        <v>679</v>
      </c>
      <c r="C44" s="362" t="s">
        <v>680</v>
      </c>
      <c r="D44" s="362" t="s">
        <v>305</v>
      </c>
      <c r="E44" s="363">
        <v>1</v>
      </c>
      <c r="F44" s="364">
        <v>0</v>
      </c>
      <c r="G44" s="364">
        <f>F44*E44</f>
        <v>0</v>
      </c>
      <c r="H44" s="363">
        <v>0</v>
      </c>
    </row>
    <row r="45" spans="1:8" ht="13.5" customHeight="1">
      <c r="A45" s="365">
        <v>27</v>
      </c>
      <c r="B45" s="366" t="s">
        <v>681</v>
      </c>
      <c r="C45" s="366" t="s">
        <v>682</v>
      </c>
      <c r="D45" s="366" t="s">
        <v>305</v>
      </c>
      <c r="E45" s="367">
        <v>1</v>
      </c>
      <c r="F45" s="368">
        <v>0</v>
      </c>
      <c r="G45" s="368">
        <f>F45*E45</f>
        <v>0</v>
      </c>
      <c r="H45" s="367">
        <v>8.0000000000000007E-5</v>
      </c>
    </row>
    <row r="46" spans="1:8" ht="13.5" customHeight="1">
      <c r="A46" s="365">
        <v>29</v>
      </c>
      <c r="B46" s="366" t="s">
        <v>673</v>
      </c>
      <c r="C46" s="366" t="s">
        <v>674</v>
      </c>
      <c r="D46" s="366" t="s">
        <v>305</v>
      </c>
      <c r="E46" s="367">
        <v>1</v>
      </c>
      <c r="F46" s="368">
        <v>0</v>
      </c>
      <c r="G46" s="368">
        <f>F46*E46</f>
        <v>0</v>
      </c>
      <c r="H46" s="367">
        <v>1.0000000000000001E-5</v>
      </c>
    </row>
    <row r="47" spans="1:8" ht="24" customHeight="1">
      <c r="A47" s="361">
        <v>30</v>
      </c>
      <c r="B47" s="362" t="s">
        <v>683</v>
      </c>
      <c r="C47" s="362" t="s">
        <v>684</v>
      </c>
      <c r="D47" s="362" t="s">
        <v>305</v>
      </c>
      <c r="E47" s="363">
        <v>2</v>
      </c>
      <c r="F47" s="364">
        <v>0</v>
      </c>
      <c r="G47" s="364">
        <f>F47*E47</f>
        <v>0</v>
      </c>
      <c r="H47" s="363">
        <v>0</v>
      </c>
    </row>
    <row r="48" spans="1:8" ht="13.5" customHeight="1">
      <c r="A48" s="365">
        <v>31</v>
      </c>
      <c r="B48" s="366" t="s">
        <v>685</v>
      </c>
      <c r="C48" s="366" t="s">
        <v>686</v>
      </c>
      <c r="D48" s="366" t="s">
        <v>305</v>
      </c>
      <c r="E48" s="367">
        <v>2</v>
      </c>
      <c r="F48" s="368">
        <v>0</v>
      </c>
      <c r="G48" s="368">
        <f>F48*E48</f>
        <v>0</v>
      </c>
      <c r="H48" s="367">
        <v>1E-4</v>
      </c>
    </row>
    <row r="49" spans="1:8" ht="13.5" customHeight="1">
      <c r="A49" s="365">
        <v>33</v>
      </c>
      <c r="B49" s="366" t="s">
        <v>687</v>
      </c>
      <c r="C49" s="366" t="s">
        <v>688</v>
      </c>
      <c r="D49" s="366" t="s">
        <v>305</v>
      </c>
      <c r="E49" s="367">
        <v>2</v>
      </c>
      <c r="F49" s="368">
        <v>0</v>
      </c>
      <c r="G49" s="368">
        <f>F49*E49</f>
        <v>0</v>
      </c>
      <c r="H49" s="367">
        <v>2.0000000000000002E-5</v>
      </c>
    </row>
    <row r="50" spans="1:8" ht="13.5" customHeight="1">
      <c r="A50" s="361">
        <v>112</v>
      </c>
      <c r="B50" s="362" t="s">
        <v>689</v>
      </c>
      <c r="C50" s="362" t="s">
        <v>690</v>
      </c>
      <c r="D50" s="362" t="s">
        <v>305</v>
      </c>
      <c r="E50" s="363">
        <v>2</v>
      </c>
      <c r="F50" s="364">
        <v>0</v>
      </c>
      <c r="G50" s="364">
        <f>F50*E50</f>
        <v>0</v>
      </c>
      <c r="H50" s="363">
        <v>0</v>
      </c>
    </row>
    <row r="51" spans="1:8" ht="13.5" customHeight="1">
      <c r="A51" s="365">
        <v>113</v>
      </c>
      <c r="B51" s="366" t="s">
        <v>691</v>
      </c>
      <c r="C51" s="366" t="s">
        <v>692</v>
      </c>
      <c r="D51" s="366" t="s">
        <v>305</v>
      </c>
      <c r="E51" s="367">
        <v>2</v>
      </c>
      <c r="F51" s="368">
        <v>0</v>
      </c>
      <c r="G51" s="368">
        <f>F51*E51</f>
        <v>0</v>
      </c>
      <c r="H51" s="367">
        <v>2.2000000000000001E-4</v>
      </c>
    </row>
    <row r="52" spans="1:8" ht="13.5" customHeight="1">
      <c r="A52" s="361">
        <v>114</v>
      </c>
      <c r="B52" s="362" t="s">
        <v>693</v>
      </c>
      <c r="C52" s="362" t="s">
        <v>694</v>
      </c>
      <c r="D52" s="362" t="s">
        <v>305</v>
      </c>
      <c r="E52" s="363">
        <v>1</v>
      </c>
      <c r="F52" s="364">
        <v>0</v>
      </c>
      <c r="G52" s="364">
        <f>F52*E52</f>
        <v>0</v>
      </c>
      <c r="H52" s="363">
        <v>0</v>
      </c>
    </row>
    <row r="53" spans="1:8" ht="13.5" customHeight="1">
      <c r="A53" s="365">
        <v>115</v>
      </c>
      <c r="B53" s="366" t="s">
        <v>695</v>
      </c>
      <c r="C53" s="366" t="s">
        <v>696</v>
      </c>
      <c r="D53" s="366" t="s">
        <v>305</v>
      </c>
      <c r="E53" s="367">
        <v>1</v>
      </c>
      <c r="F53" s="368">
        <v>0</v>
      </c>
      <c r="G53" s="368">
        <f>F53*E53</f>
        <v>0</v>
      </c>
      <c r="H53" s="367">
        <v>3.1E-4</v>
      </c>
    </row>
    <row r="54" spans="1:8" ht="24" customHeight="1">
      <c r="A54" s="361">
        <v>42</v>
      </c>
      <c r="B54" s="362" t="s">
        <v>697</v>
      </c>
      <c r="C54" s="362" t="s">
        <v>698</v>
      </c>
      <c r="D54" s="362" t="s">
        <v>305</v>
      </c>
      <c r="E54" s="363">
        <v>14</v>
      </c>
      <c r="F54" s="364">
        <v>0</v>
      </c>
      <c r="G54" s="364">
        <f>F54*E54</f>
        <v>0</v>
      </c>
      <c r="H54" s="363">
        <v>0</v>
      </c>
    </row>
    <row r="55" spans="1:8" ht="24" customHeight="1">
      <c r="A55" s="365">
        <v>43</v>
      </c>
      <c r="B55" s="366" t="s">
        <v>699</v>
      </c>
      <c r="C55" s="366" t="s">
        <v>700</v>
      </c>
      <c r="D55" s="366" t="s">
        <v>305</v>
      </c>
      <c r="E55" s="367">
        <v>14</v>
      </c>
      <c r="F55" s="368">
        <v>0</v>
      </c>
      <c r="G55" s="368">
        <f>F55*E55</f>
        <v>0</v>
      </c>
      <c r="H55" s="367">
        <v>1.4E-3</v>
      </c>
    </row>
    <row r="56" spans="1:8" ht="24" customHeight="1">
      <c r="A56" s="361">
        <v>44</v>
      </c>
      <c r="B56" s="362" t="s">
        <v>697</v>
      </c>
      <c r="C56" s="362" t="s">
        <v>698</v>
      </c>
      <c r="D56" s="362" t="s">
        <v>305</v>
      </c>
      <c r="E56" s="363">
        <v>4</v>
      </c>
      <c r="F56" s="364">
        <v>0</v>
      </c>
      <c r="G56" s="364">
        <f>F56*E56</f>
        <v>0</v>
      </c>
      <c r="H56" s="363">
        <v>0</v>
      </c>
    </row>
    <row r="57" spans="1:8" ht="13.5" customHeight="1">
      <c r="A57" s="365">
        <v>45</v>
      </c>
      <c r="B57" s="366" t="s">
        <v>701</v>
      </c>
      <c r="C57" s="366" t="s">
        <v>702</v>
      </c>
      <c r="D57" s="366" t="s">
        <v>305</v>
      </c>
      <c r="E57" s="367">
        <v>4</v>
      </c>
      <c r="F57" s="368">
        <v>0</v>
      </c>
      <c r="G57" s="368">
        <f>F57*E57</f>
        <v>0</v>
      </c>
      <c r="H57" s="367">
        <v>4.0000000000000002E-4</v>
      </c>
    </row>
    <row r="58" spans="1:8" ht="13.5" customHeight="1">
      <c r="A58" s="365">
        <v>47</v>
      </c>
      <c r="B58" s="366" t="s">
        <v>687</v>
      </c>
      <c r="C58" s="366" t="s">
        <v>688</v>
      </c>
      <c r="D58" s="366" t="s">
        <v>305</v>
      </c>
      <c r="E58" s="367">
        <v>4</v>
      </c>
      <c r="F58" s="368">
        <v>0</v>
      </c>
      <c r="G58" s="368">
        <f>F58*E58</f>
        <v>0</v>
      </c>
      <c r="H58" s="367">
        <v>4.0000000000000003E-5</v>
      </c>
    </row>
    <row r="59" spans="1:8" ht="13.5" customHeight="1">
      <c r="A59" s="361">
        <v>48</v>
      </c>
      <c r="B59" s="362" t="s">
        <v>703</v>
      </c>
      <c r="C59" s="362" t="s">
        <v>704</v>
      </c>
      <c r="D59" s="362" t="s">
        <v>305</v>
      </c>
      <c r="E59" s="363">
        <v>18</v>
      </c>
      <c r="F59" s="364">
        <v>0</v>
      </c>
      <c r="G59" s="364">
        <f>F59*E59</f>
        <v>0</v>
      </c>
      <c r="H59" s="363">
        <v>0</v>
      </c>
    </row>
    <row r="60" spans="1:8" ht="24" customHeight="1">
      <c r="A60" s="365">
        <v>49</v>
      </c>
      <c r="B60" s="366" t="s">
        <v>705</v>
      </c>
      <c r="C60" s="366" t="s">
        <v>706</v>
      </c>
      <c r="D60" s="366" t="s">
        <v>305</v>
      </c>
      <c r="E60" s="367">
        <v>18</v>
      </c>
      <c r="F60" s="368">
        <v>0</v>
      </c>
      <c r="G60" s="368">
        <f>F60*E60</f>
        <v>0</v>
      </c>
      <c r="H60" s="367">
        <v>1.2600000000000001E-3</v>
      </c>
    </row>
    <row r="61" spans="1:8" ht="13.5" customHeight="1">
      <c r="A61" s="365">
        <v>102</v>
      </c>
      <c r="B61" s="366" t="s">
        <v>687</v>
      </c>
      <c r="C61" s="366" t="s">
        <v>688</v>
      </c>
      <c r="D61" s="366" t="s">
        <v>305</v>
      </c>
      <c r="E61" s="367">
        <v>18</v>
      </c>
      <c r="F61" s="368">
        <v>0</v>
      </c>
      <c r="G61" s="368">
        <f>F61*E61</f>
        <v>0</v>
      </c>
      <c r="H61" s="367">
        <v>1.8000000000000001E-4</v>
      </c>
    </row>
    <row r="62" spans="1:8" ht="13.5" customHeight="1">
      <c r="A62" s="361">
        <v>50</v>
      </c>
      <c r="B62" s="362" t="s">
        <v>707</v>
      </c>
      <c r="C62" s="362" t="s">
        <v>708</v>
      </c>
      <c r="D62" s="362" t="s">
        <v>305</v>
      </c>
      <c r="E62" s="363">
        <v>1</v>
      </c>
      <c r="F62" s="364">
        <v>0</v>
      </c>
      <c r="G62" s="364">
        <f>F62*E62</f>
        <v>0</v>
      </c>
      <c r="H62" s="363">
        <v>0</v>
      </c>
    </row>
    <row r="63" spans="1:8" ht="13.5" customHeight="1">
      <c r="A63" s="365">
        <v>51</v>
      </c>
      <c r="B63" s="366" t="s">
        <v>709</v>
      </c>
      <c r="C63" s="366" t="s">
        <v>710</v>
      </c>
      <c r="D63" s="366" t="s">
        <v>305</v>
      </c>
      <c r="E63" s="367">
        <v>1</v>
      </c>
      <c r="F63" s="368">
        <v>0</v>
      </c>
      <c r="G63" s="368">
        <f>F63*E63</f>
        <v>0</v>
      </c>
      <c r="H63" s="367">
        <v>5.0000000000000001E-3</v>
      </c>
    </row>
    <row r="64" spans="1:8" ht="24" customHeight="1">
      <c r="A64" s="361">
        <v>52</v>
      </c>
      <c r="B64" s="362" t="s">
        <v>711</v>
      </c>
      <c r="C64" s="362" t="s">
        <v>712</v>
      </c>
      <c r="D64" s="362" t="s">
        <v>305</v>
      </c>
      <c r="E64" s="363">
        <v>17</v>
      </c>
      <c r="F64" s="364">
        <v>0</v>
      </c>
      <c r="G64" s="364">
        <f>F64*E64</f>
        <v>0</v>
      </c>
      <c r="H64" s="363">
        <v>0</v>
      </c>
    </row>
    <row r="65" spans="1:8" ht="24" customHeight="1">
      <c r="A65" s="365">
        <v>53</v>
      </c>
      <c r="B65" s="366" t="s">
        <v>713</v>
      </c>
      <c r="C65" s="366" t="s">
        <v>714</v>
      </c>
      <c r="D65" s="366" t="s">
        <v>305</v>
      </c>
      <c r="E65" s="367">
        <v>7</v>
      </c>
      <c r="F65" s="368">
        <v>0</v>
      </c>
      <c r="G65" s="368">
        <f t="shared" ref="G65:G68" si="1">F65*E65</f>
        <v>0</v>
      </c>
      <c r="H65" s="367">
        <v>4.8999999999999998E-3</v>
      </c>
    </row>
    <row r="66" spans="1:8" ht="24" customHeight="1">
      <c r="A66" s="365">
        <v>105</v>
      </c>
      <c r="B66" s="366" t="s">
        <v>715</v>
      </c>
      <c r="C66" s="366" t="s">
        <v>716</v>
      </c>
      <c r="D66" s="366" t="s">
        <v>305</v>
      </c>
      <c r="E66" s="367">
        <v>4</v>
      </c>
      <c r="F66" s="368">
        <v>0</v>
      </c>
      <c r="G66" s="368">
        <f t="shared" si="1"/>
        <v>0</v>
      </c>
      <c r="H66" s="367">
        <v>2.8E-3</v>
      </c>
    </row>
    <row r="67" spans="1:8" ht="24" customHeight="1">
      <c r="A67" s="365">
        <v>103</v>
      </c>
      <c r="B67" s="366" t="s">
        <v>717</v>
      </c>
      <c r="C67" s="366" t="s">
        <v>718</v>
      </c>
      <c r="D67" s="366" t="s">
        <v>305</v>
      </c>
      <c r="E67" s="367">
        <v>3</v>
      </c>
      <c r="F67" s="368">
        <v>0</v>
      </c>
      <c r="G67" s="368">
        <f t="shared" si="1"/>
        <v>0</v>
      </c>
      <c r="H67" s="367">
        <v>2.0999999999999999E-3</v>
      </c>
    </row>
    <row r="68" spans="1:8" ht="24" customHeight="1">
      <c r="A68" s="365">
        <v>104</v>
      </c>
      <c r="B68" s="366" t="s">
        <v>719</v>
      </c>
      <c r="C68" s="366" t="s">
        <v>720</v>
      </c>
      <c r="D68" s="366" t="s">
        <v>305</v>
      </c>
      <c r="E68" s="367">
        <v>3</v>
      </c>
      <c r="F68" s="368">
        <v>0</v>
      </c>
      <c r="G68" s="368">
        <f t="shared" si="1"/>
        <v>0</v>
      </c>
      <c r="H68" s="367">
        <v>2.0999999999999999E-3</v>
      </c>
    </row>
    <row r="69" spans="1:8" ht="13.5" customHeight="1">
      <c r="A69" s="361">
        <v>54</v>
      </c>
      <c r="B69" s="362" t="s">
        <v>721</v>
      </c>
      <c r="C69" s="362" t="s">
        <v>722</v>
      </c>
      <c r="D69" s="362" t="s">
        <v>305</v>
      </c>
      <c r="E69" s="363">
        <v>47</v>
      </c>
      <c r="F69" s="364">
        <v>0</v>
      </c>
      <c r="G69" s="364">
        <f>F69*E69</f>
        <v>0</v>
      </c>
      <c r="H69" s="363">
        <v>0</v>
      </c>
    </row>
    <row r="70" spans="1:8" ht="24" customHeight="1">
      <c r="A70" s="365">
        <v>55</v>
      </c>
      <c r="B70" s="366" t="s">
        <v>723</v>
      </c>
      <c r="C70" s="366" t="s">
        <v>724</v>
      </c>
      <c r="D70" s="366" t="s">
        <v>305</v>
      </c>
      <c r="E70" s="367">
        <v>6</v>
      </c>
      <c r="F70" s="368">
        <v>0</v>
      </c>
      <c r="G70" s="368">
        <f t="shared" ref="G70:G82" si="2">F70*E70</f>
        <v>0</v>
      </c>
      <c r="H70" s="367">
        <v>2.2799999999999999E-3</v>
      </c>
    </row>
    <row r="71" spans="1:8" ht="24" customHeight="1">
      <c r="A71" s="365">
        <v>56</v>
      </c>
      <c r="B71" s="366" t="s">
        <v>725</v>
      </c>
      <c r="C71" s="366" t="s">
        <v>726</v>
      </c>
      <c r="D71" s="366" t="s">
        <v>305</v>
      </c>
      <c r="E71" s="367">
        <v>2</v>
      </c>
      <c r="F71" s="368">
        <v>0</v>
      </c>
      <c r="G71" s="368">
        <f t="shared" si="2"/>
        <v>0</v>
      </c>
      <c r="H71" s="367">
        <v>7.6000000000000004E-4</v>
      </c>
    </row>
    <row r="72" spans="1:8" ht="13.5" customHeight="1">
      <c r="A72" s="365">
        <v>109</v>
      </c>
      <c r="B72" s="366" t="s">
        <v>727</v>
      </c>
      <c r="C72" s="366" t="s">
        <v>728</v>
      </c>
      <c r="D72" s="366" t="s">
        <v>305</v>
      </c>
      <c r="E72" s="367">
        <v>2</v>
      </c>
      <c r="F72" s="368">
        <v>0</v>
      </c>
      <c r="G72" s="368">
        <f t="shared" si="2"/>
        <v>0</v>
      </c>
      <c r="H72" s="367">
        <v>7.6000000000000004E-4</v>
      </c>
    </row>
    <row r="73" spans="1:8" ht="24" customHeight="1">
      <c r="A73" s="365">
        <v>58</v>
      </c>
      <c r="B73" s="366" t="s">
        <v>729</v>
      </c>
      <c r="C73" s="366" t="s">
        <v>730</v>
      </c>
      <c r="D73" s="366" t="s">
        <v>305</v>
      </c>
      <c r="E73" s="367">
        <v>21</v>
      </c>
      <c r="F73" s="368">
        <v>0</v>
      </c>
      <c r="G73" s="368">
        <f t="shared" si="2"/>
        <v>0</v>
      </c>
      <c r="H73" s="367">
        <v>7.9799999999999992E-3</v>
      </c>
    </row>
    <row r="74" spans="1:8" ht="24" customHeight="1">
      <c r="A74" s="365">
        <v>59</v>
      </c>
      <c r="B74" s="366" t="s">
        <v>731</v>
      </c>
      <c r="C74" s="366" t="s">
        <v>732</v>
      </c>
      <c r="D74" s="366" t="s">
        <v>305</v>
      </c>
      <c r="E74" s="367">
        <v>13</v>
      </c>
      <c r="F74" s="368">
        <v>0</v>
      </c>
      <c r="G74" s="368">
        <f t="shared" si="2"/>
        <v>0</v>
      </c>
      <c r="H74" s="367">
        <v>4.9399999999999999E-3</v>
      </c>
    </row>
    <row r="75" spans="1:8" ht="24" customHeight="1">
      <c r="A75" s="365">
        <v>106</v>
      </c>
      <c r="B75" s="366" t="s">
        <v>733</v>
      </c>
      <c r="C75" s="366" t="s">
        <v>734</v>
      </c>
      <c r="D75" s="366" t="s">
        <v>305</v>
      </c>
      <c r="E75" s="367">
        <v>2</v>
      </c>
      <c r="F75" s="368">
        <v>0</v>
      </c>
      <c r="G75" s="368">
        <f t="shared" si="2"/>
        <v>0</v>
      </c>
      <c r="H75" s="367">
        <v>7.6000000000000004E-4</v>
      </c>
    </row>
    <row r="76" spans="1:8" ht="24" customHeight="1">
      <c r="A76" s="365">
        <v>107</v>
      </c>
      <c r="B76" s="366" t="s">
        <v>735</v>
      </c>
      <c r="C76" s="366" t="s">
        <v>736</v>
      </c>
      <c r="D76" s="366" t="s">
        <v>305</v>
      </c>
      <c r="E76" s="367">
        <v>1</v>
      </c>
      <c r="F76" s="368">
        <v>0</v>
      </c>
      <c r="G76" s="368">
        <f t="shared" si="2"/>
        <v>0</v>
      </c>
      <c r="H76" s="367">
        <v>3.8000000000000002E-4</v>
      </c>
    </row>
    <row r="77" spans="1:8" ht="24" customHeight="1">
      <c r="A77" s="365">
        <v>108</v>
      </c>
      <c r="B77" s="366" t="s">
        <v>737</v>
      </c>
      <c r="C77" s="366" t="s">
        <v>738</v>
      </c>
      <c r="D77" s="366" t="s">
        <v>305</v>
      </c>
      <c r="E77" s="367">
        <v>2</v>
      </c>
      <c r="F77" s="368">
        <v>0</v>
      </c>
      <c r="G77" s="368">
        <f t="shared" si="2"/>
        <v>0</v>
      </c>
      <c r="H77" s="367">
        <v>7.6000000000000004E-4</v>
      </c>
    </row>
    <row r="78" spans="1:8" ht="13.5" customHeight="1">
      <c r="A78" s="361">
        <v>60</v>
      </c>
      <c r="B78" s="362" t="s">
        <v>739</v>
      </c>
      <c r="C78" s="362" t="s">
        <v>740</v>
      </c>
      <c r="D78" s="362" t="s">
        <v>305</v>
      </c>
      <c r="E78" s="363">
        <v>4</v>
      </c>
      <c r="F78" s="364">
        <v>0</v>
      </c>
      <c r="G78" s="364">
        <f>F78*E78</f>
        <v>0</v>
      </c>
      <c r="H78" s="363">
        <v>0</v>
      </c>
    </row>
    <row r="79" spans="1:8" ht="13.5" customHeight="1">
      <c r="A79" s="365">
        <v>61</v>
      </c>
      <c r="B79" s="366" t="s">
        <v>741</v>
      </c>
      <c r="C79" s="366" t="s">
        <v>742</v>
      </c>
      <c r="D79" s="366" t="s">
        <v>305</v>
      </c>
      <c r="E79" s="367">
        <v>4</v>
      </c>
      <c r="F79" s="368">
        <v>0</v>
      </c>
      <c r="G79" s="368">
        <f t="shared" si="2"/>
        <v>0</v>
      </c>
      <c r="H79" s="367">
        <v>0</v>
      </c>
    </row>
    <row r="80" spans="1:8" ht="13.5" customHeight="1">
      <c r="A80" s="365">
        <v>62</v>
      </c>
      <c r="B80" s="366" t="s">
        <v>743</v>
      </c>
      <c r="C80" s="366" t="s">
        <v>744</v>
      </c>
      <c r="D80" s="366" t="s">
        <v>305</v>
      </c>
      <c r="E80" s="367">
        <v>4</v>
      </c>
      <c r="F80" s="368">
        <v>0</v>
      </c>
      <c r="G80" s="368">
        <f t="shared" si="2"/>
        <v>0</v>
      </c>
      <c r="H80" s="367">
        <v>0</v>
      </c>
    </row>
    <row r="81" spans="1:8" ht="13.5" customHeight="1">
      <c r="A81" s="361">
        <v>63</v>
      </c>
      <c r="B81" s="362" t="s">
        <v>745</v>
      </c>
      <c r="C81" s="362" t="s">
        <v>746</v>
      </c>
      <c r="D81" s="362" t="s">
        <v>305</v>
      </c>
      <c r="E81" s="363">
        <v>50</v>
      </c>
      <c r="F81" s="364">
        <v>0</v>
      </c>
      <c r="G81" s="364">
        <f>F81*E81</f>
        <v>0</v>
      </c>
      <c r="H81" s="363">
        <v>0</v>
      </c>
    </row>
    <row r="82" spans="1:8" ht="24" customHeight="1">
      <c r="A82" s="365">
        <v>64</v>
      </c>
      <c r="B82" s="366" t="s">
        <v>747</v>
      </c>
      <c r="C82" s="366" t="s">
        <v>748</v>
      </c>
      <c r="D82" s="366" t="s">
        <v>305</v>
      </c>
      <c r="E82" s="367">
        <v>50</v>
      </c>
      <c r="F82" s="368">
        <v>0</v>
      </c>
      <c r="G82" s="368">
        <f t="shared" si="2"/>
        <v>0</v>
      </c>
      <c r="H82" s="367">
        <v>0</v>
      </c>
    </row>
    <row r="83" spans="1:8" ht="24" customHeight="1">
      <c r="A83" s="365">
        <v>65</v>
      </c>
      <c r="B83" s="366" t="s">
        <v>749</v>
      </c>
      <c r="C83" s="366" t="s">
        <v>750</v>
      </c>
      <c r="D83" s="366" t="s">
        <v>305</v>
      </c>
      <c r="E83" s="367">
        <v>50</v>
      </c>
      <c r="F83" s="368">
        <v>0</v>
      </c>
      <c r="G83" s="368">
        <f>F83*E83</f>
        <v>0</v>
      </c>
      <c r="H83" s="367">
        <v>0</v>
      </c>
    </row>
    <row r="84" spans="1:8" ht="13.5" customHeight="1">
      <c r="A84" s="361">
        <v>66</v>
      </c>
      <c r="B84" s="362" t="s">
        <v>751</v>
      </c>
      <c r="C84" s="362" t="s">
        <v>752</v>
      </c>
      <c r="D84" s="362" t="s">
        <v>305</v>
      </c>
      <c r="E84" s="363">
        <v>9</v>
      </c>
      <c r="F84" s="364">
        <v>0</v>
      </c>
      <c r="G84" s="364">
        <f>F84*E84</f>
        <v>0</v>
      </c>
      <c r="H84" s="363">
        <v>0</v>
      </c>
    </row>
    <row r="85" spans="1:8" ht="24" customHeight="1">
      <c r="A85" s="361">
        <v>67</v>
      </c>
      <c r="B85" s="362" t="s">
        <v>753</v>
      </c>
      <c r="C85" s="362" t="s">
        <v>754</v>
      </c>
      <c r="D85" s="362" t="s">
        <v>108</v>
      </c>
      <c r="E85" s="363">
        <v>250</v>
      </c>
      <c r="F85" s="364">
        <v>0</v>
      </c>
      <c r="G85" s="364">
        <f>F85*E85</f>
        <v>0</v>
      </c>
      <c r="H85" s="363">
        <v>0</v>
      </c>
    </row>
    <row r="86" spans="1:8" ht="13.5" customHeight="1">
      <c r="A86" s="365">
        <v>68</v>
      </c>
      <c r="B86" s="366" t="s">
        <v>755</v>
      </c>
      <c r="C86" s="366" t="s">
        <v>756</v>
      </c>
      <c r="D86" s="366" t="s">
        <v>108</v>
      </c>
      <c r="E86" s="367">
        <v>250</v>
      </c>
      <c r="F86" s="368">
        <v>0</v>
      </c>
      <c r="G86" s="368">
        <f>F86*E86</f>
        <v>0</v>
      </c>
      <c r="H86" s="367">
        <v>3.5000000000000003E-2</v>
      </c>
    </row>
    <row r="87" spans="1:8" ht="24" customHeight="1">
      <c r="A87" s="361">
        <v>69</v>
      </c>
      <c r="B87" s="362" t="s">
        <v>757</v>
      </c>
      <c r="C87" s="362" t="s">
        <v>758</v>
      </c>
      <c r="D87" s="362" t="s">
        <v>108</v>
      </c>
      <c r="E87" s="363">
        <v>80</v>
      </c>
      <c r="F87" s="364">
        <v>0</v>
      </c>
      <c r="G87" s="364">
        <f>F87*E87</f>
        <v>0</v>
      </c>
      <c r="H87" s="363">
        <v>0</v>
      </c>
    </row>
    <row r="88" spans="1:8" ht="13.5" customHeight="1">
      <c r="A88" s="365">
        <v>70</v>
      </c>
      <c r="B88" s="366" t="s">
        <v>759</v>
      </c>
      <c r="C88" s="366" t="s">
        <v>760</v>
      </c>
      <c r="D88" s="366" t="s">
        <v>108</v>
      </c>
      <c r="E88" s="367">
        <v>80</v>
      </c>
      <c r="F88" s="368">
        <v>0</v>
      </c>
      <c r="G88" s="368">
        <f>F88*E88</f>
        <v>0</v>
      </c>
      <c r="H88" s="367">
        <v>1.2800000000000001E-2</v>
      </c>
    </row>
    <row r="89" spans="1:8" ht="24" customHeight="1">
      <c r="A89" s="361">
        <v>71</v>
      </c>
      <c r="B89" s="362" t="s">
        <v>761</v>
      </c>
      <c r="C89" s="362" t="s">
        <v>762</v>
      </c>
      <c r="D89" s="362" t="s">
        <v>108</v>
      </c>
      <c r="E89" s="363">
        <v>80</v>
      </c>
      <c r="F89" s="364">
        <v>0</v>
      </c>
      <c r="G89" s="364">
        <f>F89*E89</f>
        <v>0</v>
      </c>
      <c r="H89" s="363">
        <v>0</v>
      </c>
    </row>
    <row r="90" spans="1:8" ht="13.5" customHeight="1">
      <c r="A90" s="365">
        <v>72</v>
      </c>
      <c r="B90" s="366" t="s">
        <v>763</v>
      </c>
      <c r="C90" s="366" t="s">
        <v>764</v>
      </c>
      <c r="D90" s="366" t="s">
        <v>108</v>
      </c>
      <c r="E90" s="367">
        <v>40</v>
      </c>
      <c r="F90" s="368">
        <v>0</v>
      </c>
      <c r="G90" s="368">
        <f>F90*E90</f>
        <v>0</v>
      </c>
      <c r="H90" s="367">
        <v>8.3999999999999995E-3</v>
      </c>
    </row>
    <row r="91" spans="1:8" ht="24" customHeight="1">
      <c r="A91" s="361">
        <v>73</v>
      </c>
      <c r="B91" s="362" t="s">
        <v>765</v>
      </c>
      <c r="C91" s="362" t="s">
        <v>766</v>
      </c>
      <c r="D91" s="362" t="s">
        <v>108</v>
      </c>
      <c r="E91" s="363">
        <v>800</v>
      </c>
      <c r="F91" s="364">
        <v>0</v>
      </c>
      <c r="G91" s="364">
        <f>F91*E91</f>
        <v>0</v>
      </c>
      <c r="H91" s="363">
        <v>0</v>
      </c>
    </row>
    <row r="92" spans="1:8" ht="13.5" customHeight="1">
      <c r="A92" s="365">
        <v>74</v>
      </c>
      <c r="B92" s="366" t="s">
        <v>767</v>
      </c>
      <c r="C92" s="366" t="s">
        <v>768</v>
      </c>
      <c r="D92" s="366" t="s">
        <v>108</v>
      </c>
      <c r="E92" s="367">
        <v>800</v>
      </c>
      <c r="F92" s="368">
        <v>0</v>
      </c>
      <c r="G92" s="368">
        <f>F92*E92</f>
        <v>0</v>
      </c>
      <c r="H92" s="367">
        <v>0.24</v>
      </c>
    </row>
    <row r="93" spans="1:8" ht="24" customHeight="1">
      <c r="A93" s="361">
        <v>75</v>
      </c>
      <c r="B93" s="362" t="s">
        <v>769</v>
      </c>
      <c r="C93" s="362" t="s">
        <v>770</v>
      </c>
      <c r="D93" s="362" t="s">
        <v>108</v>
      </c>
      <c r="E93" s="363">
        <v>1450</v>
      </c>
      <c r="F93" s="364">
        <v>0</v>
      </c>
      <c r="G93" s="364">
        <f>F93*E93</f>
        <v>0</v>
      </c>
      <c r="H93" s="363">
        <v>0</v>
      </c>
    </row>
    <row r="94" spans="1:8" ht="13.5" customHeight="1">
      <c r="A94" s="365">
        <v>76</v>
      </c>
      <c r="B94" s="366" t="s">
        <v>771</v>
      </c>
      <c r="C94" s="366" t="s">
        <v>772</v>
      </c>
      <c r="D94" s="366" t="s">
        <v>108</v>
      </c>
      <c r="E94" s="367">
        <v>1450</v>
      </c>
      <c r="F94" s="368">
        <v>0</v>
      </c>
      <c r="G94" s="368">
        <f>F94*E94</f>
        <v>0</v>
      </c>
      <c r="H94" s="367">
        <v>0.50749999999999995</v>
      </c>
    </row>
    <row r="95" spans="1:8" ht="24" customHeight="1">
      <c r="A95" s="361">
        <v>77</v>
      </c>
      <c r="B95" s="362" t="s">
        <v>773</v>
      </c>
      <c r="C95" s="362" t="s">
        <v>774</v>
      </c>
      <c r="D95" s="362" t="s">
        <v>108</v>
      </c>
      <c r="E95" s="363">
        <v>200</v>
      </c>
      <c r="F95" s="364">
        <v>0</v>
      </c>
      <c r="G95" s="364">
        <f>F95*E95</f>
        <v>0</v>
      </c>
      <c r="H95" s="363">
        <v>0</v>
      </c>
    </row>
    <row r="96" spans="1:8" ht="13.5" customHeight="1">
      <c r="A96" s="365">
        <v>78</v>
      </c>
      <c r="B96" s="366" t="s">
        <v>775</v>
      </c>
      <c r="C96" s="366" t="s">
        <v>776</v>
      </c>
      <c r="D96" s="366" t="s">
        <v>108</v>
      </c>
      <c r="E96" s="367">
        <v>200</v>
      </c>
      <c r="F96" s="368">
        <v>0</v>
      </c>
      <c r="G96" s="368">
        <f>F96*E96</f>
        <v>0</v>
      </c>
      <c r="H96" s="367">
        <v>0.08</v>
      </c>
    </row>
    <row r="97" spans="1:8" ht="24" customHeight="1">
      <c r="A97" s="361">
        <v>79</v>
      </c>
      <c r="B97" s="362" t="s">
        <v>777</v>
      </c>
      <c r="C97" s="362" t="s">
        <v>778</v>
      </c>
      <c r="D97" s="362" t="s">
        <v>108</v>
      </c>
      <c r="E97" s="363">
        <v>300</v>
      </c>
      <c r="F97" s="364">
        <v>0</v>
      </c>
      <c r="G97" s="364">
        <f>F97*E97</f>
        <v>0</v>
      </c>
      <c r="H97" s="363">
        <v>0</v>
      </c>
    </row>
    <row r="98" spans="1:8" ht="13.5" customHeight="1">
      <c r="A98" s="365">
        <v>80</v>
      </c>
      <c r="B98" s="366" t="s">
        <v>779</v>
      </c>
      <c r="C98" s="366" t="s">
        <v>780</v>
      </c>
      <c r="D98" s="366" t="s">
        <v>108</v>
      </c>
      <c r="E98" s="367">
        <v>300</v>
      </c>
      <c r="F98" s="368">
        <v>0</v>
      </c>
      <c r="G98" s="368">
        <f>F98*E98</f>
        <v>0</v>
      </c>
      <c r="H98" s="367">
        <v>1.401</v>
      </c>
    </row>
    <row r="99" spans="1:8" ht="24" customHeight="1">
      <c r="A99" s="361">
        <v>110</v>
      </c>
      <c r="B99" s="362" t="s">
        <v>781</v>
      </c>
      <c r="C99" s="362" t="s">
        <v>782</v>
      </c>
      <c r="D99" s="362" t="s">
        <v>108</v>
      </c>
      <c r="E99" s="363">
        <v>110</v>
      </c>
      <c r="F99" s="364">
        <v>0</v>
      </c>
      <c r="G99" s="364">
        <f>F99*E99</f>
        <v>0</v>
      </c>
      <c r="H99" s="363">
        <v>0</v>
      </c>
    </row>
    <row r="100" spans="1:8" ht="13.5" customHeight="1">
      <c r="A100" s="365">
        <v>111</v>
      </c>
      <c r="B100" s="366" t="s">
        <v>783</v>
      </c>
      <c r="C100" s="366" t="s">
        <v>784</v>
      </c>
      <c r="D100" s="366" t="s">
        <v>108</v>
      </c>
      <c r="E100" s="367">
        <v>110</v>
      </c>
      <c r="F100" s="368">
        <v>0</v>
      </c>
      <c r="G100" s="368">
        <f>F100*E100</f>
        <v>0</v>
      </c>
      <c r="H100" s="367">
        <v>5.9400000000000001E-2</v>
      </c>
    </row>
    <row r="101" spans="1:8" ht="13.5" customHeight="1">
      <c r="A101" s="361">
        <v>83</v>
      </c>
      <c r="B101" s="362" t="s">
        <v>785</v>
      </c>
      <c r="C101" s="362" t="s">
        <v>786</v>
      </c>
      <c r="D101" s="362" t="s">
        <v>305</v>
      </c>
      <c r="E101" s="363">
        <v>250</v>
      </c>
      <c r="F101" s="364">
        <v>0</v>
      </c>
      <c r="G101" s="364">
        <f>F101*E101</f>
        <v>0</v>
      </c>
      <c r="H101" s="363">
        <v>0</v>
      </c>
    </row>
    <row r="102" spans="1:8" ht="13.5" customHeight="1">
      <c r="A102" s="365">
        <v>84</v>
      </c>
      <c r="B102" s="366" t="s">
        <v>787</v>
      </c>
      <c r="C102" s="366" t="s">
        <v>788</v>
      </c>
      <c r="D102" s="366" t="s">
        <v>305</v>
      </c>
      <c r="E102" s="367">
        <v>250</v>
      </c>
      <c r="F102" s="368">
        <v>0</v>
      </c>
      <c r="G102" s="368">
        <f>F102*E102</f>
        <v>0</v>
      </c>
      <c r="H102" s="367">
        <v>2.5000000000000001E-3</v>
      </c>
    </row>
    <row r="103" spans="1:8" ht="13.5" customHeight="1">
      <c r="A103" s="361">
        <v>85</v>
      </c>
      <c r="B103" s="362" t="s">
        <v>789</v>
      </c>
      <c r="C103" s="362" t="s">
        <v>790</v>
      </c>
      <c r="D103" s="362" t="s">
        <v>305</v>
      </c>
      <c r="E103" s="363">
        <v>300</v>
      </c>
      <c r="F103" s="364">
        <v>0</v>
      </c>
      <c r="G103" s="364">
        <f>F103*E103</f>
        <v>0</v>
      </c>
      <c r="H103" s="363">
        <v>0</v>
      </c>
    </row>
    <row r="104" spans="1:8" ht="13.5" customHeight="1">
      <c r="A104" s="365">
        <v>86</v>
      </c>
      <c r="B104" s="366" t="s">
        <v>791</v>
      </c>
      <c r="C104" s="366" t="s">
        <v>792</v>
      </c>
      <c r="D104" s="366" t="s">
        <v>305</v>
      </c>
      <c r="E104" s="367">
        <v>300</v>
      </c>
      <c r="F104" s="368">
        <v>0</v>
      </c>
      <c r="G104" s="368">
        <f>F104*E104</f>
        <v>0</v>
      </c>
      <c r="H104" s="367">
        <v>0.189</v>
      </c>
    </row>
    <row r="105" spans="1:8" ht="13.5" customHeight="1">
      <c r="A105" s="361">
        <v>87</v>
      </c>
      <c r="B105" s="362" t="s">
        <v>793</v>
      </c>
      <c r="C105" s="362" t="s">
        <v>794</v>
      </c>
      <c r="D105" s="362" t="s">
        <v>305</v>
      </c>
      <c r="E105" s="363">
        <v>1</v>
      </c>
      <c r="F105" s="364">
        <v>0</v>
      </c>
      <c r="G105" s="364">
        <f>F105*E105</f>
        <v>0</v>
      </c>
      <c r="H105" s="363">
        <v>0</v>
      </c>
    </row>
    <row r="106" spans="1:8" ht="24" customHeight="1">
      <c r="A106" s="365">
        <v>88</v>
      </c>
      <c r="B106" s="366" t="s">
        <v>795</v>
      </c>
      <c r="C106" s="366" t="s">
        <v>796</v>
      </c>
      <c r="D106" s="366" t="s">
        <v>305</v>
      </c>
      <c r="E106" s="367">
        <v>1</v>
      </c>
      <c r="F106" s="368">
        <v>0</v>
      </c>
      <c r="G106" s="368">
        <f>F106*E106</f>
        <v>0</v>
      </c>
      <c r="H106" s="367">
        <v>2.7E-4</v>
      </c>
    </row>
    <row r="107" spans="1:8" ht="13.5" customHeight="1">
      <c r="A107" s="361">
        <v>89</v>
      </c>
      <c r="B107" s="362" t="s">
        <v>515</v>
      </c>
      <c r="C107" s="362" t="s">
        <v>516</v>
      </c>
      <c r="D107" s="362" t="s">
        <v>105</v>
      </c>
      <c r="E107" s="363">
        <v>159.80199999999999</v>
      </c>
      <c r="F107" s="364">
        <v>0</v>
      </c>
      <c r="G107" s="364">
        <f>F107*E107</f>
        <v>0</v>
      </c>
      <c r="H107" s="363">
        <v>0</v>
      </c>
    </row>
    <row r="108" spans="1:8" ht="13.5" customHeight="1">
      <c r="A108" s="361">
        <v>90</v>
      </c>
      <c r="B108" s="362" t="s">
        <v>797</v>
      </c>
      <c r="C108" s="362" t="s">
        <v>798</v>
      </c>
      <c r="D108" s="362" t="s">
        <v>105</v>
      </c>
      <c r="E108" s="363">
        <v>159.80199999999999</v>
      </c>
      <c r="F108" s="364">
        <v>0</v>
      </c>
      <c r="G108" s="364">
        <f>F108*E108</f>
        <v>0</v>
      </c>
      <c r="H108" s="363">
        <v>0</v>
      </c>
    </row>
    <row r="109" spans="1:8" ht="13.5" customHeight="1">
      <c r="A109" s="361">
        <v>91</v>
      </c>
      <c r="B109" s="362" t="s">
        <v>519</v>
      </c>
      <c r="C109" s="362" t="s">
        <v>520</v>
      </c>
      <c r="D109" s="362" t="s">
        <v>105</v>
      </c>
      <c r="E109" s="363">
        <v>159.80199999999999</v>
      </c>
      <c r="F109" s="364">
        <v>0</v>
      </c>
      <c r="G109" s="364">
        <f>F109*E109</f>
        <v>0</v>
      </c>
      <c r="H109" s="363">
        <v>0</v>
      </c>
    </row>
    <row r="110" spans="1:8" ht="30.75" customHeight="1">
      <c r="A110" s="353"/>
      <c r="B110" s="354" t="s">
        <v>8</v>
      </c>
      <c r="C110" s="354" t="s">
        <v>542</v>
      </c>
      <c r="D110" s="354"/>
      <c r="E110" s="355"/>
      <c r="F110" s="356"/>
      <c r="G110" s="356">
        <f>SUM(G111:G114)</f>
        <v>0</v>
      </c>
      <c r="H110" s="355">
        <v>0</v>
      </c>
    </row>
    <row r="111" spans="1:8" ht="13.5" customHeight="1">
      <c r="A111" s="361">
        <v>92</v>
      </c>
      <c r="B111" s="362" t="s">
        <v>543</v>
      </c>
      <c r="C111" s="362" t="s">
        <v>799</v>
      </c>
      <c r="D111" s="362" t="s">
        <v>800</v>
      </c>
      <c r="E111" s="363">
        <v>20</v>
      </c>
      <c r="F111" s="364">
        <v>0</v>
      </c>
      <c r="G111" s="364">
        <f t="shared" ref="G111:G114" si="3">F111*E111</f>
        <v>0</v>
      </c>
      <c r="H111" s="363">
        <v>0</v>
      </c>
    </row>
    <row r="112" spans="1:8" ht="13.5" customHeight="1">
      <c r="A112" s="361">
        <v>93</v>
      </c>
      <c r="B112" s="362" t="s">
        <v>545</v>
      </c>
      <c r="C112" s="362" t="s">
        <v>546</v>
      </c>
      <c r="D112" s="362" t="s">
        <v>305</v>
      </c>
      <c r="E112" s="363">
        <v>1</v>
      </c>
      <c r="F112" s="364">
        <v>0</v>
      </c>
      <c r="G112" s="364">
        <f t="shared" si="3"/>
        <v>0</v>
      </c>
      <c r="H112" s="363">
        <v>0</v>
      </c>
    </row>
    <row r="113" spans="1:8" ht="13.5" customHeight="1">
      <c r="A113" s="361">
        <v>94</v>
      </c>
      <c r="B113" s="362" t="s">
        <v>801</v>
      </c>
      <c r="C113" s="362" t="s">
        <v>802</v>
      </c>
      <c r="D113" s="362" t="s">
        <v>800</v>
      </c>
      <c r="E113" s="363">
        <v>12</v>
      </c>
      <c r="F113" s="364">
        <v>0</v>
      </c>
      <c r="G113" s="364">
        <f t="shared" si="3"/>
        <v>0</v>
      </c>
      <c r="H113" s="363">
        <v>0</v>
      </c>
    </row>
    <row r="114" spans="1:8" ht="13.5" customHeight="1">
      <c r="A114" s="361">
        <v>95</v>
      </c>
      <c r="B114" s="362" t="s">
        <v>803</v>
      </c>
      <c r="C114" s="362" t="s">
        <v>544</v>
      </c>
      <c r="D114" s="362" t="s">
        <v>305</v>
      </c>
      <c r="E114" s="363">
        <v>1</v>
      </c>
      <c r="F114" s="364">
        <v>0</v>
      </c>
      <c r="G114" s="364">
        <f t="shared" si="3"/>
        <v>0</v>
      </c>
      <c r="H114" s="363">
        <v>0</v>
      </c>
    </row>
    <row r="115" spans="1:8" ht="30.75" customHeight="1">
      <c r="A115" s="369"/>
      <c r="B115" s="370"/>
      <c r="C115" s="370" t="s">
        <v>549</v>
      </c>
      <c r="D115" s="370"/>
      <c r="E115" s="371"/>
      <c r="F115" s="372"/>
      <c r="G115" s="372">
        <f>SUM(G110,G18,G12)</f>
        <v>0</v>
      </c>
      <c r="H115" s="371">
        <v>2.6076000000000001</v>
      </c>
    </row>
  </sheetData>
  <mergeCells count="2">
    <mergeCell ref="A1:H1"/>
    <mergeCell ref="A7:C7"/>
  </mergeCells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40C9-B7A3-4090-85F8-2E986DECCA14}">
  <dimension ref="A1:Z113"/>
  <sheetViews>
    <sheetView workbookViewId="0">
      <selection activeCell="G18" sqref="G18"/>
    </sheetView>
  </sheetViews>
  <sheetFormatPr defaultColWidth="0" defaultRowHeight="1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3.7109375" customWidth="1"/>
    <col min="9" max="26" width="0" hidden="1" customWidth="1"/>
    <col min="27" max="16384" width="9.140625" hidden="1"/>
  </cols>
  <sheetData>
    <row r="1" spans="1:17">
      <c r="A1" s="3"/>
      <c r="B1" s="3"/>
      <c r="C1" s="3"/>
      <c r="D1" s="3"/>
      <c r="E1" s="3"/>
      <c r="F1" s="3"/>
      <c r="G1" s="3"/>
    </row>
    <row r="2" spans="1:17">
      <c r="A2" s="4" t="s">
        <v>0</v>
      </c>
      <c r="B2" s="3"/>
      <c r="C2" s="3"/>
      <c r="D2" s="3"/>
      <c r="E2" s="3"/>
      <c r="F2" s="6" t="s">
        <v>2</v>
      </c>
      <c r="G2" s="6"/>
    </row>
    <row r="3" spans="1:17">
      <c r="A3" s="662" t="s">
        <v>368</v>
      </c>
      <c r="B3" s="662"/>
      <c r="C3" s="662"/>
      <c r="D3" s="662"/>
      <c r="E3" s="662"/>
      <c r="F3" s="7" t="s">
        <v>3</v>
      </c>
      <c r="G3" s="7" t="s">
        <v>4</v>
      </c>
    </row>
    <row r="4" spans="1:17">
      <c r="A4" s="662"/>
      <c r="B4" s="662"/>
      <c r="C4" s="662"/>
      <c r="D4" s="662"/>
      <c r="E4" s="662"/>
      <c r="F4" s="8">
        <v>0.2</v>
      </c>
      <c r="G4" s="8">
        <v>0</v>
      </c>
    </row>
    <row r="5" spans="1:17">
      <c r="A5" s="3"/>
      <c r="B5" s="3"/>
      <c r="C5" s="3"/>
      <c r="D5" s="3"/>
      <c r="E5" s="3"/>
      <c r="F5" s="3"/>
      <c r="G5" s="3"/>
    </row>
    <row r="6" spans="1:17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>
      <c r="A7" s="190" t="s">
        <v>12</v>
      </c>
      <c r="B7" s="191">
        <f>ŠK.jedáleň!I187-Rekapitulácia!D7</f>
        <v>0</v>
      </c>
      <c r="C7" s="191">
        <v>0</v>
      </c>
      <c r="D7" s="191">
        <v>0</v>
      </c>
      <c r="E7" s="191">
        <f>'Kryci_list 21065'!J17</f>
        <v>0</v>
      </c>
      <c r="F7" s="191">
        <v>0</v>
      </c>
      <c r="G7" s="191">
        <f>B7+C7+D7+E7+F7</f>
        <v>0</v>
      </c>
      <c r="K7">
        <f>ŠK.jedáleň!K187</f>
        <v>0</v>
      </c>
      <c r="Q7">
        <v>30.126000000000001</v>
      </c>
    </row>
    <row r="8" spans="1:17">
      <c r="A8" s="332" t="s">
        <v>2469</v>
      </c>
      <c r="B8" s="66">
        <f>'G - Vododvodná prípojka'!J127-C8</f>
        <v>0</v>
      </c>
      <c r="C8" s="191">
        <f>'G - Vododvodná prípojka'!J258</f>
        <v>0</v>
      </c>
      <c r="D8" s="66">
        <v>0</v>
      </c>
      <c r="E8" s="66">
        <v>0</v>
      </c>
      <c r="F8" s="66">
        <v>0</v>
      </c>
      <c r="G8" s="66">
        <f>SUM(B8:C8)</f>
        <v>0</v>
      </c>
    </row>
    <row r="9" spans="1:17">
      <c r="A9" s="332" t="s">
        <v>465</v>
      </c>
      <c r="B9" s="66">
        <f>'B - Zdravotechnika'!J133</f>
        <v>0</v>
      </c>
      <c r="C9" s="191">
        <v>0</v>
      </c>
      <c r="D9" s="66">
        <v>0</v>
      </c>
      <c r="E9" s="66">
        <v>0</v>
      </c>
      <c r="F9" s="66">
        <v>0</v>
      </c>
      <c r="G9" s="66">
        <f t="shared" ref="G9:G17" si="0">B9</f>
        <v>0</v>
      </c>
    </row>
    <row r="10" spans="1:17">
      <c r="A10" s="332" t="s">
        <v>466</v>
      </c>
      <c r="B10" s="66">
        <f>'C - Vykurovanie'!J125</f>
        <v>0</v>
      </c>
      <c r="C10" s="191">
        <v>0</v>
      </c>
      <c r="D10" s="66">
        <v>0</v>
      </c>
      <c r="E10" s="66">
        <v>0</v>
      </c>
      <c r="F10" s="66">
        <v>0</v>
      </c>
      <c r="G10" s="66">
        <f t="shared" si="0"/>
        <v>0</v>
      </c>
    </row>
    <row r="11" spans="1:17">
      <c r="A11" s="332" t="s">
        <v>2468</v>
      </c>
      <c r="B11" s="66">
        <f>'F - STL pripojovací plynovod'!J133-C11</f>
        <v>-250</v>
      </c>
      <c r="C11" s="191">
        <v>250</v>
      </c>
      <c r="D11" s="66">
        <v>0</v>
      </c>
      <c r="E11" s="66">
        <v>0</v>
      </c>
      <c r="F11" s="66">
        <v>0</v>
      </c>
      <c r="G11" s="66">
        <f>C11+B11</f>
        <v>0</v>
      </c>
    </row>
    <row r="12" spans="1:17">
      <c r="A12" s="332" t="s">
        <v>2467</v>
      </c>
      <c r="B12" s="66">
        <f>'E - Plynoinštalácia'!J126</f>
        <v>0</v>
      </c>
      <c r="C12" s="191">
        <v>0</v>
      </c>
      <c r="D12" s="66">
        <v>0</v>
      </c>
      <c r="E12" s="66">
        <v>0</v>
      </c>
      <c r="F12" s="66">
        <v>0</v>
      </c>
      <c r="G12" s="66">
        <f t="shared" si="0"/>
        <v>0</v>
      </c>
    </row>
    <row r="13" spans="1:17">
      <c r="A13" s="332" t="s">
        <v>2470</v>
      </c>
      <c r="B13" s="66">
        <f>'ELI - NN propojka'!G53</f>
        <v>0</v>
      </c>
      <c r="C13" s="191">
        <v>0</v>
      </c>
      <c r="D13" s="66">
        <v>0</v>
      </c>
      <c r="E13" s="66">
        <v>0</v>
      </c>
      <c r="F13" s="66">
        <v>0</v>
      </c>
      <c r="G13" s="66">
        <f t="shared" si="0"/>
        <v>0</v>
      </c>
    </row>
    <row r="14" spans="1:17">
      <c r="A14" s="332" t="s">
        <v>2472</v>
      </c>
      <c r="B14" s="66">
        <f>'ELI-silnoprudova elektroinstala'!G115</f>
        <v>0</v>
      </c>
      <c r="C14" s="191">
        <v>0</v>
      </c>
      <c r="D14" s="66">
        <v>0</v>
      </c>
      <c r="E14" s="66">
        <v>0</v>
      </c>
      <c r="F14" s="66">
        <v>0</v>
      </c>
      <c r="G14" s="66">
        <f t="shared" si="0"/>
        <v>0</v>
      </c>
    </row>
    <row r="15" spans="1:17">
      <c r="A15" s="332" t="s">
        <v>2473</v>
      </c>
      <c r="B15" s="66">
        <f>'ELI-bleskozvod'!G64</f>
        <v>0</v>
      </c>
      <c r="C15" s="191">
        <v>0</v>
      </c>
      <c r="D15" s="66">
        <v>0</v>
      </c>
      <c r="E15" s="66">
        <v>0</v>
      </c>
      <c r="F15" s="66">
        <v>0</v>
      </c>
      <c r="G15" s="66">
        <f t="shared" si="0"/>
        <v>0</v>
      </c>
    </row>
    <row r="16" spans="1:17">
      <c r="A16" s="332" t="s">
        <v>2474</v>
      </c>
      <c r="B16" s="66">
        <f>'VZT - kuchyna'!G39</f>
        <v>0</v>
      </c>
      <c r="C16" s="191">
        <v>0</v>
      </c>
      <c r="D16" s="66">
        <v>0</v>
      </c>
      <c r="E16" s="66">
        <v>0</v>
      </c>
      <c r="F16" s="66">
        <v>0</v>
      </c>
      <c r="G16" s="66">
        <f t="shared" si="0"/>
        <v>0</v>
      </c>
    </row>
    <row r="17" spans="1:26">
      <c r="A17" s="332" t="s">
        <v>2475</v>
      </c>
      <c r="B17" s="66">
        <f>'VZT - zazemie'!G49</f>
        <v>0</v>
      </c>
      <c r="C17" s="191">
        <v>0</v>
      </c>
      <c r="D17" s="66">
        <v>0</v>
      </c>
      <c r="E17" s="66">
        <v>0</v>
      </c>
      <c r="F17" s="66">
        <v>0</v>
      </c>
      <c r="G17" s="66">
        <f t="shared" si="0"/>
        <v>0</v>
      </c>
    </row>
    <row r="18" spans="1:26">
      <c r="A18" s="197" t="s">
        <v>362</v>
      </c>
      <c r="B18" s="198">
        <f>SUM(B7:B17)</f>
        <v>-250</v>
      </c>
      <c r="C18" s="198">
        <f>SUM(C7:C17)</f>
        <v>250</v>
      </c>
      <c r="D18" s="198">
        <f>SUM(D7:D17)</f>
        <v>0</v>
      </c>
      <c r="E18" s="198">
        <f>SUM(E7:E17)</f>
        <v>0</v>
      </c>
      <c r="F18" s="198">
        <f>SUM(F7:F17)</f>
        <v>0</v>
      </c>
      <c r="G18" s="198">
        <f>SUM(G7:G17)-SUM(Z7:Z17)</f>
        <v>0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>
      <c r="A19" s="195" t="s">
        <v>363</v>
      </c>
      <c r="B19" s="196"/>
      <c r="C19" s="196"/>
      <c r="D19" s="196"/>
      <c r="E19" s="196"/>
      <c r="F19" s="196"/>
      <c r="G19" s="196">
        <f>G21-G18</f>
        <v>0</v>
      </c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>
      <c r="A20" s="5" t="s">
        <v>364</v>
      </c>
      <c r="B20" s="193"/>
      <c r="C20" s="193"/>
      <c r="D20" s="193"/>
      <c r="E20" s="193"/>
      <c r="F20" s="193"/>
      <c r="G20" s="193">
        <f>ROUND(((ROUND(B20,2)*0)/100),2)</f>
        <v>0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>
      <c r="A21" s="5" t="s">
        <v>365</v>
      </c>
      <c r="B21" s="193"/>
      <c r="C21" s="193"/>
      <c r="D21" s="193"/>
      <c r="E21" s="193"/>
      <c r="F21" s="193"/>
      <c r="G21" s="193">
        <f>G18*1.2</f>
        <v>0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>
      <c r="A22" s="10"/>
      <c r="B22" s="194"/>
      <c r="C22" s="194"/>
      <c r="D22" s="194"/>
      <c r="E22" s="194"/>
      <c r="F22" s="194"/>
      <c r="G22" s="194"/>
    </row>
    <row r="23" spans="1:26">
      <c r="A23" s="10"/>
      <c r="B23" s="194"/>
      <c r="C23" s="194"/>
      <c r="D23" s="194"/>
      <c r="E23" s="194"/>
      <c r="F23" s="194"/>
      <c r="G23" s="194"/>
    </row>
    <row r="24" spans="1:26">
      <c r="A24" s="10"/>
      <c r="B24" s="194"/>
      <c r="C24" s="194"/>
      <c r="D24" s="194"/>
      <c r="E24" s="194"/>
      <c r="F24" s="194"/>
      <c r="G24" s="194"/>
    </row>
    <row r="25" spans="1:26">
      <c r="A25" s="10"/>
      <c r="B25" s="194"/>
      <c r="C25" s="194"/>
      <c r="D25" s="194"/>
      <c r="E25" s="194"/>
      <c r="F25" s="194"/>
      <c r="G25" s="194"/>
    </row>
    <row r="26" spans="1:26">
      <c r="A26" s="10"/>
      <c r="B26" s="194"/>
      <c r="C26" s="194"/>
      <c r="D26" s="194"/>
      <c r="E26" s="194"/>
      <c r="F26" s="194"/>
      <c r="G26" s="194"/>
    </row>
    <row r="27" spans="1:26">
      <c r="A27" s="10"/>
      <c r="B27" s="194"/>
      <c r="C27" s="194"/>
      <c r="D27" s="194"/>
      <c r="E27" s="194"/>
      <c r="F27" s="194"/>
      <c r="G27" s="194"/>
    </row>
    <row r="28" spans="1:26">
      <c r="A28" s="10"/>
      <c r="B28" s="194"/>
      <c r="C28" s="194"/>
      <c r="D28" s="194"/>
      <c r="E28" s="194"/>
      <c r="F28" s="194"/>
      <c r="G28" s="194"/>
    </row>
    <row r="29" spans="1:26">
      <c r="A29" s="10"/>
      <c r="B29" s="194"/>
      <c r="C29" s="194"/>
      <c r="D29" s="194"/>
      <c r="E29" s="194"/>
      <c r="F29" s="194"/>
      <c r="G29" s="194"/>
    </row>
    <row r="30" spans="1:26">
      <c r="A30" s="10"/>
      <c r="B30" s="194"/>
      <c r="C30" s="194"/>
      <c r="D30" s="194"/>
      <c r="E30" s="194"/>
      <c r="F30" s="194"/>
      <c r="G30" s="194"/>
    </row>
    <row r="31" spans="1:26">
      <c r="A31" s="10"/>
      <c r="B31" s="194"/>
      <c r="C31" s="194"/>
      <c r="D31" s="194"/>
      <c r="E31" s="194"/>
      <c r="F31" s="194"/>
      <c r="G31" s="194"/>
    </row>
    <row r="32" spans="1:26">
      <c r="A32" s="10"/>
      <c r="B32" s="194"/>
      <c r="C32" s="194"/>
      <c r="D32" s="194"/>
      <c r="E32" s="194"/>
      <c r="F32" s="194"/>
      <c r="G32" s="194"/>
    </row>
    <row r="33" spans="1:7">
      <c r="A33" s="10"/>
      <c r="B33" s="194"/>
      <c r="C33" s="194"/>
      <c r="D33" s="194"/>
      <c r="E33" s="194"/>
      <c r="F33" s="194"/>
      <c r="G33" s="194"/>
    </row>
    <row r="34" spans="1:7">
      <c r="A34" s="10"/>
      <c r="B34" s="194"/>
      <c r="C34" s="194"/>
      <c r="D34" s="194"/>
      <c r="E34" s="194"/>
      <c r="F34" s="194"/>
      <c r="G34" s="194"/>
    </row>
    <row r="35" spans="1:7">
      <c r="A35" s="10"/>
      <c r="B35" s="194"/>
      <c r="C35" s="194"/>
      <c r="D35" s="194"/>
      <c r="E35" s="194"/>
      <c r="F35" s="194"/>
      <c r="G35" s="194"/>
    </row>
    <row r="36" spans="1:7">
      <c r="A36" s="10"/>
      <c r="B36" s="194"/>
      <c r="C36" s="194"/>
      <c r="D36" s="194"/>
      <c r="E36" s="194"/>
      <c r="F36" s="194"/>
      <c r="G36" s="194"/>
    </row>
    <row r="37" spans="1:7">
      <c r="A37" s="10"/>
      <c r="B37" s="194"/>
      <c r="C37" s="194"/>
      <c r="D37" s="194"/>
      <c r="E37" s="194"/>
      <c r="F37" s="194"/>
      <c r="G37" s="194"/>
    </row>
    <row r="38" spans="1:7">
      <c r="A38" s="10"/>
      <c r="B38" s="194"/>
      <c r="C38" s="194"/>
      <c r="D38" s="194"/>
      <c r="E38" s="194"/>
      <c r="F38" s="194"/>
      <c r="G38" s="194"/>
    </row>
    <row r="39" spans="1:7">
      <c r="A39" s="10"/>
      <c r="B39" s="194"/>
      <c r="C39" s="194"/>
      <c r="D39" s="194"/>
      <c r="E39" s="194"/>
      <c r="F39" s="194"/>
      <c r="G39" s="194"/>
    </row>
    <row r="40" spans="1:7">
      <c r="A40" s="10"/>
      <c r="B40" s="194"/>
      <c r="C40" s="194"/>
      <c r="D40" s="194"/>
      <c r="E40" s="194"/>
      <c r="F40" s="194"/>
      <c r="G40" s="194"/>
    </row>
    <row r="41" spans="1:7">
      <c r="A41" s="10"/>
      <c r="B41" s="194"/>
      <c r="C41" s="194"/>
      <c r="D41" s="194"/>
      <c r="E41" s="194"/>
      <c r="F41" s="194"/>
      <c r="G41" s="194"/>
    </row>
    <row r="42" spans="1:7">
      <c r="A42" s="10"/>
      <c r="B42" s="194"/>
      <c r="C42" s="194"/>
      <c r="D42" s="194"/>
      <c r="E42" s="194"/>
      <c r="F42" s="194"/>
      <c r="G42" s="194"/>
    </row>
    <row r="43" spans="1:7">
      <c r="A43" s="10"/>
      <c r="B43" s="194"/>
      <c r="C43" s="194"/>
      <c r="D43" s="194"/>
      <c r="E43" s="194"/>
      <c r="F43" s="194"/>
      <c r="G43" s="194"/>
    </row>
    <row r="44" spans="1:7">
      <c r="A44" s="1"/>
      <c r="B44" s="140"/>
      <c r="C44" s="140"/>
      <c r="D44" s="140"/>
      <c r="E44" s="140"/>
      <c r="F44" s="140"/>
      <c r="G44" s="140"/>
    </row>
    <row r="45" spans="1:7">
      <c r="A45" s="1"/>
      <c r="B45" s="140"/>
      <c r="C45" s="140"/>
      <c r="D45" s="140"/>
      <c r="E45" s="140"/>
      <c r="F45" s="140"/>
      <c r="G45" s="140"/>
    </row>
    <row r="46" spans="1:7">
      <c r="A46" s="1"/>
      <c r="B46" s="140"/>
      <c r="C46" s="140"/>
      <c r="D46" s="140"/>
      <c r="E46" s="140"/>
      <c r="F46" s="140"/>
      <c r="G46" s="140"/>
    </row>
    <row r="47" spans="1:7">
      <c r="A47" s="1"/>
      <c r="B47" s="140"/>
      <c r="C47" s="140"/>
      <c r="D47" s="140"/>
      <c r="E47" s="140"/>
      <c r="F47" s="140"/>
      <c r="G47" s="140"/>
    </row>
    <row r="48" spans="1:7">
      <c r="A48" s="1"/>
      <c r="B48" s="140"/>
      <c r="C48" s="140"/>
      <c r="D48" s="140"/>
      <c r="E48" s="140"/>
      <c r="F48" s="140"/>
      <c r="G48" s="140"/>
    </row>
    <row r="49" spans="1:7">
      <c r="A49" s="1"/>
      <c r="B49" s="140"/>
      <c r="C49" s="140"/>
      <c r="D49" s="140"/>
      <c r="E49" s="140"/>
      <c r="F49" s="140"/>
      <c r="G49" s="140"/>
    </row>
    <row r="50" spans="1:7">
      <c r="A50" s="1"/>
      <c r="B50" s="140"/>
      <c r="C50" s="140"/>
      <c r="D50" s="140"/>
      <c r="E50" s="140"/>
      <c r="F50" s="140"/>
      <c r="G50" s="140"/>
    </row>
    <row r="51" spans="1:7">
      <c r="A51" s="1"/>
      <c r="B51" s="140"/>
      <c r="C51" s="140"/>
      <c r="D51" s="140"/>
      <c r="E51" s="140"/>
      <c r="F51" s="140"/>
      <c r="G51" s="140"/>
    </row>
    <row r="52" spans="1:7">
      <c r="A52" s="1"/>
      <c r="B52" s="140"/>
      <c r="C52" s="140"/>
      <c r="D52" s="140"/>
      <c r="E52" s="140"/>
      <c r="F52" s="140"/>
      <c r="G52" s="140"/>
    </row>
    <row r="53" spans="1:7">
      <c r="A53" s="1"/>
      <c r="B53" s="140"/>
      <c r="C53" s="140"/>
      <c r="D53" s="140"/>
      <c r="E53" s="140"/>
      <c r="F53" s="140"/>
      <c r="G53" s="140"/>
    </row>
    <row r="54" spans="1:7">
      <c r="A54" s="1"/>
      <c r="B54" s="140"/>
      <c r="C54" s="140"/>
      <c r="D54" s="140"/>
      <c r="E54" s="140"/>
      <c r="F54" s="140"/>
      <c r="G54" s="140"/>
    </row>
    <row r="55" spans="1:7">
      <c r="A55" s="1"/>
      <c r="B55" s="140"/>
      <c r="C55" s="140"/>
      <c r="D55" s="140"/>
      <c r="E55" s="140"/>
      <c r="F55" s="140"/>
      <c r="G55" s="140"/>
    </row>
    <row r="56" spans="1:7">
      <c r="A56" s="1"/>
      <c r="B56" s="140"/>
      <c r="C56" s="140"/>
      <c r="D56" s="140"/>
      <c r="E56" s="140"/>
      <c r="F56" s="140"/>
      <c r="G56" s="140"/>
    </row>
    <row r="57" spans="1:7">
      <c r="A57" s="1"/>
      <c r="B57" s="140"/>
      <c r="C57" s="140"/>
      <c r="D57" s="140"/>
      <c r="E57" s="140"/>
      <c r="F57" s="140"/>
      <c r="G57" s="140"/>
    </row>
    <row r="58" spans="1:7">
      <c r="A58" s="1"/>
      <c r="B58" s="140"/>
      <c r="C58" s="140"/>
      <c r="D58" s="140"/>
      <c r="E58" s="140"/>
      <c r="F58" s="140"/>
      <c r="G58" s="140"/>
    </row>
    <row r="59" spans="1:7">
      <c r="B59" s="192"/>
      <c r="C59" s="192"/>
      <c r="D59" s="192"/>
      <c r="E59" s="192"/>
      <c r="F59" s="192"/>
      <c r="G59" s="192"/>
    </row>
    <row r="60" spans="1:7">
      <c r="B60" s="192"/>
      <c r="C60" s="192"/>
      <c r="D60" s="192"/>
      <c r="E60" s="192"/>
      <c r="F60" s="192"/>
      <c r="G60" s="192"/>
    </row>
    <row r="61" spans="1:7">
      <c r="B61" s="192"/>
      <c r="C61" s="192"/>
      <c r="D61" s="192"/>
      <c r="E61" s="192"/>
      <c r="F61" s="192"/>
      <c r="G61" s="192"/>
    </row>
    <row r="62" spans="1:7">
      <c r="B62" s="192"/>
      <c r="C62" s="192"/>
      <c r="D62" s="192"/>
      <c r="E62" s="192"/>
      <c r="F62" s="192"/>
      <c r="G62" s="192"/>
    </row>
    <row r="63" spans="1:7">
      <c r="B63" s="192"/>
      <c r="C63" s="192"/>
      <c r="D63" s="192"/>
      <c r="E63" s="192"/>
      <c r="F63" s="192"/>
      <c r="G63" s="192"/>
    </row>
    <row r="64" spans="1:7">
      <c r="B64" s="192"/>
      <c r="C64" s="192"/>
      <c r="D64" s="192"/>
      <c r="E64" s="192"/>
      <c r="F64" s="192"/>
      <c r="G64" s="192"/>
    </row>
    <row r="65" spans="2:7">
      <c r="B65" s="192"/>
      <c r="C65" s="192"/>
      <c r="D65" s="192"/>
      <c r="E65" s="192"/>
      <c r="F65" s="192"/>
      <c r="G65" s="192"/>
    </row>
    <row r="66" spans="2:7">
      <c r="B66" s="192"/>
      <c r="C66" s="192"/>
      <c r="D66" s="192"/>
      <c r="E66" s="192"/>
      <c r="F66" s="192"/>
      <c r="G66" s="192"/>
    </row>
    <row r="67" spans="2:7">
      <c r="B67" s="192"/>
      <c r="C67" s="192"/>
      <c r="D67" s="192"/>
      <c r="E67" s="192"/>
      <c r="F67" s="192"/>
      <c r="G67" s="192"/>
    </row>
    <row r="68" spans="2:7">
      <c r="B68" s="192"/>
      <c r="C68" s="192"/>
      <c r="D68" s="192"/>
      <c r="E68" s="192"/>
      <c r="F68" s="192"/>
      <c r="G68" s="192"/>
    </row>
    <row r="69" spans="2:7">
      <c r="B69" s="192"/>
      <c r="C69" s="192"/>
      <c r="D69" s="192"/>
      <c r="E69" s="192"/>
      <c r="F69" s="192"/>
      <c r="G69" s="192"/>
    </row>
    <row r="70" spans="2:7">
      <c r="B70" s="192"/>
      <c r="C70" s="192"/>
      <c r="D70" s="192"/>
      <c r="E70" s="192"/>
      <c r="F70" s="192"/>
      <c r="G70" s="192"/>
    </row>
    <row r="71" spans="2:7">
      <c r="B71" s="192"/>
      <c r="C71" s="192"/>
      <c r="D71" s="192"/>
      <c r="E71" s="192"/>
      <c r="F71" s="192"/>
      <c r="G71" s="192"/>
    </row>
    <row r="72" spans="2:7">
      <c r="B72" s="192"/>
      <c r="C72" s="192"/>
      <c r="D72" s="192"/>
      <c r="E72" s="192"/>
      <c r="F72" s="192"/>
      <c r="G72" s="192"/>
    </row>
    <row r="73" spans="2:7">
      <c r="B73" s="192"/>
      <c r="C73" s="192"/>
      <c r="D73" s="192"/>
      <c r="E73" s="192"/>
      <c r="F73" s="192"/>
      <c r="G73" s="192"/>
    </row>
    <row r="74" spans="2:7">
      <c r="B74" s="192"/>
      <c r="C74" s="192"/>
      <c r="D74" s="192"/>
      <c r="E74" s="192"/>
      <c r="F74" s="192"/>
      <c r="G74" s="192"/>
    </row>
    <row r="75" spans="2:7">
      <c r="B75" s="192"/>
      <c r="C75" s="192"/>
      <c r="D75" s="192"/>
      <c r="E75" s="192"/>
      <c r="F75" s="192"/>
      <c r="G75" s="192"/>
    </row>
    <row r="76" spans="2:7">
      <c r="B76" s="192"/>
      <c r="C76" s="192"/>
      <c r="D76" s="192"/>
      <c r="E76" s="192"/>
      <c r="F76" s="192"/>
      <c r="G76" s="192"/>
    </row>
    <row r="77" spans="2:7">
      <c r="B77" s="192"/>
      <c r="C77" s="192"/>
      <c r="D77" s="192"/>
      <c r="E77" s="192"/>
      <c r="F77" s="192"/>
      <c r="G77" s="192"/>
    </row>
    <row r="78" spans="2:7">
      <c r="B78" s="192"/>
      <c r="C78" s="192"/>
      <c r="D78" s="192"/>
      <c r="E78" s="192"/>
      <c r="F78" s="192"/>
      <c r="G78" s="192"/>
    </row>
    <row r="79" spans="2:7">
      <c r="B79" s="192"/>
      <c r="C79" s="192"/>
      <c r="D79" s="192"/>
      <c r="E79" s="192"/>
      <c r="F79" s="192"/>
      <c r="G79" s="192"/>
    </row>
    <row r="80" spans="2:7">
      <c r="B80" s="192"/>
      <c r="C80" s="192"/>
      <c r="D80" s="192"/>
      <c r="E80" s="192"/>
      <c r="F80" s="192"/>
      <c r="G80" s="192"/>
    </row>
    <row r="81" spans="2:7">
      <c r="B81" s="192"/>
      <c r="C81" s="192"/>
      <c r="D81" s="192"/>
      <c r="E81" s="192"/>
      <c r="F81" s="192"/>
      <c r="G81" s="192"/>
    </row>
    <row r="82" spans="2:7">
      <c r="B82" s="192"/>
      <c r="C82" s="192"/>
      <c r="D82" s="192"/>
      <c r="E82" s="192"/>
      <c r="F82" s="192"/>
      <c r="G82" s="192"/>
    </row>
    <row r="83" spans="2:7">
      <c r="B83" s="192"/>
      <c r="C83" s="192"/>
      <c r="D83" s="192"/>
      <c r="E83" s="192"/>
      <c r="F83" s="192"/>
      <c r="G83" s="192"/>
    </row>
    <row r="84" spans="2:7">
      <c r="B84" s="192"/>
      <c r="C84" s="192"/>
      <c r="D84" s="192"/>
      <c r="E84" s="192"/>
      <c r="F84" s="192"/>
      <c r="G84" s="192"/>
    </row>
    <row r="85" spans="2:7">
      <c r="B85" s="192"/>
      <c r="C85" s="192"/>
      <c r="D85" s="192"/>
      <c r="E85" s="192"/>
      <c r="F85" s="192"/>
      <c r="G85" s="192"/>
    </row>
    <row r="86" spans="2:7">
      <c r="B86" s="192"/>
      <c r="C86" s="192"/>
      <c r="D86" s="192"/>
      <c r="E86" s="192"/>
      <c r="F86" s="192"/>
      <c r="G86" s="192"/>
    </row>
    <row r="87" spans="2:7">
      <c r="B87" s="192"/>
      <c r="C87" s="192"/>
      <c r="D87" s="192"/>
      <c r="E87" s="192"/>
      <c r="F87" s="192"/>
      <c r="G87" s="192"/>
    </row>
    <row r="88" spans="2:7">
      <c r="B88" s="192"/>
      <c r="C88" s="192"/>
      <c r="D88" s="192"/>
      <c r="E88" s="192"/>
      <c r="F88" s="192"/>
      <c r="G88" s="192"/>
    </row>
    <row r="89" spans="2:7">
      <c r="B89" s="192"/>
      <c r="C89" s="192"/>
      <c r="D89" s="192"/>
      <c r="E89" s="192"/>
      <c r="F89" s="192"/>
      <c r="G89" s="192"/>
    </row>
    <row r="90" spans="2:7">
      <c r="B90" s="192"/>
      <c r="C90" s="192"/>
      <c r="D90" s="192"/>
      <c r="E90" s="192"/>
      <c r="F90" s="192"/>
      <c r="G90" s="192"/>
    </row>
    <row r="91" spans="2:7">
      <c r="B91" s="192"/>
      <c r="C91" s="192"/>
      <c r="D91" s="192"/>
      <c r="E91" s="192"/>
      <c r="F91" s="192"/>
      <c r="G91" s="192"/>
    </row>
    <row r="92" spans="2:7">
      <c r="B92" s="192"/>
      <c r="C92" s="192"/>
      <c r="D92" s="192"/>
      <c r="E92" s="192"/>
      <c r="F92" s="192"/>
      <c r="G92" s="192"/>
    </row>
    <row r="93" spans="2:7">
      <c r="B93" s="192"/>
      <c r="C93" s="192"/>
      <c r="D93" s="192"/>
      <c r="E93" s="192"/>
      <c r="F93" s="192"/>
      <c r="G93" s="192"/>
    </row>
    <row r="94" spans="2:7">
      <c r="B94" s="192"/>
      <c r="C94" s="192"/>
      <c r="D94" s="192"/>
      <c r="E94" s="192"/>
      <c r="F94" s="192"/>
      <c r="G94" s="192"/>
    </row>
    <row r="95" spans="2:7">
      <c r="B95" s="192"/>
      <c r="C95" s="192"/>
      <c r="D95" s="192"/>
      <c r="E95" s="192"/>
      <c r="F95" s="192"/>
      <c r="G95" s="192"/>
    </row>
    <row r="96" spans="2:7">
      <c r="B96" s="192"/>
      <c r="C96" s="192"/>
      <c r="D96" s="192"/>
      <c r="E96" s="192"/>
      <c r="F96" s="192"/>
      <c r="G96" s="192"/>
    </row>
    <row r="97" spans="2:7">
      <c r="B97" s="192"/>
      <c r="C97" s="192"/>
      <c r="D97" s="192"/>
      <c r="E97" s="192"/>
      <c r="F97" s="192"/>
      <c r="G97" s="192"/>
    </row>
    <row r="98" spans="2:7">
      <c r="B98" s="192"/>
      <c r="C98" s="192"/>
      <c r="D98" s="192"/>
      <c r="E98" s="192"/>
      <c r="F98" s="192"/>
      <c r="G98" s="192"/>
    </row>
    <row r="99" spans="2:7">
      <c r="B99" s="192"/>
      <c r="C99" s="192"/>
      <c r="D99" s="192"/>
      <c r="E99" s="192"/>
      <c r="F99" s="192"/>
      <c r="G99" s="192"/>
    </row>
    <row r="100" spans="2:7">
      <c r="B100" s="192"/>
      <c r="C100" s="192"/>
      <c r="D100" s="192"/>
      <c r="E100" s="192"/>
      <c r="F100" s="192"/>
      <c r="G100" s="192"/>
    </row>
    <row r="101" spans="2:7">
      <c r="B101" s="192"/>
      <c r="C101" s="192"/>
      <c r="D101" s="192"/>
      <c r="E101" s="192"/>
      <c r="F101" s="192"/>
      <c r="G101" s="192"/>
    </row>
    <row r="102" spans="2:7">
      <c r="B102" s="192"/>
      <c r="C102" s="192"/>
      <c r="D102" s="192"/>
      <c r="E102" s="192"/>
      <c r="F102" s="192"/>
      <c r="G102" s="192"/>
    </row>
    <row r="103" spans="2:7">
      <c r="B103" s="192"/>
      <c r="C103" s="192"/>
      <c r="D103" s="192"/>
      <c r="E103" s="192"/>
      <c r="F103" s="192"/>
      <c r="G103" s="192"/>
    </row>
    <row r="104" spans="2:7">
      <c r="B104" s="192"/>
      <c r="C104" s="192"/>
      <c r="D104" s="192"/>
      <c r="E104" s="192"/>
      <c r="F104" s="192"/>
      <c r="G104" s="192"/>
    </row>
    <row r="105" spans="2:7">
      <c r="B105" s="192"/>
      <c r="C105" s="192"/>
      <c r="D105" s="192"/>
      <c r="E105" s="192"/>
      <c r="F105" s="192"/>
      <c r="G105" s="192"/>
    </row>
    <row r="106" spans="2:7">
      <c r="B106" s="192"/>
      <c r="C106" s="192"/>
      <c r="D106" s="192"/>
      <c r="E106" s="192"/>
      <c r="F106" s="192"/>
      <c r="G106" s="192"/>
    </row>
    <row r="107" spans="2:7">
      <c r="B107" s="192"/>
      <c r="C107" s="192"/>
      <c r="D107" s="192"/>
      <c r="E107" s="192"/>
      <c r="F107" s="192"/>
      <c r="G107" s="192"/>
    </row>
    <row r="108" spans="2:7">
      <c r="B108" s="192"/>
      <c r="C108" s="192"/>
      <c r="D108" s="192"/>
      <c r="E108" s="192"/>
      <c r="F108" s="192"/>
      <c r="G108" s="192"/>
    </row>
    <row r="109" spans="2:7">
      <c r="B109" s="192"/>
      <c r="C109" s="192"/>
      <c r="D109" s="192"/>
      <c r="E109" s="192"/>
      <c r="F109" s="192"/>
      <c r="G109" s="192"/>
    </row>
    <row r="110" spans="2:7">
      <c r="B110" s="192"/>
      <c r="C110" s="192"/>
      <c r="D110" s="192"/>
      <c r="E110" s="192"/>
      <c r="F110" s="192"/>
      <c r="G110" s="192"/>
    </row>
    <row r="111" spans="2:7">
      <c r="B111" s="192"/>
      <c r="C111" s="192"/>
      <c r="D111" s="192"/>
      <c r="E111" s="192"/>
      <c r="F111" s="192"/>
      <c r="G111" s="192"/>
    </row>
    <row r="112" spans="2:7">
      <c r="B112" s="192"/>
      <c r="C112" s="192"/>
      <c r="D112" s="192"/>
      <c r="E112" s="192"/>
      <c r="F112" s="192"/>
      <c r="G112" s="192"/>
    </row>
    <row r="113" spans="2:7">
      <c r="B113" s="192"/>
      <c r="C113" s="192"/>
      <c r="D113" s="192"/>
      <c r="E113" s="192"/>
      <c r="F113" s="192"/>
      <c r="G113" s="192"/>
    </row>
  </sheetData>
  <mergeCells count="1">
    <mergeCell ref="A3:E4"/>
  </mergeCells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09FD-4834-4516-A281-A75D0DF2178B}">
  <sheetPr>
    <pageSetUpPr fitToPage="1"/>
  </sheetPr>
  <dimension ref="A1:S38"/>
  <sheetViews>
    <sheetView showGridLines="0" workbookViewId="0">
      <pane ySplit="3" topLeftCell="A7" activePane="bottomLeft" state="frozenSplit"/>
      <selection pane="bottomLeft" activeCell="R31" sqref="R31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539" t="s">
        <v>2478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7"/>
      <c r="P4" s="218"/>
      <c r="Q4" s="218"/>
      <c r="R4" s="218"/>
      <c r="S4" s="220"/>
    </row>
    <row r="5" spans="1:19" ht="24.75" customHeight="1">
      <c r="A5" s="221"/>
      <c r="B5" s="377" t="s">
        <v>371</v>
      </c>
      <c r="C5" s="377"/>
      <c r="D5" s="377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377"/>
      <c r="O5" s="377"/>
      <c r="P5" s="377" t="s">
        <v>372</v>
      </c>
      <c r="Q5" s="222"/>
      <c r="R5" s="223"/>
      <c r="S5" s="224"/>
    </row>
    <row r="6" spans="1:19" ht="24.75" customHeight="1">
      <c r="A6" s="221"/>
      <c r="B6" s="377" t="s">
        <v>5</v>
      </c>
      <c r="C6" s="377"/>
      <c r="D6" s="377"/>
      <c r="E6" s="694" t="s">
        <v>2485</v>
      </c>
      <c r="F6" s="653"/>
      <c r="G6" s="653"/>
      <c r="H6" s="653"/>
      <c r="I6" s="653"/>
      <c r="J6" s="653"/>
      <c r="K6" s="653"/>
      <c r="L6" s="653"/>
      <c r="M6" s="654"/>
      <c r="N6" s="377"/>
      <c r="O6" s="377"/>
      <c r="P6" s="377" t="s">
        <v>373</v>
      </c>
      <c r="Q6" s="225"/>
      <c r="R6" s="226"/>
      <c r="S6" s="224"/>
    </row>
    <row r="7" spans="1:19" ht="24.75" customHeight="1" thickBot="1">
      <c r="A7" s="221"/>
      <c r="B7" s="377"/>
      <c r="C7" s="377"/>
      <c r="D7" s="377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377"/>
      <c r="O7" s="377"/>
      <c r="P7" s="377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 t="s">
        <v>377</v>
      </c>
      <c r="Q8" s="377" t="s">
        <v>378</v>
      </c>
      <c r="R8" s="377"/>
      <c r="S8" s="224"/>
    </row>
    <row r="9" spans="1:19" ht="24.75" customHeight="1" thickBot="1">
      <c r="A9" s="221"/>
      <c r="B9" s="377" t="s">
        <v>379</v>
      </c>
      <c r="C9" s="377"/>
      <c r="D9" s="377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377"/>
      <c r="O9" s="377"/>
      <c r="P9" s="229"/>
      <c r="Q9" s="230"/>
      <c r="R9" s="231"/>
      <c r="S9" s="224"/>
    </row>
    <row r="10" spans="1:19" ht="24.75" customHeight="1" thickBot="1">
      <c r="A10" s="221"/>
      <c r="B10" s="377" t="s">
        <v>380</v>
      </c>
      <c r="C10" s="377"/>
      <c r="D10" s="377"/>
      <c r="E10" s="693" t="s">
        <v>2480</v>
      </c>
      <c r="F10" s="638"/>
      <c r="G10" s="638"/>
      <c r="H10" s="638"/>
      <c r="I10" s="638"/>
      <c r="J10" s="638"/>
      <c r="K10" s="638"/>
      <c r="L10" s="638"/>
      <c r="M10" s="639"/>
      <c r="N10" s="377"/>
      <c r="O10" s="377"/>
      <c r="P10" s="229"/>
      <c r="Q10" s="230"/>
      <c r="R10" s="231"/>
      <c r="S10" s="224"/>
    </row>
    <row r="11" spans="1:19" ht="24.75" customHeight="1" thickBot="1">
      <c r="A11" s="221"/>
      <c r="B11" s="377" t="s">
        <v>381</v>
      </c>
      <c r="C11" s="377"/>
      <c r="D11" s="377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377"/>
      <c r="O11" s="377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90" t="s">
        <v>2483</v>
      </c>
      <c r="F12" s="691"/>
      <c r="G12" s="691"/>
      <c r="H12" s="691"/>
      <c r="I12" s="691"/>
      <c r="J12" s="691"/>
      <c r="K12" s="691"/>
      <c r="L12" s="691"/>
      <c r="M12" s="692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377"/>
      <c r="C14" s="377"/>
      <c r="D14" s="377"/>
      <c r="E14" s="237" t="s">
        <v>383</v>
      </c>
      <c r="F14" s="377"/>
      <c r="G14" s="233"/>
      <c r="H14" s="377" t="s">
        <v>384</v>
      </c>
      <c r="I14" s="233"/>
      <c r="J14" s="377"/>
      <c r="K14" s="377"/>
      <c r="L14" s="377"/>
      <c r="M14" s="377"/>
      <c r="N14" s="377"/>
      <c r="O14" s="377"/>
      <c r="P14" s="377" t="s">
        <v>385</v>
      </c>
      <c r="Q14" s="238"/>
      <c r="R14" s="223"/>
      <c r="S14" s="224"/>
    </row>
    <row r="15" spans="1:19" ht="18.75" customHeight="1" thickBot="1">
      <c r="A15" s="221"/>
      <c r="B15" s="377"/>
      <c r="C15" s="377"/>
      <c r="D15" s="377"/>
      <c r="E15" s="234"/>
      <c r="F15" s="377"/>
      <c r="G15" s="233"/>
      <c r="H15" s="646">
        <v>44153</v>
      </c>
      <c r="I15" s="647"/>
      <c r="J15" s="377"/>
      <c r="K15" s="377"/>
      <c r="L15" s="377"/>
      <c r="M15" s="377"/>
      <c r="N15" s="377"/>
      <c r="O15" s="377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377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'ELI-bleskozvod'!G64</f>
        <v>0</v>
      </c>
      <c r="S30" s="253"/>
    </row>
    <row r="31" spans="1:19" ht="19.5" customHeight="1">
      <c r="A31" s="221"/>
      <c r="B31" s="377"/>
      <c r="C31" s="377"/>
      <c r="D31" s="377"/>
      <c r="E31" s="377"/>
      <c r="F31" s="302"/>
      <c r="G31" s="303"/>
      <c r="H31" s="377"/>
      <c r="I31" s="377"/>
      <c r="J31" s="377"/>
      <c r="K31" s="377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377"/>
      <c r="F34" s="302"/>
      <c r="G34" s="303"/>
      <c r="H34" s="377"/>
      <c r="I34" s="377"/>
      <c r="J34" s="377"/>
      <c r="K34" s="377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377"/>
      <c r="C37" s="377"/>
      <c r="D37" s="377"/>
      <c r="E37" s="377"/>
      <c r="F37" s="302"/>
      <c r="G37" s="326"/>
      <c r="H37" s="377"/>
      <c r="I37" s="377"/>
      <c r="J37" s="377"/>
      <c r="K37" s="377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verticalDpi="0" r:id="rId1"/>
  <headerFooter alignWithMargins="0">
    <oddFooter>&amp;C   Strana &amp;P 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E854-F064-4A84-89CE-F30BA3391646}">
  <sheetPr>
    <pageSetUpPr fitToPage="1"/>
  </sheetPr>
  <dimension ref="A1:H64"/>
  <sheetViews>
    <sheetView showGridLines="0" topLeftCell="A37" workbookViewId="0">
      <selection activeCell="G65" sqref="G65"/>
    </sheetView>
  </sheetViews>
  <sheetFormatPr defaultColWidth="8.5703125" defaultRowHeight="12" customHeight="1"/>
  <cols>
    <col min="1" max="1" width="3.28515625" style="373" customWidth="1"/>
    <col min="2" max="2" width="13.42578125" style="374" customWidth="1"/>
    <col min="3" max="3" width="40.7109375" style="374" customWidth="1"/>
    <col min="4" max="4" width="3.140625" style="374" customWidth="1"/>
    <col min="5" max="5" width="9.28515625" style="375" customWidth="1"/>
    <col min="6" max="6" width="9.42578125" style="376" customWidth="1"/>
    <col min="7" max="7" width="14.140625" style="376" customWidth="1"/>
    <col min="8" max="8" width="11.28515625" style="375" hidden="1" customWidth="1"/>
    <col min="9" max="256" width="8.5703125" style="342"/>
    <col min="257" max="257" width="3.28515625" style="342" customWidth="1"/>
    <col min="258" max="258" width="13.42578125" style="342" customWidth="1"/>
    <col min="259" max="259" width="40.7109375" style="342" customWidth="1"/>
    <col min="260" max="260" width="3.140625" style="342" customWidth="1"/>
    <col min="261" max="261" width="9.28515625" style="342" customWidth="1"/>
    <col min="262" max="262" width="9.42578125" style="342" customWidth="1"/>
    <col min="263" max="263" width="14.140625" style="342" customWidth="1"/>
    <col min="264" max="264" width="0" style="342" hidden="1" customWidth="1"/>
    <col min="265" max="512" width="8.5703125" style="342"/>
    <col min="513" max="513" width="3.28515625" style="342" customWidth="1"/>
    <col min="514" max="514" width="13.42578125" style="342" customWidth="1"/>
    <col min="515" max="515" width="40.7109375" style="342" customWidth="1"/>
    <col min="516" max="516" width="3.140625" style="342" customWidth="1"/>
    <col min="517" max="517" width="9.28515625" style="342" customWidth="1"/>
    <col min="518" max="518" width="9.42578125" style="342" customWidth="1"/>
    <col min="519" max="519" width="14.140625" style="342" customWidth="1"/>
    <col min="520" max="520" width="0" style="342" hidden="1" customWidth="1"/>
    <col min="521" max="768" width="8.5703125" style="342"/>
    <col min="769" max="769" width="3.28515625" style="342" customWidth="1"/>
    <col min="770" max="770" width="13.42578125" style="342" customWidth="1"/>
    <col min="771" max="771" width="40.7109375" style="342" customWidth="1"/>
    <col min="772" max="772" width="3.140625" style="342" customWidth="1"/>
    <col min="773" max="773" width="9.28515625" style="342" customWidth="1"/>
    <col min="774" max="774" width="9.42578125" style="342" customWidth="1"/>
    <col min="775" max="775" width="14.140625" style="342" customWidth="1"/>
    <col min="776" max="776" width="0" style="342" hidden="1" customWidth="1"/>
    <col min="777" max="1024" width="8.5703125" style="342"/>
    <col min="1025" max="1025" width="3.28515625" style="342" customWidth="1"/>
    <col min="1026" max="1026" width="13.42578125" style="342" customWidth="1"/>
    <col min="1027" max="1027" width="40.7109375" style="342" customWidth="1"/>
    <col min="1028" max="1028" width="3.140625" style="342" customWidth="1"/>
    <col min="1029" max="1029" width="9.28515625" style="342" customWidth="1"/>
    <col min="1030" max="1030" width="9.42578125" style="342" customWidth="1"/>
    <col min="1031" max="1031" width="14.140625" style="342" customWidth="1"/>
    <col min="1032" max="1032" width="0" style="342" hidden="1" customWidth="1"/>
    <col min="1033" max="1280" width="8.5703125" style="342"/>
    <col min="1281" max="1281" width="3.28515625" style="342" customWidth="1"/>
    <col min="1282" max="1282" width="13.42578125" style="342" customWidth="1"/>
    <col min="1283" max="1283" width="40.7109375" style="342" customWidth="1"/>
    <col min="1284" max="1284" width="3.140625" style="342" customWidth="1"/>
    <col min="1285" max="1285" width="9.28515625" style="342" customWidth="1"/>
    <col min="1286" max="1286" width="9.42578125" style="342" customWidth="1"/>
    <col min="1287" max="1287" width="14.140625" style="342" customWidth="1"/>
    <col min="1288" max="1288" width="0" style="342" hidden="1" customWidth="1"/>
    <col min="1289" max="1536" width="8.5703125" style="342"/>
    <col min="1537" max="1537" width="3.28515625" style="342" customWidth="1"/>
    <col min="1538" max="1538" width="13.42578125" style="342" customWidth="1"/>
    <col min="1539" max="1539" width="40.7109375" style="342" customWidth="1"/>
    <col min="1540" max="1540" width="3.140625" style="342" customWidth="1"/>
    <col min="1541" max="1541" width="9.28515625" style="342" customWidth="1"/>
    <col min="1542" max="1542" width="9.42578125" style="342" customWidth="1"/>
    <col min="1543" max="1543" width="14.140625" style="342" customWidth="1"/>
    <col min="1544" max="1544" width="0" style="342" hidden="1" customWidth="1"/>
    <col min="1545" max="1792" width="8.5703125" style="342"/>
    <col min="1793" max="1793" width="3.28515625" style="342" customWidth="1"/>
    <col min="1794" max="1794" width="13.42578125" style="342" customWidth="1"/>
    <col min="1795" max="1795" width="40.7109375" style="342" customWidth="1"/>
    <col min="1796" max="1796" width="3.140625" style="342" customWidth="1"/>
    <col min="1797" max="1797" width="9.28515625" style="342" customWidth="1"/>
    <col min="1798" max="1798" width="9.42578125" style="342" customWidth="1"/>
    <col min="1799" max="1799" width="14.140625" style="342" customWidth="1"/>
    <col min="1800" max="1800" width="0" style="342" hidden="1" customWidth="1"/>
    <col min="1801" max="2048" width="8.5703125" style="342"/>
    <col min="2049" max="2049" width="3.28515625" style="342" customWidth="1"/>
    <col min="2050" max="2050" width="13.42578125" style="342" customWidth="1"/>
    <col min="2051" max="2051" width="40.7109375" style="342" customWidth="1"/>
    <col min="2052" max="2052" width="3.140625" style="342" customWidth="1"/>
    <col min="2053" max="2053" width="9.28515625" style="342" customWidth="1"/>
    <col min="2054" max="2054" width="9.42578125" style="342" customWidth="1"/>
    <col min="2055" max="2055" width="14.140625" style="342" customWidth="1"/>
    <col min="2056" max="2056" width="0" style="342" hidden="1" customWidth="1"/>
    <col min="2057" max="2304" width="8.5703125" style="342"/>
    <col min="2305" max="2305" width="3.28515625" style="342" customWidth="1"/>
    <col min="2306" max="2306" width="13.42578125" style="342" customWidth="1"/>
    <col min="2307" max="2307" width="40.7109375" style="342" customWidth="1"/>
    <col min="2308" max="2308" width="3.140625" style="342" customWidth="1"/>
    <col min="2309" max="2309" width="9.28515625" style="342" customWidth="1"/>
    <col min="2310" max="2310" width="9.42578125" style="342" customWidth="1"/>
    <col min="2311" max="2311" width="14.140625" style="342" customWidth="1"/>
    <col min="2312" max="2312" width="0" style="342" hidden="1" customWidth="1"/>
    <col min="2313" max="2560" width="8.5703125" style="342"/>
    <col min="2561" max="2561" width="3.28515625" style="342" customWidth="1"/>
    <col min="2562" max="2562" width="13.42578125" style="342" customWidth="1"/>
    <col min="2563" max="2563" width="40.7109375" style="342" customWidth="1"/>
    <col min="2564" max="2564" width="3.140625" style="342" customWidth="1"/>
    <col min="2565" max="2565" width="9.28515625" style="342" customWidth="1"/>
    <col min="2566" max="2566" width="9.42578125" style="342" customWidth="1"/>
    <col min="2567" max="2567" width="14.140625" style="342" customWidth="1"/>
    <col min="2568" max="2568" width="0" style="342" hidden="1" customWidth="1"/>
    <col min="2569" max="2816" width="8.5703125" style="342"/>
    <col min="2817" max="2817" width="3.28515625" style="342" customWidth="1"/>
    <col min="2818" max="2818" width="13.42578125" style="342" customWidth="1"/>
    <col min="2819" max="2819" width="40.7109375" style="342" customWidth="1"/>
    <col min="2820" max="2820" width="3.140625" style="342" customWidth="1"/>
    <col min="2821" max="2821" width="9.28515625" style="342" customWidth="1"/>
    <col min="2822" max="2822" width="9.42578125" style="342" customWidth="1"/>
    <col min="2823" max="2823" width="14.140625" style="342" customWidth="1"/>
    <col min="2824" max="2824" width="0" style="342" hidden="1" customWidth="1"/>
    <col min="2825" max="3072" width="8.5703125" style="342"/>
    <col min="3073" max="3073" width="3.28515625" style="342" customWidth="1"/>
    <col min="3074" max="3074" width="13.42578125" style="342" customWidth="1"/>
    <col min="3075" max="3075" width="40.7109375" style="342" customWidth="1"/>
    <col min="3076" max="3076" width="3.140625" style="342" customWidth="1"/>
    <col min="3077" max="3077" width="9.28515625" style="342" customWidth="1"/>
    <col min="3078" max="3078" width="9.42578125" style="342" customWidth="1"/>
    <col min="3079" max="3079" width="14.140625" style="342" customWidth="1"/>
    <col min="3080" max="3080" width="0" style="342" hidden="1" customWidth="1"/>
    <col min="3081" max="3328" width="8.5703125" style="342"/>
    <col min="3329" max="3329" width="3.28515625" style="342" customWidth="1"/>
    <col min="3330" max="3330" width="13.42578125" style="342" customWidth="1"/>
    <col min="3331" max="3331" width="40.7109375" style="342" customWidth="1"/>
    <col min="3332" max="3332" width="3.140625" style="342" customWidth="1"/>
    <col min="3333" max="3333" width="9.28515625" style="342" customWidth="1"/>
    <col min="3334" max="3334" width="9.42578125" style="342" customWidth="1"/>
    <col min="3335" max="3335" width="14.140625" style="342" customWidth="1"/>
    <col min="3336" max="3336" width="0" style="342" hidden="1" customWidth="1"/>
    <col min="3337" max="3584" width="8.5703125" style="342"/>
    <col min="3585" max="3585" width="3.28515625" style="342" customWidth="1"/>
    <col min="3586" max="3586" width="13.42578125" style="342" customWidth="1"/>
    <col min="3587" max="3587" width="40.7109375" style="342" customWidth="1"/>
    <col min="3588" max="3588" width="3.140625" style="342" customWidth="1"/>
    <col min="3589" max="3589" width="9.28515625" style="342" customWidth="1"/>
    <col min="3590" max="3590" width="9.42578125" style="342" customWidth="1"/>
    <col min="3591" max="3591" width="14.140625" style="342" customWidth="1"/>
    <col min="3592" max="3592" width="0" style="342" hidden="1" customWidth="1"/>
    <col min="3593" max="3840" width="8.5703125" style="342"/>
    <col min="3841" max="3841" width="3.28515625" style="342" customWidth="1"/>
    <col min="3842" max="3842" width="13.42578125" style="342" customWidth="1"/>
    <col min="3843" max="3843" width="40.7109375" style="342" customWidth="1"/>
    <col min="3844" max="3844" width="3.140625" style="342" customWidth="1"/>
    <col min="3845" max="3845" width="9.28515625" style="342" customWidth="1"/>
    <col min="3846" max="3846" width="9.42578125" style="342" customWidth="1"/>
    <col min="3847" max="3847" width="14.140625" style="342" customWidth="1"/>
    <col min="3848" max="3848" width="0" style="342" hidden="1" customWidth="1"/>
    <col min="3849" max="4096" width="8.5703125" style="342"/>
    <col min="4097" max="4097" width="3.28515625" style="342" customWidth="1"/>
    <col min="4098" max="4098" width="13.42578125" style="342" customWidth="1"/>
    <col min="4099" max="4099" width="40.7109375" style="342" customWidth="1"/>
    <col min="4100" max="4100" width="3.140625" style="342" customWidth="1"/>
    <col min="4101" max="4101" width="9.28515625" style="342" customWidth="1"/>
    <col min="4102" max="4102" width="9.42578125" style="342" customWidth="1"/>
    <col min="4103" max="4103" width="14.140625" style="342" customWidth="1"/>
    <col min="4104" max="4104" width="0" style="342" hidden="1" customWidth="1"/>
    <col min="4105" max="4352" width="8.5703125" style="342"/>
    <col min="4353" max="4353" width="3.28515625" style="342" customWidth="1"/>
    <col min="4354" max="4354" width="13.42578125" style="342" customWidth="1"/>
    <col min="4355" max="4355" width="40.7109375" style="342" customWidth="1"/>
    <col min="4356" max="4356" width="3.140625" style="342" customWidth="1"/>
    <col min="4357" max="4357" width="9.28515625" style="342" customWidth="1"/>
    <col min="4358" max="4358" width="9.42578125" style="342" customWidth="1"/>
    <col min="4359" max="4359" width="14.140625" style="342" customWidth="1"/>
    <col min="4360" max="4360" width="0" style="342" hidden="1" customWidth="1"/>
    <col min="4361" max="4608" width="8.5703125" style="342"/>
    <col min="4609" max="4609" width="3.28515625" style="342" customWidth="1"/>
    <col min="4610" max="4610" width="13.42578125" style="342" customWidth="1"/>
    <col min="4611" max="4611" width="40.7109375" style="342" customWidth="1"/>
    <col min="4612" max="4612" width="3.140625" style="342" customWidth="1"/>
    <col min="4613" max="4613" width="9.28515625" style="342" customWidth="1"/>
    <col min="4614" max="4614" width="9.42578125" style="342" customWidth="1"/>
    <col min="4615" max="4615" width="14.140625" style="342" customWidth="1"/>
    <col min="4616" max="4616" width="0" style="342" hidden="1" customWidth="1"/>
    <col min="4617" max="4864" width="8.5703125" style="342"/>
    <col min="4865" max="4865" width="3.28515625" style="342" customWidth="1"/>
    <col min="4866" max="4866" width="13.42578125" style="342" customWidth="1"/>
    <col min="4867" max="4867" width="40.7109375" style="342" customWidth="1"/>
    <col min="4868" max="4868" width="3.140625" style="342" customWidth="1"/>
    <col min="4869" max="4869" width="9.28515625" style="342" customWidth="1"/>
    <col min="4870" max="4870" width="9.42578125" style="342" customWidth="1"/>
    <col min="4871" max="4871" width="14.140625" style="342" customWidth="1"/>
    <col min="4872" max="4872" width="0" style="342" hidden="1" customWidth="1"/>
    <col min="4873" max="5120" width="8.5703125" style="342"/>
    <col min="5121" max="5121" width="3.28515625" style="342" customWidth="1"/>
    <col min="5122" max="5122" width="13.42578125" style="342" customWidth="1"/>
    <col min="5123" max="5123" width="40.7109375" style="342" customWidth="1"/>
    <col min="5124" max="5124" width="3.140625" style="342" customWidth="1"/>
    <col min="5125" max="5125" width="9.28515625" style="342" customWidth="1"/>
    <col min="5126" max="5126" width="9.42578125" style="342" customWidth="1"/>
    <col min="5127" max="5127" width="14.140625" style="342" customWidth="1"/>
    <col min="5128" max="5128" width="0" style="342" hidden="1" customWidth="1"/>
    <col min="5129" max="5376" width="8.5703125" style="342"/>
    <col min="5377" max="5377" width="3.28515625" style="342" customWidth="1"/>
    <col min="5378" max="5378" width="13.42578125" style="342" customWidth="1"/>
    <col min="5379" max="5379" width="40.7109375" style="342" customWidth="1"/>
    <col min="5380" max="5380" width="3.140625" style="342" customWidth="1"/>
    <col min="5381" max="5381" width="9.28515625" style="342" customWidth="1"/>
    <col min="5382" max="5382" width="9.42578125" style="342" customWidth="1"/>
    <col min="5383" max="5383" width="14.140625" style="342" customWidth="1"/>
    <col min="5384" max="5384" width="0" style="342" hidden="1" customWidth="1"/>
    <col min="5385" max="5632" width="8.5703125" style="342"/>
    <col min="5633" max="5633" width="3.28515625" style="342" customWidth="1"/>
    <col min="5634" max="5634" width="13.42578125" style="342" customWidth="1"/>
    <col min="5635" max="5635" width="40.7109375" style="342" customWidth="1"/>
    <col min="5636" max="5636" width="3.140625" style="342" customWidth="1"/>
    <col min="5637" max="5637" width="9.28515625" style="342" customWidth="1"/>
    <col min="5638" max="5638" width="9.42578125" style="342" customWidth="1"/>
    <col min="5639" max="5639" width="14.140625" style="342" customWidth="1"/>
    <col min="5640" max="5640" width="0" style="342" hidden="1" customWidth="1"/>
    <col min="5641" max="5888" width="8.5703125" style="342"/>
    <col min="5889" max="5889" width="3.28515625" style="342" customWidth="1"/>
    <col min="5890" max="5890" width="13.42578125" style="342" customWidth="1"/>
    <col min="5891" max="5891" width="40.7109375" style="342" customWidth="1"/>
    <col min="5892" max="5892" width="3.140625" style="342" customWidth="1"/>
    <col min="5893" max="5893" width="9.28515625" style="342" customWidth="1"/>
    <col min="5894" max="5894" width="9.42578125" style="342" customWidth="1"/>
    <col min="5895" max="5895" width="14.140625" style="342" customWidth="1"/>
    <col min="5896" max="5896" width="0" style="342" hidden="1" customWidth="1"/>
    <col min="5897" max="6144" width="8.5703125" style="342"/>
    <col min="6145" max="6145" width="3.28515625" style="342" customWidth="1"/>
    <col min="6146" max="6146" width="13.42578125" style="342" customWidth="1"/>
    <col min="6147" max="6147" width="40.7109375" style="342" customWidth="1"/>
    <col min="6148" max="6148" width="3.140625" style="342" customWidth="1"/>
    <col min="6149" max="6149" width="9.28515625" style="342" customWidth="1"/>
    <col min="6150" max="6150" width="9.42578125" style="342" customWidth="1"/>
    <col min="6151" max="6151" width="14.140625" style="342" customWidth="1"/>
    <col min="6152" max="6152" width="0" style="342" hidden="1" customWidth="1"/>
    <col min="6153" max="6400" width="8.5703125" style="342"/>
    <col min="6401" max="6401" width="3.28515625" style="342" customWidth="1"/>
    <col min="6402" max="6402" width="13.42578125" style="342" customWidth="1"/>
    <col min="6403" max="6403" width="40.7109375" style="342" customWidth="1"/>
    <col min="6404" max="6404" width="3.140625" style="342" customWidth="1"/>
    <col min="6405" max="6405" width="9.28515625" style="342" customWidth="1"/>
    <col min="6406" max="6406" width="9.42578125" style="342" customWidth="1"/>
    <col min="6407" max="6407" width="14.140625" style="342" customWidth="1"/>
    <col min="6408" max="6408" width="0" style="342" hidden="1" customWidth="1"/>
    <col min="6409" max="6656" width="8.5703125" style="342"/>
    <col min="6657" max="6657" width="3.28515625" style="342" customWidth="1"/>
    <col min="6658" max="6658" width="13.42578125" style="342" customWidth="1"/>
    <col min="6659" max="6659" width="40.7109375" style="342" customWidth="1"/>
    <col min="6660" max="6660" width="3.140625" style="342" customWidth="1"/>
    <col min="6661" max="6661" width="9.28515625" style="342" customWidth="1"/>
    <col min="6662" max="6662" width="9.42578125" style="342" customWidth="1"/>
    <col min="6663" max="6663" width="14.140625" style="342" customWidth="1"/>
    <col min="6664" max="6664" width="0" style="342" hidden="1" customWidth="1"/>
    <col min="6665" max="6912" width="8.5703125" style="342"/>
    <col min="6913" max="6913" width="3.28515625" style="342" customWidth="1"/>
    <col min="6914" max="6914" width="13.42578125" style="342" customWidth="1"/>
    <col min="6915" max="6915" width="40.7109375" style="342" customWidth="1"/>
    <col min="6916" max="6916" width="3.140625" style="342" customWidth="1"/>
    <col min="6917" max="6917" width="9.28515625" style="342" customWidth="1"/>
    <col min="6918" max="6918" width="9.42578125" style="342" customWidth="1"/>
    <col min="6919" max="6919" width="14.140625" style="342" customWidth="1"/>
    <col min="6920" max="6920" width="0" style="342" hidden="1" customWidth="1"/>
    <col min="6921" max="7168" width="8.5703125" style="342"/>
    <col min="7169" max="7169" width="3.28515625" style="342" customWidth="1"/>
    <col min="7170" max="7170" width="13.42578125" style="342" customWidth="1"/>
    <col min="7171" max="7171" width="40.7109375" style="342" customWidth="1"/>
    <col min="7172" max="7172" width="3.140625" style="342" customWidth="1"/>
    <col min="7173" max="7173" width="9.28515625" style="342" customWidth="1"/>
    <col min="7174" max="7174" width="9.42578125" style="342" customWidth="1"/>
    <col min="7175" max="7175" width="14.140625" style="342" customWidth="1"/>
    <col min="7176" max="7176" width="0" style="342" hidden="1" customWidth="1"/>
    <col min="7177" max="7424" width="8.5703125" style="342"/>
    <col min="7425" max="7425" width="3.28515625" style="342" customWidth="1"/>
    <col min="7426" max="7426" width="13.42578125" style="342" customWidth="1"/>
    <col min="7427" max="7427" width="40.7109375" style="342" customWidth="1"/>
    <col min="7428" max="7428" width="3.140625" style="342" customWidth="1"/>
    <col min="7429" max="7429" width="9.28515625" style="342" customWidth="1"/>
    <col min="7430" max="7430" width="9.42578125" style="342" customWidth="1"/>
    <col min="7431" max="7431" width="14.140625" style="342" customWidth="1"/>
    <col min="7432" max="7432" width="0" style="342" hidden="1" customWidth="1"/>
    <col min="7433" max="7680" width="8.5703125" style="342"/>
    <col min="7681" max="7681" width="3.28515625" style="342" customWidth="1"/>
    <col min="7682" max="7682" width="13.42578125" style="342" customWidth="1"/>
    <col min="7683" max="7683" width="40.7109375" style="342" customWidth="1"/>
    <col min="7684" max="7684" width="3.140625" style="342" customWidth="1"/>
    <col min="7685" max="7685" width="9.28515625" style="342" customWidth="1"/>
    <col min="7686" max="7686" width="9.42578125" style="342" customWidth="1"/>
    <col min="7687" max="7687" width="14.140625" style="342" customWidth="1"/>
    <col min="7688" max="7688" width="0" style="342" hidden="1" customWidth="1"/>
    <col min="7689" max="7936" width="8.5703125" style="342"/>
    <col min="7937" max="7937" width="3.28515625" style="342" customWidth="1"/>
    <col min="7938" max="7938" width="13.42578125" style="342" customWidth="1"/>
    <col min="7939" max="7939" width="40.7109375" style="342" customWidth="1"/>
    <col min="7940" max="7940" width="3.140625" style="342" customWidth="1"/>
    <col min="7941" max="7941" width="9.28515625" style="342" customWidth="1"/>
    <col min="7942" max="7942" width="9.42578125" style="342" customWidth="1"/>
    <col min="7943" max="7943" width="14.140625" style="342" customWidth="1"/>
    <col min="7944" max="7944" width="0" style="342" hidden="1" customWidth="1"/>
    <col min="7945" max="8192" width="8.5703125" style="342"/>
    <col min="8193" max="8193" width="3.28515625" style="342" customWidth="1"/>
    <col min="8194" max="8194" width="13.42578125" style="342" customWidth="1"/>
    <col min="8195" max="8195" width="40.7109375" style="342" customWidth="1"/>
    <col min="8196" max="8196" width="3.140625" style="342" customWidth="1"/>
    <col min="8197" max="8197" width="9.28515625" style="342" customWidth="1"/>
    <col min="8198" max="8198" width="9.42578125" style="342" customWidth="1"/>
    <col min="8199" max="8199" width="14.140625" style="342" customWidth="1"/>
    <col min="8200" max="8200" width="0" style="342" hidden="1" customWidth="1"/>
    <col min="8201" max="8448" width="8.5703125" style="342"/>
    <col min="8449" max="8449" width="3.28515625" style="342" customWidth="1"/>
    <col min="8450" max="8450" width="13.42578125" style="342" customWidth="1"/>
    <col min="8451" max="8451" width="40.7109375" style="342" customWidth="1"/>
    <col min="8452" max="8452" width="3.140625" style="342" customWidth="1"/>
    <col min="8453" max="8453" width="9.28515625" style="342" customWidth="1"/>
    <col min="8454" max="8454" width="9.42578125" style="342" customWidth="1"/>
    <col min="8455" max="8455" width="14.140625" style="342" customWidth="1"/>
    <col min="8456" max="8456" width="0" style="342" hidden="1" customWidth="1"/>
    <col min="8457" max="8704" width="8.5703125" style="342"/>
    <col min="8705" max="8705" width="3.28515625" style="342" customWidth="1"/>
    <col min="8706" max="8706" width="13.42578125" style="342" customWidth="1"/>
    <col min="8707" max="8707" width="40.7109375" style="342" customWidth="1"/>
    <col min="8708" max="8708" width="3.140625" style="342" customWidth="1"/>
    <col min="8709" max="8709" width="9.28515625" style="342" customWidth="1"/>
    <col min="8710" max="8710" width="9.42578125" style="342" customWidth="1"/>
    <col min="8711" max="8711" width="14.140625" style="342" customWidth="1"/>
    <col min="8712" max="8712" width="0" style="342" hidden="1" customWidth="1"/>
    <col min="8713" max="8960" width="8.5703125" style="342"/>
    <col min="8961" max="8961" width="3.28515625" style="342" customWidth="1"/>
    <col min="8962" max="8962" width="13.42578125" style="342" customWidth="1"/>
    <col min="8963" max="8963" width="40.7109375" style="342" customWidth="1"/>
    <col min="8964" max="8964" width="3.140625" style="342" customWidth="1"/>
    <col min="8965" max="8965" width="9.28515625" style="342" customWidth="1"/>
    <col min="8966" max="8966" width="9.42578125" style="342" customWidth="1"/>
    <col min="8967" max="8967" width="14.140625" style="342" customWidth="1"/>
    <col min="8968" max="8968" width="0" style="342" hidden="1" customWidth="1"/>
    <col min="8969" max="9216" width="8.5703125" style="342"/>
    <col min="9217" max="9217" width="3.28515625" style="342" customWidth="1"/>
    <col min="9218" max="9218" width="13.42578125" style="342" customWidth="1"/>
    <col min="9219" max="9219" width="40.7109375" style="342" customWidth="1"/>
    <col min="9220" max="9220" width="3.140625" style="342" customWidth="1"/>
    <col min="9221" max="9221" width="9.28515625" style="342" customWidth="1"/>
    <col min="9222" max="9222" width="9.42578125" style="342" customWidth="1"/>
    <col min="9223" max="9223" width="14.140625" style="342" customWidth="1"/>
    <col min="9224" max="9224" width="0" style="342" hidden="1" customWidth="1"/>
    <col min="9225" max="9472" width="8.5703125" style="342"/>
    <col min="9473" max="9473" width="3.28515625" style="342" customWidth="1"/>
    <col min="9474" max="9474" width="13.42578125" style="342" customWidth="1"/>
    <col min="9475" max="9475" width="40.7109375" style="342" customWidth="1"/>
    <col min="9476" max="9476" width="3.140625" style="342" customWidth="1"/>
    <col min="9477" max="9477" width="9.28515625" style="342" customWidth="1"/>
    <col min="9478" max="9478" width="9.42578125" style="342" customWidth="1"/>
    <col min="9479" max="9479" width="14.140625" style="342" customWidth="1"/>
    <col min="9480" max="9480" width="0" style="342" hidden="1" customWidth="1"/>
    <col min="9481" max="9728" width="8.5703125" style="342"/>
    <col min="9729" max="9729" width="3.28515625" style="342" customWidth="1"/>
    <col min="9730" max="9730" width="13.42578125" style="342" customWidth="1"/>
    <col min="9731" max="9731" width="40.7109375" style="342" customWidth="1"/>
    <col min="9732" max="9732" width="3.140625" style="342" customWidth="1"/>
    <col min="9733" max="9733" width="9.28515625" style="342" customWidth="1"/>
    <col min="9734" max="9734" width="9.42578125" style="342" customWidth="1"/>
    <col min="9735" max="9735" width="14.140625" style="342" customWidth="1"/>
    <col min="9736" max="9736" width="0" style="342" hidden="1" customWidth="1"/>
    <col min="9737" max="9984" width="8.5703125" style="342"/>
    <col min="9985" max="9985" width="3.28515625" style="342" customWidth="1"/>
    <col min="9986" max="9986" width="13.42578125" style="342" customWidth="1"/>
    <col min="9987" max="9987" width="40.7109375" style="342" customWidth="1"/>
    <col min="9988" max="9988" width="3.140625" style="342" customWidth="1"/>
    <col min="9989" max="9989" width="9.28515625" style="342" customWidth="1"/>
    <col min="9990" max="9990" width="9.42578125" style="342" customWidth="1"/>
    <col min="9991" max="9991" width="14.140625" style="342" customWidth="1"/>
    <col min="9992" max="9992" width="0" style="342" hidden="1" customWidth="1"/>
    <col min="9993" max="10240" width="8.5703125" style="342"/>
    <col min="10241" max="10241" width="3.28515625" style="342" customWidth="1"/>
    <col min="10242" max="10242" width="13.42578125" style="342" customWidth="1"/>
    <col min="10243" max="10243" width="40.7109375" style="342" customWidth="1"/>
    <col min="10244" max="10244" width="3.140625" style="342" customWidth="1"/>
    <col min="10245" max="10245" width="9.28515625" style="342" customWidth="1"/>
    <col min="10246" max="10246" width="9.42578125" style="342" customWidth="1"/>
    <col min="10247" max="10247" width="14.140625" style="342" customWidth="1"/>
    <col min="10248" max="10248" width="0" style="342" hidden="1" customWidth="1"/>
    <col min="10249" max="10496" width="8.5703125" style="342"/>
    <col min="10497" max="10497" width="3.28515625" style="342" customWidth="1"/>
    <col min="10498" max="10498" width="13.42578125" style="342" customWidth="1"/>
    <col min="10499" max="10499" width="40.7109375" style="342" customWidth="1"/>
    <col min="10500" max="10500" width="3.140625" style="342" customWidth="1"/>
    <col min="10501" max="10501" width="9.28515625" style="342" customWidth="1"/>
    <col min="10502" max="10502" width="9.42578125" style="342" customWidth="1"/>
    <col min="10503" max="10503" width="14.140625" style="342" customWidth="1"/>
    <col min="10504" max="10504" width="0" style="342" hidden="1" customWidth="1"/>
    <col min="10505" max="10752" width="8.5703125" style="342"/>
    <col min="10753" max="10753" width="3.28515625" style="342" customWidth="1"/>
    <col min="10754" max="10754" width="13.42578125" style="342" customWidth="1"/>
    <col min="10755" max="10755" width="40.7109375" style="342" customWidth="1"/>
    <col min="10756" max="10756" width="3.140625" style="342" customWidth="1"/>
    <col min="10757" max="10757" width="9.28515625" style="342" customWidth="1"/>
    <col min="10758" max="10758" width="9.42578125" style="342" customWidth="1"/>
    <col min="10759" max="10759" width="14.140625" style="342" customWidth="1"/>
    <col min="10760" max="10760" width="0" style="342" hidden="1" customWidth="1"/>
    <col min="10761" max="11008" width="8.5703125" style="342"/>
    <col min="11009" max="11009" width="3.28515625" style="342" customWidth="1"/>
    <col min="11010" max="11010" width="13.42578125" style="342" customWidth="1"/>
    <col min="11011" max="11011" width="40.7109375" style="342" customWidth="1"/>
    <col min="11012" max="11012" width="3.140625" style="342" customWidth="1"/>
    <col min="11013" max="11013" width="9.28515625" style="342" customWidth="1"/>
    <col min="11014" max="11014" width="9.42578125" style="342" customWidth="1"/>
    <col min="11015" max="11015" width="14.140625" style="342" customWidth="1"/>
    <col min="11016" max="11016" width="0" style="342" hidden="1" customWidth="1"/>
    <col min="11017" max="11264" width="8.5703125" style="342"/>
    <col min="11265" max="11265" width="3.28515625" style="342" customWidth="1"/>
    <col min="11266" max="11266" width="13.42578125" style="342" customWidth="1"/>
    <col min="11267" max="11267" width="40.7109375" style="342" customWidth="1"/>
    <col min="11268" max="11268" width="3.140625" style="342" customWidth="1"/>
    <col min="11269" max="11269" width="9.28515625" style="342" customWidth="1"/>
    <col min="11270" max="11270" width="9.42578125" style="342" customWidth="1"/>
    <col min="11271" max="11271" width="14.140625" style="342" customWidth="1"/>
    <col min="11272" max="11272" width="0" style="342" hidden="1" customWidth="1"/>
    <col min="11273" max="11520" width="8.5703125" style="342"/>
    <col min="11521" max="11521" width="3.28515625" style="342" customWidth="1"/>
    <col min="11522" max="11522" width="13.42578125" style="342" customWidth="1"/>
    <col min="11523" max="11523" width="40.7109375" style="342" customWidth="1"/>
    <col min="11524" max="11524" width="3.140625" style="342" customWidth="1"/>
    <col min="11525" max="11525" width="9.28515625" style="342" customWidth="1"/>
    <col min="11526" max="11526" width="9.42578125" style="342" customWidth="1"/>
    <col min="11527" max="11527" width="14.140625" style="342" customWidth="1"/>
    <col min="11528" max="11528" width="0" style="342" hidden="1" customWidth="1"/>
    <col min="11529" max="11776" width="8.5703125" style="342"/>
    <col min="11777" max="11777" width="3.28515625" style="342" customWidth="1"/>
    <col min="11778" max="11778" width="13.42578125" style="342" customWidth="1"/>
    <col min="11779" max="11779" width="40.7109375" style="342" customWidth="1"/>
    <col min="11780" max="11780" width="3.140625" style="342" customWidth="1"/>
    <col min="11781" max="11781" width="9.28515625" style="342" customWidth="1"/>
    <col min="11782" max="11782" width="9.42578125" style="342" customWidth="1"/>
    <col min="11783" max="11783" width="14.140625" style="342" customWidth="1"/>
    <col min="11784" max="11784" width="0" style="342" hidden="1" customWidth="1"/>
    <col min="11785" max="12032" width="8.5703125" style="342"/>
    <col min="12033" max="12033" width="3.28515625" style="342" customWidth="1"/>
    <col min="12034" max="12034" width="13.42578125" style="342" customWidth="1"/>
    <col min="12035" max="12035" width="40.7109375" style="342" customWidth="1"/>
    <col min="12036" max="12036" width="3.140625" style="342" customWidth="1"/>
    <col min="12037" max="12037" width="9.28515625" style="342" customWidth="1"/>
    <col min="12038" max="12038" width="9.42578125" style="342" customWidth="1"/>
    <col min="12039" max="12039" width="14.140625" style="342" customWidth="1"/>
    <col min="12040" max="12040" width="0" style="342" hidden="1" customWidth="1"/>
    <col min="12041" max="12288" width="8.5703125" style="342"/>
    <col min="12289" max="12289" width="3.28515625" style="342" customWidth="1"/>
    <col min="12290" max="12290" width="13.42578125" style="342" customWidth="1"/>
    <col min="12291" max="12291" width="40.7109375" style="342" customWidth="1"/>
    <col min="12292" max="12292" width="3.140625" style="342" customWidth="1"/>
    <col min="12293" max="12293" width="9.28515625" style="342" customWidth="1"/>
    <col min="12294" max="12294" width="9.42578125" style="342" customWidth="1"/>
    <col min="12295" max="12295" width="14.140625" style="342" customWidth="1"/>
    <col min="12296" max="12296" width="0" style="342" hidden="1" customWidth="1"/>
    <col min="12297" max="12544" width="8.5703125" style="342"/>
    <col min="12545" max="12545" width="3.28515625" style="342" customWidth="1"/>
    <col min="12546" max="12546" width="13.42578125" style="342" customWidth="1"/>
    <col min="12547" max="12547" width="40.7109375" style="342" customWidth="1"/>
    <col min="12548" max="12548" width="3.140625" style="342" customWidth="1"/>
    <col min="12549" max="12549" width="9.28515625" style="342" customWidth="1"/>
    <col min="12550" max="12550" width="9.42578125" style="342" customWidth="1"/>
    <col min="12551" max="12551" width="14.140625" style="342" customWidth="1"/>
    <col min="12552" max="12552" width="0" style="342" hidden="1" customWidth="1"/>
    <col min="12553" max="12800" width="8.5703125" style="342"/>
    <col min="12801" max="12801" width="3.28515625" style="342" customWidth="1"/>
    <col min="12802" max="12802" width="13.42578125" style="342" customWidth="1"/>
    <col min="12803" max="12803" width="40.7109375" style="342" customWidth="1"/>
    <col min="12804" max="12804" width="3.140625" style="342" customWidth="1"/>
    <col min="12805" max="12805" width="9.28515625" style="342" customWidth="1"/>
    <col min="12806" max="12806" width="9.42578125" style="342" customWidth="1"/>
    <col min="12807" max="12807" width="14.140625" style="342" customWidth="1"/>
    <col min="12808" max="12808" width="0" style="342" hidden="1" customWidth="1"/>
    <col min="12809" max="13056" width="8.5703125" style="342"/>
    <col min="13057" max="13057" width="3.28515625" style="342" customWidth="1"/>
    <col min="13058" max="13058" width="13.42578125" style="342" customWidth="1"/>
    <col min="13059" max="13059" width="40.7109375" style="342" customWidth="1"/>
    <col min="13060" max="13060" width="3.140625" style="342" customWidth="1"/>
    <col min="13061" max="13061" width="9.28515625" style="342" customWidth="1"/>
    <col min="13062" max="13062" width="9.42578125" style="342" customWidth="1"/>
    <col min="13063" max="13063" width="14.140625" style="342" customWidth="1"/>
    <col min="13064" max="13064" width="0" style="342" hidden="1" customWidth="1"/>
    <col min="13065" max="13312" width="8.5703125" style="342"/>
    <col min="13313" max="13313" width="3.28515625" style="342" customWidth="1"/>
    <col min="13314" max="13314" width="13.42578125" style="342" customWidth="1"/>
    <col min="13315" max="13315" width="40.7109375" style="342" customWidth="1"/>
    <col min="13316" max="13316" width="3.140625" style="342" customWidth="1"/>
    <col min="13317" max="13317" width="9.28515625" style="342" customWidth="1"/>
    <col min="13318" max="13318" width="9.42578125" style="342" customWidth="1"/>
    <col min="13319" max="13319" width="14.140625" style="342" customWidth="1"/>
    <col min="13320" max="13320" width="0" style="342" hidden="1" customWidth="1"/>
    <col min="13321" max="13568" width="8.5703125" style="342"/>
    <col min="13569" max="13569" width="3.28515625" style="342" customWidth="1"/>
    <col min="13570" max="13570" width="13.42578125" style="342" customWidth="1"/>
    <col min="13571" max="13571" width="40.7109375" style="342" customWidth="1"/>
    <col min="13572" max="13572" width="3.140625" style="342" customWidth="1"/>
    <col min="13573" max="13573" width="9.28515625" style="342" customWidth="1"/>
    <col min="13574" max="13574" width="9.42578125" style="342" customWidth="1"/>
    <col min="13575" max="13575" width="14.140625" style="342" customWidth="1"/>
    <col min="13576" max="13576" width="0" style="342" hidden="1" customWidth="1"/>
    <col min="13577" max="13824" width="8.5703125" style="342"/>
    <col min="13825" max="13825" width="3.28515625" style="342" customWidth="1"/>
    <col min="13826" max="13826" width="13.42578125" style="342" customWidth="1"/>
    <col min="13827" max="13827" width="40.7109375" style="342" customWidth="1"/>
    <col min="13828" max="13828" width="3.140625" style="342" customWidth="1"/>
    <col min="13829" max="13829" width="9.28515625" style="342" customWidth="1"/>
    <col min="13830" max="13830" width="9.42578125" style="342" customWidth="1"/>
    <col min="13831" max="13831" width="14.140625" style="342" customWidth="1"/>
    <col min="13832" max="13832" width="0" style="342" hidden="1" customWidth="1"/>
    <col min="13833" max="14080" width="8.5703125" style="342"/>
    <col min="14081" max="14081" width="3.28515625" style="342" customWidth="1"/>
    <col min="14082" max="14082" width="13.42578125" style="342" customWidth="1"/>
    <col min="14083" max="14083" width="40.7109375" style="342" customWidth="1"/>
    <col min="14084" max="14084" width="3.140625" style="342" customWidth="1"/>
    <col min="14085" max="14085" width="9.28515625" style="342" customWidth="1"/>
    <col min="14086" max="14086" width="9.42578125" style="342" customWidth="1"/>
    <col min="14087" max="14087" width="14.140625" style="342" customWidth="1"/>
    <col min="14088" max="14088" width="0" style="342" hidden="1" customWidth="1"/>
    <col min="14089" max="14336" width="8.5703125" style="342"/>
    <col min="14337" max="14337" width="3.28515625" style="342" customWidth="1"/>
    <col min="14338" max="14338" width="13.42578125" style="342" customWidth="1"/>
    <col min="14339" max="14339" width="40.7109375" style="342" customWidth="1"/>
    <col min="14340" max="14340" width="3.140625" style="342" customWidth="1"/>
    <col min="14341" max="14341" width="9.28515625" style="342" customWidth="1"/>
    <col min="14342" max="14342" width="9.42578125" style="342" customWidth="1"/>
    <col min="14343" max="14343" width="14.140625" style="342" customWidth="1"/>
    <col min="14344" max="14344" width="0" style="342" hidden="1" customWidth="1"/>
    <col min="14345" max="14592" width="8.5703125" style="342"/>
    <col min="14593" max="14593" width="3.28515625" style="342" customWidth="1"/>
    <col min="14594" max="14594" width="13.42578125" style="342" customWidth="1"/>
    <col min="14595" max="14595" width="40.7109375" style="342" customWidth="1"/>
    <col min="14596" max="14596" width="3.140625" style="342" customWidth="1"/>
    <col min="14597" max="14597" width="9.28515625" style="342" customWidth="1"/>
    <col min="14598" max="14598" width="9.42578125" style="342" customWidth="1"/>
    <col min="14599" max="14599" width="14.140625" style="342" customWidth="1"/>
    <col min="14600" max="14600" width="0" style="342" hidden="1" customWidth="1"/>
    <col min="14601" max="14848" width="8.5703125" style="342"/>
    <col min="14849" max="14849" width="3.28515625" style="342" customWidth="1"/>
    <col min="14850" max="14850" width="13.42578125" style="342" customWidth="1"/>
    <col min="14851" max="14851" width="40.7109375" style="342" customWidth="1"/>
    <col min="14852" max="14852" width="3.140625" style="342" customWidth="1"/>
    <col min="14853" max="14853" width="9.28515625" style="342" customWidth="1"/>
    <col min="14854" max="14854" width="9.42578125" style="342" customWidth="1"/>
    <col min="14855" max="14855" width="14.140625" style="342" customWidth="1"/>
    <col min="14856" max="14856" width="0" style="342" hidden="1" customWidth="1"/>
    <col min="14857" max="15104" width="8.5703125" style="342"/>
    <col min="15105" max="15105" width="3.28515625" style="342" customWidth="1"/>
    <col min="15106" max="15106" width="13.42578125" style="342" customWidth="1"/>
    <col min="15107" max="15107" width="40.7109375" style="342" customWidth="1"/>
    <col min="15108" max="15108" width="3.140625" style="342" customWidth="1"/>
    <col min="15109" max="15109" width="9.28515625" style="342" customWidth="1"/>
    <col min="15110" max="15110" width="9.42578125" style="342" customWidth="1"/>
    <col min="15111" max="15111" width="14.140625" style="342" customWidth="1"/>
    <col min="15112" max="15112" width="0" style="342" hidden="1" customWidth="1"/>
    <col min="15113" max="15360" width="8.5703125" style="342"/>
    <col min="15361" max="15361" width="3.28515625" style="342" customWidth="1"/>
    <col min="15362" max="15362" width="13.42578125" style="342" customWidth="1"/>
    <col min="15363" max="15363" width="40.7109375" style="342" customWidth="1"/>
    <col min="15364" max="15364" width="3.140625" style="342" customWidth="1"/>
    <col min="15365" max="15365" width="9.28515625" style="342" customWidth="1"/>
    <col min="15366" max="15366" width="9.42578125" style="342" customWidth="1"/>
    <col min="15367" max="15367" width="14.140625" style="342" customWidth="1"/>
    <col min="15368" max="15368" width="0" style="342" hidden="1" customWidth="1"/>
    <col min="15369" max="15616" width="8.5703125" style="342"/>
    <col min="15617" max="15617" width="3.28515625" style="342" customWidth="1"/>
    <col min="15618" max="15618" width="13.42578125" style="342" customWidth="1"/>
    <col min="15619" max="15619" width="40.7109375" style="342" customWidth="1"/>
    <col min="15620" max="15620" width="3.140625" style="342" customWidth="1"/>
    <col min="15621" max="15621" width="9.28515625" style="342" customWidth="1"/>
    <col min="15622" max="15622" width="9.42578125" style="342" customWidth="1"/>
    <col min="15623" max="15623" width="14.140625" style="342" customWidth="1"/>
    <col min="15624" max="15624" width="0" style="342" hidden="1" customWidth="1"/>
    <col min="15625" max="15872" width="8.5703125" style="342"/>
    <col min="15873" max="15873" width="3.28515625" style="342" customWidth="1"/>
    <col min="15874" max="15874" width="13.42578125" style="342" customWidth="1"/>
    <col min="15875" max="15875" width="40.7109375" style="342" customWidth="1"/>
    <col min="15876" max="15876" width="3.140625" style="342" customWidth="1"/>
    <col min="15877" max="15877" width="9.28515625" style="342" customWidth="1"/>
    <col min="15878" max="15878" width="9.42578125" style="342" customWidth="1"/>
    <col min="15879" max="15879" width="14.140625" style="342" customWidth="1"/>
    <col min="15880" max="15880" width="0" style="342" hidden="1" customWidth="1"/>
    <col min="15881" max="16128" width="8.5703125" style="342"/>
    <col min="16129" max="16129" width="3.28515625" style="342" customWidth="1"/>
    <col min="16130" max="16130" width="13.42578125" style="342" customWidth="1"/>
    <col min="16131" max="16131" width="40.7109375" style="342" customWidth="1"/>
    <col min="16132" max="16132" width="3.140625" style="342" customWidth="1"/>
    <col min="16133" max="16133" width="9.28515625" style="342" customWidth="1"/>
    <col min="16134" max="16134" width="9.42578125" style="342" customWidth="1"/>
    <col min="16135" max="16135" width="14.140625" style="342" customWidth="1"/>
    <col min="16136" max="16136" width="0" style="342" hidden="1" customWidth="1"/>
    <col min="16137" max="16384" width="8.5703125" style="342"/>
  </cols>
  <sheetData>
    <row r="1" spans="1:8" ht="27.75" customHeight="1">
      <c r="A1" s="699" t="s">
        <v>618</v>
      </c>
      <c r="B1" s="700"/>
      <c r="C1" s="700"/>
      <c r="D1" s="700"/>
      <c r="E1" s="700"/>
      <c r="F1" s="700"/>
      <c r="G1" s="700"/>
      <c r="H1" s="700"/>
    </row>
    <row r="2" spans="1:8" ht="12.75" customHeight="1">
      <c r="A2" s="343" t="s">
        <v>619</v>
      </c>
      <c r="B2" s="344"/>
      <c r="C2" s="344"/>
      <c r="D2" s="344"/>
      <c r="E2" s="344"/>
      <c r="F2" s="344"/>
      <c r="G2" s="344"/>
      <c r="H2" s="344"/>
    </row>
    <row r="3" spans="1:8" ht="12.75" customHeight="1">
      <c r="A3" s="343" t="s">
        <v>804</v>
      </c>
      <c r="B3" s="344"/>
      <c r="C3" s="344"/>
      <c r="D3" s="344"/>
      <c r="E3" s="344"/>
      <c r="F3" s="344"/>
      <c r="G3" s="344"/>
      <c r="H3" s="344"/>
    </row>
    <row r="4" spans="1:8" ht="6.75" customHeight="1">
      <c r="A4" s="345"/>
      <c r="B4" s="346"/>
      <c r="C4" s="346"/>
      <c r="D4" s="346"/>
      <c r="E4" s="347"/>
      <c r="F4" s="348"/>
      <c r="G4" s="348"/>
      <c r="H4" s="347"/>
    </row>
    <row r="5" spans="1:8" ht="12.75" customHeight="1">
      <c r="A5" s="344" t="s">
        <v>621</v>
      </c>
      <c r="B5" s="344"/>
      <c r="C5" s="344"/>
      <c r="D5" s="344"/>
      <c r="E5" s="344"/>
      <c r="F5" s="344"/>
      <c r="G5" s="344"/>
      <c r="H5" s="344"/>
    </row>
    <row r="6" spans="1:8" ht="13.5" customHeight="1">
      <c r="A6" s="344" t="s">
        <v>622</v>
      </c>
      <c r="B6" s="344"/>
      <c r="C6" s="344"/>
      <c r="D6" s="344"/>
      <c r="E6" s="344" t="s">
        <v>623</v>
      </c>
      <c r="F6" s="344"/>
      <c r="G6" s="344"/>
      <c r="H6" s="344"/>
    </row>
    <row r="7" spans="1:8" ht="13.5" customHeight="1">
      <c r="A7" s="701" t="s">
        <v>624</v>
      </c>
      <c r="B7" s="702"/>
      <c r="C7" s="702"/>
      <c r="D7" s="349"/>
      <c r="E7" s="344" t="s">
        <v>625</v>
      </c>
      <c r="F7" s="350"/>
      <c r="G7" s="350"/>
      <c r="H7" s="351"/>
    </row>
    <row r="8" spans="1:8" ht="6.75" customHeight="1">
      <c r="A8" s="345"/>
      <c r="B8" s="345"/>
      <c r="C8" s="345"/>
      <c r="D8" s="345"/>
      <c r="E8" s="345"/>
      <c r="F8" s="345"/>
      <c r="G8" s="345"/>
      <c r="H8" s="345"/>
    </row>
    <row r="9" spans="1:8" ht="28.5" customHeight="1">
      <c r="A9" s="352" t="s">
        <v>469</v>
      </c>
      <c r="B9" s="352" t="s">
        <v>87</v>
      </c>
      <c r="C9" s="352" t="s">
        <v>470</v>
      </c>
      <c r="D9" s="352" t="s">
        <v>471</v>
      </c>
      <c r="E9" s="352" t="s">
        <v>472</v>
      </c>
      <c r="F9" s="352" t="s">
        <v>473</v>
      </c>
      <c r="G9" s="352" t="s">
        <v>91</v>
      </c>
      <c r="H9" s="352" t="s">
        <v>626</v>
      </c>
    </row>
    <row r="10" spans="1:8" ht="12.75" hidden="1" customHeight="1">
      <c r="A10" s="352" t="s">
        <v>402</v>
      </c>
      <c r="B10" s="352" t="s">
        <v>409</v>
      </c>
      <c r="C10" s="352" t="s">
        <v>414</v>
      </c>
      <c r="D10" s="352" t="s">
        <v>420</v>
      </c>
      <c r="E10" s="352" t="s">
        <v>424</v>
      </c>
      <c r="F10" s="352" t="s">
        <v>428</v>
      </c>
      <c r="G10" s="352" t="s">
        <v>431</v>
      </c>
      <c r="H10" s="352" t="s">
        <v>405</v>
      </c>
    </row>
    <row r="11" spans="1:8" ht="3" customHeight="1">
      <c r="A11" s="345"/>
      <c r="B11" s="345"/>
      <c r="C11" s="345"/>
      <c r="D11" s="345"/>
      <c r="E11" s="345"/>
      <c r="F11" s="345"/>
      <c r="G11" s="345"/>
      <c r="H11" s="345"/>
    </row>
    <row r="12" spans="1:8" ht="30.75" customHeight="1">
      <c r="A12" s="353"/>
      <c r="B12" s="354" t="s">
        <v>474</v>
      </c>
      <c r="C12" s="354" t="s">
        <v>475</v>
      </c>
      <c r="D12" s="354"/>
      <c r="E12" s="355"/>
      <c r="F12" s="356"/>
      <c r="G12" s="356">
        <f>G13</f>
        <v>0</v>
      </c>
      <c r="H12" s="355">
        <v>0.28773500000000002</v>
      </c>
    </row>
    <row r="13" spans="1:8" ht="28.5" customHeight="1">
      <c r="A13" s="357"/>
      <c r="B13" s="358" t="s">
        <v>476</v>
      </c>
      <c r="C13" s="358" t="s">
        <v>477</v>
      </c>
      <c r="D13" s="358"/>
      <c r="E13" s="359"/>
      <c r="F13" s="360"/>
      <c r="G13" s="360">
        <f>SUM(G14:G58)</f>
        <v>0</v>
      </c>
      <c r="H13" s="359">
        <v>0.28773500000000002</v>
      </c>
    </row>
    <row r="14" spans="1:8" ht="24" customHeight="1">
      <c r="A14" s="361">
        <v>1</v>
      </c>
      <c r="B14" s="362" t="s">
        <v>805</v>
      </c>
      <c r="C14" s="362" t="s">
        <v>806</v>
      </c>
      <c r="D14" s="362" t="s">
        <v>305</v>
      </c>
      <c r="E14" s="363">
        <v>8</v>
      </c>
      <c r="F14" s="364">
        <v>0</v>
      </c>
      <c r="G14" s="364">
        <f>F14*E14</f>
        <v>0</v>
      </c>
      <c r="H14" s="363">
        <v>0</v>
      </c>
    </row>
    <row r="15" spans="1:8" ht="24" customHeight="1">
      <c r="A15" s="365">
        <v>2</v>
      </c>
      <c r="B15" s="366" t="s">
        <v>807</v>
      </c>
      <c r="C15" s="366" t="s">
        <v>808</v>
      </c>
      <c r="D15" s="366" t="s">
        <v>305</v>
      </c>
      <c r="E15" s="367">
        <v>8</v>
      </c>
      <c r="F15" s="368">
        <v>0</v>
      </c>
      <c r="G15" s="368">
        <f>F15*E15</f>
        <v>0</v>
      </c>
      <c r="H15" s="367">
        <v>1.8400000000000001E-3</v>
      </c>
    </row>
    <row r="16" spans="1:8" ht="13.5" customHeight="1">
      <c r="A16" s="361">
        <v>3</v>
      </c>
      <c r="B16" s="362" t="s">
        <v>809</v>
      </c>
      <c r="C16" s="362" t="s">
        <v>810</v>
      </c>
      <c r="D16" s="362" t="s">
        <v>305</v>
      </c>
      <c r="E16" s="363">
        <v>36</v>
      </c>
      <c r="F16" s="364">
        <v>0</v>
      </c>
      <c r="G16" s="364">
        <f>F16*E16</f>
        <v>0</v>
      </c>
      <c r="H16" s="363">
        <v>0</v>
      </c>
    </row>
    <row r="17" spans="1:8" ht="13.5" customHeight="1">
      <c r="A17" s="365">
        <v>4</v>
      </c>
      <c r="B17" s="366" t="s">
        <v>811</v>
      </c>
      <c r="C17" s="366" t="s">
        <v>812</v>
      </c>
      <c r="D17" s="366" t="s">
        <v>305</v>
      </c>
      <c r="E17" s="367">
        <v>36</v>
      </c>
      <c r="F17" s="368">
        <v>0</v>
      </c>
      <c r="G17" s="368">
        <f>F17*E17</f>
        <v>0</v>
      </c>
      <c r="H17" s="367">
        <v>3.5999999999999997E-2</v>
      </c>
    </row>
    <row r="18" spans="1:8" ht="13.5" customHeight="1">
      <c r="A18" s="361">
        <v>5</v>
      </c>
      <c r="B18" s="362" t="s">
        <v>813</v>
      </c>
      <c r="C18" s="362" t="s">
        <v>814</v>
      </c>
      <c r="D18" s="362" t="s">
        <v>108</v>
      </c>
      <c r="E18" s="363">
        <v>100</v>
      </c>
      <c r="F18" s="364">
        <v>0</v>
      </c>
      <c r="G18" s="364">
        <f>F18*E18</f>
        <v>0</v>
      </c>
      <c r="H18" s="363">
        <v>0</v>
      </c>
    </row>
    <row r="19" spans="1:8" ht="24" customHeight="1">
      <c r="A19" s="365">
        <v>6</v>
      </c>
      <c r="B19" s="366" t="s">
        <v>815</v>
      </c>
      <c r="C19" s="366" t="s">
        <v>816</v>
      </c>
      <c r="D19" s="366" t="s">
        <v>247</v>
      </c>
      <c r="E19" s="367">
        <v>100</v>
      </c>
      <c r="F19" s="368">
        <v>0</v>
      </c>
      <c r="G19" s="368">
        <f>F19*E19</f>
        <v>0</v>
      </c>
      <c r="H19" s="367">
        <v>0.1</v>
      </c>
    </row>
    <row r="20" spans="1:8" ht="24" customHeight="1">
      <c r="A20" s="361">
        <v>7</v>
      </c>
      <c r="B20" s="362" t="s">
        <v>497</v>
      </c>
      <c r="C20" s="362" t="s">
        <v>498</v>
      </c>
      <c r="D20" s="362" t="s">
        <v>108</v>
      </c>
      <c r="E20" s="363">
        <v>60</v>
      </c>
      <c r="F20" s="364">
        <v>0</v>
      </c>
      <c r="G20" s="364">
        <f>F20*E20</f>
        <v>0</v>
      </c>
      <c r="H20" s="363">
        <v>0</v>
      </c>
    </row>
    <row r="21" spans="1:8" ht="24" customHeight="1">
      <c r="A21" s="365">
        <v>8</v>
      </c>
      <c r="B21" s="366" t="s">
        <v>499</v>
      </c>
      <c r="C21" s="366" t="s">
        <v>500</v>
      </c>
      <c r="D21" s="366" t="s">
        <v>108</v>
      </c>
      <c r="E21" s="367">
        <v>60</v>
      </c>
      <c r="F21" s="368">
        <v>0</v>
      </c>
      <c r="G21" s="368">
        <f>F21*E21</f>
        <v>0</v>
      </c>
      <c r="H21" s="367">
        <v>0.06</v>
      </c>
    </row>
    <row r="22" spans="1:8" ht="13.5" customHeight="1">
      <c r="A22" s="361">
        <v>9</v>
      </c>
      <c r="B22" s="362" t="s">
        <v>817</v>
      </c>
      <c r="C22" s="362" t="s">
        <v>818</v>
      </c>
      <c r="D22" s="362" t="s">
        <v>305</v>
      </c>
      <c r="E22" s="363">
        <v>8</v>
      </c>
      <c r="F22" s="364">
        <v>0</v>
      </c>
      <c r="G22" s="364">
        <f>F22*E22</f>
        <v>0</v>
      </c>
      <c r="H22" s="363">
        <v>0</v>
      </c>
    </row>
    <row r="23" spans="1:8" ht="24" customHeight="1">
      <c r="A23" s="365">
        <v>10</v>
      </c>
      <c r="B23" s="366" t="s">
        <v>819</v>
      </c>
      <c r="C23" s="366" t="s">
        <v>820</v>
      </c>
      <c r="D23" s="366" t="s">
        <v>305</v>
      </c>
      <c r="E23" s="367">
        <v>8</v>
      </c>
      <c r="F23" s="368">
        <v>0</v>
      </c>
      <c r="G23" s="368">
        <f>F23*E23</f>
        <v>0</v>
      </c>
      <c r="H23" s="367">
        <v>2.4000000000000001E-4</v>
      </c>
    </row>
    <row r="24" spans="1:8" ht="13.5" customHeight="1">
      <c r="A24" s="361">
        <v>11</v>
      </c>
      <c r="B24" s="362" t="s">
        <v>821</v>
      </c>
      <c r="C24" s="362" t="s">
        <v>822</v>
      </c>
      <c r="D24" s="362" t="s">
        <v>305</v>
      </c>
      <c r="E24" s="363">
        <v>3</v>
      </c>
      <c r="F24" s="364">
        <v>0</v>
      </c>
      <c r="G24" s="364">
        <f>F24*E24</f>
        <v>0</v>
      </c>
      <c r="H24" s="363">
        <v>0</v>
      </c>
    </row>
    <row r="25" spans="1:8" ht="24" customHeight="1">
      <c r="A25" s="365">
        <v>12</v>
      </c>
      <c r="B25" s="366" t="s">
        <v>823</v>
      </c>
      <c r="C25" s="366" t="s">
        <v>824</v>
      </c>
      <c r="D25" s="366" t="s">
        <v>305</v>
      </c>
      <c r="E25" s="367">
        <v>3</v>
      </c>
      <c r="F25" s="368">
        <v>0</v>
      </c>
      <c r="G25" s="368">
        <f>F25*E25</f>
        <v>0</v>
      </c>
      <c r="H25" s="367">
        <v>3.4049999999999997E-2</v>
      </c>
    </row>
    <row r="26" spans="1:8" ht="13.5" customHeight="1">
      <c r="A26" s="361">
        <v>13</v>
      </c>
      <c r="B26" s="362" t="s">
        <v>825</v>
      </c>
      <c r="C26" s="362" t="s">
        <v>826</v>
      </c>
      <c r="D26" s="362" t="s">
        <v>305</v>
      </c>
      <c r="E26" s="363">
        <v>6</v>
      </c>
      <c r="F26" s="364">
        <v>0</v>
      </c>
      <c r="G26" s="364">
        <f>F26*E26</f>
        <v>0</v>
      </c>
      <c r="H26" s="363">
        <v>0</v>
      </c>
    </row>
    <row r="27" spans="1:8" ht="24" customHeight="1">
      <c r="A27" s="365">
        <v>47</v>
      </c>
      <c r="B27" s="366" t="s">
        <v>827</v>
      </c>
      <c r="C27" s="366" t="s">
        <v>828</v>
      </c>
      <c r="D27" s="366" t="s">
        <v>305</v>
      </c>
      <c r="E27" s="367">
        <v>3</v>
      </c>
      <c r="F27" s="368">
        <v>0</v>
      </c>
      <c r="G27" s="368">
        <f>F27*E27</f>
        <v>0</v>
      </c>
      <c r="H27" s="367">
        <v>7.3800000000000003E-3</v>
      </c>
    </row>
    <row r="28" spans="1:8" ht="24" customHeight="1">
      <c r="A28" s="365">
        <v>48</v>
      </c>
      <c r="B28" s="366" t="s">
        <v>829</v>
      </c>
      <c r="C28" s="366" t="s">
        <v>830</v>
      </c>
      <c r="D28" s="366" t="s">
        <v>305</v>
      </c>
      <c r="E28" s="367">
        <v>3</v>
      </c>
      <c r="F28" s="368">
        <v>0</v>
      </c>
      <c r="G28" s="368">
        <f>F28*E28</f>
        <v>0</v>
      </c>
      <c r="H28" s="367">
        <v>4.1999999999999997E-3</v>
      </c>
    </row>
    <row r="29" spans="1:8" ht="13.5" customHeight="1">
      <c r="A29" s="361">
        <v>15</v>
      </c>
      <c r="B29" s="362" t="s">
        <v>831</v>
      </c>
      <c r="C29" s="362" t="s">
        <v>832</v>
      </c>
      <c r="D29" s="362" t="s">
        <v>305</v>
      </c>
      <c r="E29" s="363">
        <v>3</v>
      </c>
      <c r="F29" s="364">
        <v>0</v>
      </c>
      <c r="G29" s="364">
        <f>F29*E29</f>
        <v>0</v>
      </c>
      <c r="H29" s="363">
        <v>0</v>
      </c>
    </row>
    <row r="30" spans="1:8" ht="13.5" customHeight="1">
      <c r="A30" s="365">
        <v>16</v>
      </c>
      <c r="B30" s="366" t="s">
        <v>833</v>
      </c>
      <c r="C30" s="366" t="s">
        <v>834</v>
      </c>
      <c r="D30" s="366" t="s">
        <v>305</v>
      </c>
      <c r="E30" s="367">
        <v>3</v>
      </c>
      <c r="F30" s="368">
        <v>0</v>
      </c>
      <c r="G30" s="368">
        <f>F30*E30</f>
        <v>0</v>
      </c>
      <c r="H30" s="367">
        <v>5.1000000000000004E-4</v>
      </c>
    </row>
    <row r="31" spans="1:8" ht="13.5" customHeight="1">
      <c r="A31" s="361">
        <v>17</v>
      </c>
      <c r="B31" s="362" t="s">
        <v>835</v>
      </c>
      <c r="C31" s="362" t="s">
        <v>836</v>
      </c>
      <c r="D31" s="362" t="s">
        <v>305</v>
      </c>
      <c r="E31" s="363">
        <v>3</v>
      </c>
      <c r="F31" s="364">
        <v>0</v>
      </c>
      <c r="G31" s="364">
        <f>F31*E31</f>
        <v>0</v>
      </c>
      <c r="H31" s="363">
        <v>0</v>
      </c>
    </row>
    <row r="32" spans="1:8" ht="13.5" customHeight="1">
      <c r="A32" s="365">
        <v>18</v>
      </c>
      <c r="B32" s="366" t="s">
        <v>837</v>
      </c>
      <c r="C32" s="366" t="s">
        <v>838</v>
      </c>
      <c r="D32" s="366" t="s">
        <v>305</v>
      </c>
      <c r="E32" s="367">
        <v>3</v>
      </c>
      <c r="F32" s="368">
        <v>0</v>
      </c>
      <c r="G32" s="368">
        <f>F32*E32</f>
        <v>0</v>
      </c>
      <c r="H32" s="367">
        <v>1.1999999999999999E-3</v>
      </c>
    </row>
    <row r="33" spans="1:8" ht="13.5" customHeight="1">
      <c r="A33" s="361">
        <v>19</v>
      </c>
      <c r="B33" s="362" t="s">
        <v>839</v>
      </c>
      <c r="C33" s="362" t="s">
        <v>840</v>
      </c>
      <c r="D33" s="362" t="s">
        <v>305</v>
      </c>
      <c r="E33" s="363">
        <v>2</v>
      </c>
      <c r="F33" s="364">
        <v>0</v>
      </c>
      <c r="G33" s="364">
        <f>F33*E33</f>
        <v>0</v>
      </c>
      <c r="H33" s="363">
        <v>0</v>
      </c>
    </row>
    <row r="34" spans="1:8" ht="13.5" customHeight="1">
      <c r="A34" s="365">
        <v>20</v>
      </c>
      <c r="B34" s="366" t="s">
        <v>841</v>
      </c>
      <c r="C34" s="366" t="s">
        <v>842</v>
      </c>
      <c r="D34" s="366" t="s">
        <v>305</v>
      </c>
      <c r="E34" s="367">
        <v>2</v>
      </c>
      <c r="F34" s="368">
        <v>0</v>
      </c>
      <c r="G34" s="368">
        <f>F34*E34</f>
        <v>0</v>
      </c>
      <c r="H34" s="367">
        <v>4.4000000000000002E-4</v>
      </c>
    </row>
    <row r="35" spans="1:8" ht="13.5" customHeight="1">
      <c r="A35" s="361">
        <v>21</v>
      </c>
      <c r="B35" s="362" t="s">
        <v>843</v>
      </c>
      <c r="C35" s="362" t="s">
        <v>844</v>
      </c>
      <c r="D35" s="362" t="s">
        <v>305</v>
      </c>
      <c r="E35" s="363">
        <v>36</v>
      </c>
      <c r="F35" s="364">
        <v>0</v>
      </c>
      <c r="G35" s="364">
        <f>F35*E35</f>
        <v>0</v>
      </c>
      <c r="H35" s="363">
        <v>0</v>
      </c>
    </row>
    <row r="36" spans="1:8" ht="24" customHeight="1">
      <c r="A36" s="365">
        <v>22</v>
      </c>
      <c r="B36" s="366" t="s">
        <v>845</v>
      </c>
      <c r="C36" s="366" t="s">
        <v>846</v>
      </c>
      <c r="D36" s="366" t="s">
        <v>305</v>
      </c>
      <c r="E36" s="367">
        <v>36</v>
      </c>
      <c r="F36" s="368">
        <v>0</v>
      </c>
      <c r="G36" s="368">
        <f>F36*E36</f>
        <v>0</v>
      </c>
      <c r="H36" s="367">
        <v>5.7600000000000004E-3</v>
      </c>
    </row>
    <row r="37" spans="1:8" ht="13.5" customHeight="1">
      <c r="A37" s="361">
        <v>23</v>
      </c>
      <c r="B37" s="362" t="s">
        <v>847</v>
      </c>
      <c r="C37" s="362" t="s">
        <v>848</v>
      </c>
      <c r="D37" s="362" t="s">
        <v>305</v>
      </c>
      <c r="E37" s="363">
        <v>2</v>
      </c>
      <c r="F37" s="364">
        <v>0</v>
      </c>
      <c r="G37" s="364">
        <f>F37*E37</f>
        <v>0</v>
      </c>
      <c r="H37" s="363">
        <v>0</v>
      </c>
    </row>
    <row r="38" spans="1:8" ht="24" customHeight="1">
      <c r="A38" s="365">
        <v>24</v>
      </c>
      <c r="B38" s="366" t="s">
        <v>849</v>
      </c>
      <c r="C38" s="366" t="s">
        <v>850</v>
      </c>
      <c r="D38" s="366" t="s">
        <v>305</v>
      </c>
      <c r="E38" s="367">
        <v>2</v>
      </c>
      <c r="F38" s="368">
        <v>0</v>
      </c>
      <c r="G38" s="368">
        <f>F38*E38</f>
        <v>0</v>
      </c>
      <c r="H38" s="367">
        <v>2.9999999999999997E-4</v>
      </c>
    </row>
    <row r="39" spans="1:8" ht="13.5" customHeight="1">
      <c r="A39" s="361">
        <v>25</v>
      </c>
      <c r="B39" s="362" t="s">
        <v>851</v>
      </c>
      <c r="C39" s="362" t="s">
        <v>852</v>
      </c>
      <c r="D39" s="362" t="s">
        <v>305</v>
      </c>
      <c r="E39" s="363">
        <v>8</v>
      </c>
      <c r="F39" s="364">
        <v>0</v>
      </c>
      <c r="G39" s="364">
        <f>F39*E39</f>
        <v>0</v>
      </c>
      <c r="H39" s="363">
        <v>0</v>
      </c>
    </row>
    <row r="40" spans="1:8" ht="24" customHeight="1">
      <c r="A40" s="365">
        <v>26</v>
      </c>
      <c r="B40" s="366" t="s">
        <v>853</v>
      </c>
      <c r="C40" s="366" t="s">
        <v>854</v>
      </c>
      <c r="D40" s="366" t="s">
        <v>305</v>
      </c>
      <c r="E40" s="367">
        <v>8</v>
      </c>
      <c r="F40" s="368">
        <v>0</v>
      </c>
      <c r="G40" s="368">
        <f>F40*E40</f>
        <v>0</v>
      </c>
      <c r="H40" s="367">
        <v>2.32E-3</v>
      </c>
    </row>
    <row r="41" spans="1:8" ht="13.5" customHeight="1">
      <c r="A41" s="361">
        <v>27</v>
      </c>
      <c r="B41" s="362" t="s">
        <v>855</v>
      </c>
      <c r="C41" s="362" t="s">
        <v>856</v>
      </c>
      <c r="D41" s="362" t="s">
        <v>305</v>
      </c>
      <c r="E41" s="363">
        <v>8</v>
      </c>
      <c r="F41" s="364">
        <v>0</v>
      </c>
      <c r="G41" s="364">
        <f>F41*E41</f>
        <v>0</v>
      </c>
      <c r="H41" s="363">
        <v>0</v>
      </c>
    </row>
    <row r="42" spans="1:8" ht="24" customHeight="1">
      <c r="A42" s="365">
        <v>28</v>
      </c>
      <c r="B42" s="366" t="s">
        <v>857</v>
      </c>
      <c r="C42" s="366" t="s">
        <v>858</v>
      </c>
      <c r="D42" s="366" t="s">
        <v>305</v>
      </c>
      <c r="E42" s="367">
        <v>8</v>
      </c>
      <c r="F42" s="368">
        <v>0</v>
      </c>
      <c r="G42" s="368">
        <f>F42*E42</f>
        <v>0</v>
      </c>
      <c r="H42" s="367">
        <v>1.3600000000000001E-3</v>
      </c>
    </row>
    <row r="43" spans="1:8" ht="13.5" customHeight="1">
      <c r="A43" s="361">
        <v>29</v>
      </c>
      <c r="B43" s="362" t="s">
        <v>859</v>
      </c>
      <c r="C43" s="362" t="s">
        <v>860</v>
      </c>
      <c r="D43" s="362" t="s">
        <v>305</v>
      </c>
      <c r="E43" s="363">
        <v>16</v>
      </c>
      <c r="F43" s="364">
        <v>0</v>
      </c>
      <c r="G43" s="364">
        <f>F43*E43</f>
        <v>0</v>
      </c>
      <c r="H43" s="363">
        <v>0</v>
      </c>
    </row>
    <row r="44" spans="1:8" ht="24" customHeight="1">
      <c r="A44" s="365">
        <v>30</v>
      </c>
      <c r="B44" s="366" t="s">
        <v>861</v>
      </c>
      <c r="C44" s="366" t="s">
        <v>862</v>
      </c>
      <c r="D44" s="366" t="s">
        <v>305</v>
      </c>
      <c r="E44" s="367">
        <v>16</v>
      </c>
      <c r="F44" s="368">
        <v>0</v>
      </c>
      <c r="G44" s="368">
        <f>F44*E44</f>
        <v>0</v>
      </c>
      <c r="H44" s="367">
        <v>3.5200000000000001E-3</v>
      </c>
    </row>
    <row r="45" spans="1:8" ht="13.5" customHeight="1">
      <c r="A45" s="361">
        <v>31</v>
      </c>
      <c r="B45" s="362" t="s">
        <v>501</v>
      </c>
      <c r="C45" s="362" t="s">
        <v>502</v>
      </c>
      <c r="D45" s="362" t="s">
        <v>305</v>
      </c>
      <c r="E45" s="363">
        <v>20</v>
      </c>
      <c r="F45" s="364">
        <v>0</v>
      </c>
      <c r="G45" s="364">
        <f>F45*E45</f>
        <v>0</v>
      </c>
      <c r="H45" s="363">
        <v>0</v>
      </c>
    </row>
    <row r="46" spans="1:8" ht="24" customHeight="1">
      <c r="A46" s="365">
        <v>32</v>
      </c>
      <c r="B46" s="366" t="s">
        <v>503</v>
      </c>
      <c r="C46" s="366" t="s">
        <v>504</v>
      </c>
      <c r="D46" s="366" t="s">
        <v>305</v>
      </c>
      <c r="E46" s="367">
        <v>20</v>
      </c>
      <c r="F46" s="368">
        <v>0</v>
      </c>
      <c r="G46" s="368">
        <f>F46*E46</f>
        <v>0</v>
      </c>
      <c r="H46" s="367">
        <v>4.1999999999999997E-3</v>
      </c>
    </row>
    <row r="47" spans="1:8" ht="24" customHeight="1">
      <c r="A47" s="361">
        <v>33</v>
      </c>
      <c r="B47" s="362" t="s">
        <v>863</v>
      </c>
      <c r="C47" s="362" t="s">
        <v>864</v>
      </c>
      <c r="D47" s="362" t="s">
        <v>108</v>
      </c>
      <c r="E47" s="363">
        <v>120</v>
      </c>
      <c r="F47" s="364">
        <v>0</v>
      </c>
      <c r="G47" s="364">
        <f>F47*E47</f>
        <v>0</v>
      </c>
      <c r="H47" s="363">
        <v>0</v>
      </c>
    </row>
    <row r="48" spans="1:8" ht="13.5" customHeight="1">
      <c r="A48" s="365">
        <v>34</v>
      </c>
      <c r="B48" s="366" t="s">
        <v>865</v>
      </c>
      <c r="C48" s="366" t="s">
        <v>866</v>
      </c>
      <c r="D48" s="366" t="s">
        <v>247</v>
      </c>
      <c r="E48" s="367">
        <v>16.2</v>
      </c>
      <c r="F48" s="368">
        <v>0</v>
      </c>
      <c r="G48" s="368">
        <f>F48*E48</f>
        <v>0</v>
      </c>
      <c r="H48" s="367">
        <v>1.6199999999999999E-2</v>
      </c>
    </row>
    <row r="49" spans="1:8" ht="24" customHeight="1">
      <c r="A49" s="361">
        <v>35</v>
      </c>
      <c r="B49" s="362" t="s">
        <v>867</v>
      </c>
      <c r="C49" s="362" t="s">
        <v>868</v>
      </c>
      <c r="D49" s="362" t="s">
        <v>108</v>
      </c>
      <c r="E49" s="363">
        <v>25</v>
      </c>
      <c r="F49" s="364">
        <v>0</v>
      </c>
      <c r="G49" s="364">
        <f>F49*E49</f>
        <v>0</v>
      </c>
      <c r="H49" s="363">
        <v>0</v>
      </c>
    </row>
    <row r="50" spans="1:8" ht="13.5" customHeight="1">
      <c r="A50" s="365">
        <v>36</v>
      </c>
      <c r="B50" s="366" t="s">
        <v>869</v>
      </c>
      <c r="C50" s="366" t="s">
        <v>870</v>
      </c>
      <c r="D50" s="366" t="s">
        <v>108</v>
      </c>
      <c r="E50" s="367">
        <v>25</v>
      </c>
      <c r="F50" s="368">
        <v>0</v>
      </c>
      <c r="G50" s="368">
        <f>F50*E50</f>
        <v>0</v>
      </c>
      <c r="H50" s="367">
        <v>4.2500000000000003E-3</v>
      </c>
    </row>
    <row r="51" spans="1:8" ht="13.5" customHeight="1">
      <c r="A51" s="365">
        <v>37</v>
      </c>
      <c r="B51" s="366" t="s">
        <v>871</v>
      </c>
      <c r="C51" s="366" t="s">
        <v>872</v>
      </c>
      <c r="D51" s="366" t="s">
        <v>305</v>
      </c>
      <c r="E51" s="367">
        <v>25</v>
      </c>
      <c r="F51" s="368">
        <v>0</v>
      </c>
      <c r="G51" s="368">
        <f>F51*E51</f>
        <v>0</v>
      </c>
      <c r="H51" s="367">
        <v>2.5000000000000001E-4</v>
      </c>
    </row>
    <row r="52" spans="1:8" ht="13.5" customHeight="1">
      <c r="A52" s="365">
        <v>38</v>
      </c>
      <c r="B52" s="366" t="s">
        <v>865</v>
      </c>
      <c r="C52" s="366" t="s">
        <v>866</v>
      </c>
      <c r="D52" s="366" t="s">
        <v>247</v>
      </c>
      <c r="E52" s="367">
        <v>3.375</v>
      </c>
      <c r="F52" s="368">
        <v>0</v>
      </c>
      <c r="G52" s="368">
        <f>F52*E52</f>
        <v>0</v>
      </c>
      <c r="H52" s="367">
        <v>3.375E-3</v>
      </c>
    </row>
    <row r="53" spans="1:8" ht="24" customHeight="1">
      <c r="A53" s="361">
        <v>39</v>
      </c>
      <c r="B53" s="362" t="s">
        <v>873</v>
      </c>
      <c r="C53" s="362" t="s">
        <v>874</v>
      </c>
      <c r="D53" s="362" t="s">
        <v>305</v>
      </c>
      <c r="E53" s="363">
        <v>1</v>
      </c>
      <c r="F53" s="364">
        <v>0</v>
      </c>
      <c r="G53" s="364">
        <f>F53*E53</f>
        <v>0</v>
      </c>
      <c r="H53" s="363">
        <v>0</v>
      </c>
    </row>
    <row r="54" spans="1:8" ht="24" customHeight="1">
      <c r="A54" s="365">
        <v>40</v>
      </c>
      <c r="B54" s="366" t="s">
        <v>875</v>
      </c>
      <c r="C54" s="366" t="s">
        <v>876</v>
      </c>
      <c r="D54" s="366" t="s">
        <v>305</v>
      </c>
      <c r="E54" s="367">
        <v>1</v>
      </c>
      <c r="F54" s="368">
        <v>0</v>
      </c>
      <c r="G54" s="368">
        <f>F54*E54</f>
        <v>0</v>
      </c>
      <c r="H54" s="367">
        <v>2.0000000000000001E-4</v>
      </c>
    </row>
    <row r="55" spans="1:8" ht="24" customHeight="1">
      <c r="A55" s="365">
        <v>41</v>
      </c>
      <c r="B55" s="366" t="s">
        <v>877</v>
      </c>
      <c r="C55" s="366" t="s">
        <v>878</v>
      </c>
      <c r="D55" s="366" t="s">
        <v>305</v>
      </c>
      <c r="E55" s="367">
        <v>1</v>
      </c>
      <c r="F55" s="368">
        <v>0</v>
      </c>
      <c r="G55" s="368">
        <f>F55*E55</f>
        <v>0</v>
      </c>
      <c r="H55" s="367">
        <v>1.3999999999999999E-4</v>
      </c>
    </row>
    <row r="56" spans="1:8" ht="13.5" customHeight="1">
      <c r="A56" s="361">
        <v>42</v>
      </c>
      <c r="B56" s="362" t="s">
        <v>515</v>
      </c>
      <c r="C56" s="362" t="s">
        <v>516</v>
      </c>
      <c r="D56" s="362" t="s">
        <v>105</v>
      </c>
      <c r="E56" s="363">
        <v>19.669</v>
      </c>
      <c r="F56" s="364">
        <v>0</v>
      </c>
      <c r="G56" s="364">
        <f t="shared" ref="G56:G58" si="0">F56*E56</f>
        <v>0</v>
      </c>
      <c r="H56" s="363">
        <v>0</v>
      </c>
    </row>
    <row r="57" spans="1:8" ht="13.5" customHeight="1">
      <c r="A57" s="361">
        <v>43</v>
      </c>
      <c r="B57" s="362" t="s">
        <v>517</v>
      </c>
      <c r="C57" s="362" t="s">
        <v>518</v>
      </c>
      <c r="D57" s="362" t="s">
        <v>105</v>
      </c>
      <c r="E57" s="363">
        <v>7.4710000000000001</v>
      </c>
      <c r="F57" s="364">
        <v>0</v>
      </c>
      <c r="G57" s="364">
        <f t="shared" si="0"/>
        <v>0</v>
      </c>
      <c r="H57" s="363">
        <v>0</v>
      </c>
    </row>
    <row r="58" spans="1:8" ht="13.5" customHeight="1">
      <c r="A58" s="361">
        <v>44</v>
      </c>
      <c r="B58" s="362" t="s">
        <v>519</v>
      </c>
      <c r="C58" s="362" t="s">
        <v>520</v>
      </c>
      <c r="D58" s="362" t="s">
        <v>105</v>
      </c>
      <c r="E58" s="363">
        <v>19.669</v>
      </c>
      <c r="F58" s="364">
        <v>0</v>
      </c>
      <c r="G58" s="364">
        <f t="shared" si="0"/>
        <v>0</v>
      </c>
      <c r="H58" s="363">
        <v>0</v>
      </c>
    </row>
    <row r="59" spans="1:8" ht="28.5" customHeight="1">
      <c r="A59" s="357"/>
      <c r="B59" s="358" t="s">
        <v>521</v>
      </c>
      <c r="C59" s="358" t="s">
        <v>879</v>
      </c>
      <c r="D59" s="358"/>
      <c r="E59" s="359"/>
      <c r="F59" s="360"/>
      <c r="G59" s="360">
        <f>SUM(G60:G61)</f>
        <v>0</v>
      </c>
      <c r="H59" s="359">
        <v>0</v>
      </c>
    </row>
    <row r="60" spans="1:8" ht="24" customHeight="1">
      <c r="A60" s="361">
        <v>49</v>
      </c>
      <c r="B60" s="362" t="s">
        <v>880</v>
      </c>
      <c r="C60" s="362" t="s">
        <v>528</v>
      </c>
      <c r="D60" s="362" t="s">
        <v>108</v>
      </c>
      <c r="E60" s="363">
        <v>20</v>
      </c>
      <c r="F60" s="364">
        <v>0</v>
      </c>
      <c r="G60" s="364">
        <f>F60*E60</f>
        <v>0</v>
      </c>
      <c r="H60" s="363">
        <v>0</v>
      </c>
    </row>
    <row r="61" spans="1:8" ht="24" customHeight="1">
      <c r="A61" s="361">
        <v>50</v>
      </c>
      <c r="B61" s="362" t="s">
        <v>881</v>
      </c>
      <c r="C61" s="362" t="s">
        <v>539</v>
      </c>
      <c r="D61" s="362" t="s">
        <v>108</v>
      </c>
      <c r="E61" s="363">
        <v>20</v>
      </c>
      <c r="F61" s="364">
        <v>0</v>
      </c>
      <c r="G61" s="364">
        <f>F61*E61</f>
        <v>0</v>
      </c>
      <c r="H61" s="363">
        <v>0</v>
      </c>
    </row>
    <row r="62" spans="1:8" ht="30.75" customHeight="1">
      <c r="A62" s="353"/>
      <c r="B62" s="354" t="s">
        <v>8</v>
      </c>
      <c r="C62" s="354" t="s">
        <v>542</v>
      </c>
      <c r="D62" s="354"/>
      <c r="E62" s="355"/>
      <c r="F62" s="356"/>
      <c r="G62" s="356">
        <f>G63</f>
        <v>0</v>
      </c>
      <c r="H62" s="355">
        <v>0</v>
      </c>
    </row>
    <row r="63" spans="1:8" ht="13.5" customHeight="1">
      <c r="A63" s="361">
        <v>45</v>
      </c>
      <c r="B63" s="362" t="s">
        <v>543</v>
      </c>
      <c r="C63" s="362" t="s">
        <v>882</v>
      </c>
      <c r="D63" s="362" t="s">
        <v>305</v>
      </c>
      <c r="E63" s="363">
        <v>1</v>
      </c>
      <c r="F63" s="364">
        <v>0</v>
      </c>
      <c r="G63" s="364">
        <f>F63*E63</f>
        <v>0</v>
      </c>
      <c r="H63" s="363">
        <v>0</v>
      </c>
    </row>
    <row r="64" spans="1:8" ht="30.75" customHeight="1">
      <c r="A64" s="369"/>
      <c r="B64" s="370"/>
      <c r="C64" s="370" t="s">
        <v>549</v>
      </c>
      <c r="D64" s="370"/>
      <c r="E64" s="371"/>
      <c r="F64" s="372"/>
      <c r="G64" s="372">
        <f>SUM(G62,G59,G13)</f>
        <v>0</v>
      </c>
      <c r="H64" s="371">
        <v>0.28773500000000002</v>
      </c>
    </row>
  </sheetData>
  <mergeCells count="2">
    <mergeCell ref="A1:H1"/>
    <mergeCell ref="A7:C7"/>
  </mergeCells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12AE-D6B2-4269-9B80-F3A8B8252519}">
  <sheetPr>
    <pageSetUpPr fitToPage="1"/>
  </sheetPr>
  <dimension ref="A1:S38"/>
  <sheetViews>
    <sheetView showGridLines="0" workbookViewId="0">
      <pane ySplit="3" topLeftCell="A19" activePane="bottomLeft" state="frozenSplit"/>
      <selection pane="bottomLeft" activeCell="E14" sqref="E14:F14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539" t="s">
        <v>2478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7"/>
      <c r="P4" s="218"/>
      <c r="Q4" s="218"/>
      <c r="R4" s="218"/>
      <c r="S4" s="220"/>
    </row>
    <row r="5" spans="1:19" ht="24.75" customHeight="1">
      <c r="A5" s="221"/>
      <c r="B5" s="377" t="s">
        <v>371</v>
      </c>
      <c r="C5" s="377"/>
      <c r="D5" s="377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377"/>
      <c r="O5" s="377"/>
      <c r="P5" s="377" t="s">
        <v>372</v>
      </c>
      <c r="Q5" s="222"/>
      <c r="R5" s="223"/>
      <c r="S5" s="224"/>
    </row>
    <row r="6" spans="1:19" ht="24.75" customHeight="1">
      <c r="A6" s="221"/>
      <c r="B6" s="377" t="s">
        <v>5</v>
      </c>
      <c r="C6" s="377"/>
      <c r="D6" s="377"/>
      <c r="E6" s="694" t="s">
        <v>2486</v>
      </c>
      <c r="F6" s="653"/>
      <c r="G6" s="653"/>
      <c r="H6" s="653"/>
      <c r="I6" s="653"/>
      <c r="J6" s="653"/>
      <c r="K6" s="653"/>
      <c r="L6" s="653"/>
      <c r="M6" s="654"/>
      <c r="N6" s="377"/>
      <c r="O6" s="377"/>
      <c r="P6" s="377" t="s">
        <v>373</v>
      </c>
      <c r="Q6" s="225"/>
      <c r="R6" s="226"/>
      <c r="S6" s="224"/>
    </row>
    <row r="7" spans="1:19" ht="24.75" customHeight="1" thickBot="1">
      <c r="A7" s="221"/>
      <c r="B7" s="377"/>
      <c r="C7" s="377"/>
      <c r="D7" s="377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377"/>
      <c r="O7" s="377"/>
      <c r="P7" s="377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 t="s">
        <v>377</v>
      </c>
      <c r="Q8" s="377" t="s">
        <v>378</v>
      </c>
      <c r="R8" s="377"/>
      <c r="S8" s="224"/>
    </row>
    <row r="9" spans="1:19" ht="24.75" customHeight="1" thickBot="1">
      <c r="A9" s="221"/>
      <c r="B9" s="377" t="s">
        <v>379</v>
      </c>
      <c r="C9" s="377"/>
      <c r="D9" s="377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377"/>
      <c r="O9" s="377"/>
      <c r="P9" s="229"/>
      <c r="Q9" s="230"/>
      <c r="R9" s="231"/>
      <c r="S9" s="224"/>
    </row>
    <row r="10" spans="1:19" ht="24.75" customHeight="1" thickBot="1">
      <c r="A10" s="221"/>
      <c r="B10" s="377" t="s">
        <v>380</v>
      </c>
      <c r="C10" s="377"/>
      <c r="D10" s="377"/>
      <c r="E10" s="693" t="s">
        <v>2494</v>
      </c>
      <c r="F10" s="638"/>
      <c r="G10" s="638"/>
      <c r="H10" s="638"/>
      <c r="I10" s="638"/>
      <c r="J10" s="638"/>
      <c r="K10" s="638"/>
      <c r="L10" s="638"/>
      <c r="M10" s="639"/>
      <c r="N10" s="377"/>
      <c r="O10" s="377"/>
      <c r="P10" s="229"/>
      <c r="Q10" s="230"/>
      <c r="R10" s="231"/>
      <c r="S10" s="224"/>
    </row>
    <row r="11" spans="1:19" ht="24.75" customHeight="1" thickBot="1">
      <c r="A11" s="221"/>
      <c r="B11" s="377" t="s">
        <v>381</v>
      </c>
      <c r="C11" s="377"/>
      <c r="D11" s="377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377"/>
      <c r="O11" s="377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90"/>
      <c r="F12" s="691"/>
      <c r="G12" s="691"/>
      <c r="H12" s="691"/>
      <c r="I12" s="691"/>
      <c r="J12" s="691"/>
      <c r="K12" s="691"/>
      <c r="L12" s="691"/>
      <c r="M12" s="692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377"/>
      <c r="C14" s="377"/>
      <c r="D14" s="377"/>
      <c r="E14" s="237" t="s">
        <v>383</v>
      </c>
      <c r="F14" s="377"/>
      <c r="G14" s="233"/>
      <c r="H14" s="377" t="s">
        <v>384</v>
      </c>
      <c r="I14" s="233"/>
      <c r="J14" s="377"/>
      <c r="K14" s="377"/>
      <c r="L14" s="377"/>
      <c r="M14" s="377"/>
      <c r="N14" s="377"/>
      <c r="O14" s="377"/>
      <c r="P14" s="377" t="s">
        <v>385</v>
      </c>
      <c r="Q14" s="238"/>
      <c r="R14" s="223"/>
      <c r="S14" s="224"/>
    </row>
    <row r="15" spans="1:19" ht="18.75" customHeight="1" thickBot="1">
      <c r="A15" s="221"/>
      <c r="B15" s="377"/>
      <c r="C15" s="377"/>
      <c r="D15" s="377"/>
      <c r="E15" s="234"/>
      <c r="F15" s="377"/>
      <c r="G15" s="233"/>
      <c r="H15" s="646">
        <v>44153</v>
      </c>
      <c r="I15" s="647"/>
      <c r="J15" s="377"/>
      <c r="K15" s="377"/>
      <c r="L15" s="377"/>
      <c r="M15" s="377"/>
      <c r="N15" s="377"/>
      <c r="O15" s="377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377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'VZT - kuchyna'!G39</f>
        <v>0</v>
      </c>
      <c r="S30" s="253"/>
    </row>
    <row r="31" spans="1:19" ht="19.5" customHeight="1">
      <c r="A31" s="221"/>
      <c r="B31" s="377"/>
      <c r="C31" s="377"/>
      <c r="D31" s="377"/>
      <c r="E31" s="377"/>
      <c r="F31" s="302"/>
      <c r="G31" s="303"/>
      <c r="H31" s="377"/>
      <c r="I31" s="377"/>
      <c r="J31" s="377"/>
      <c r="K31" s="377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377"/>
      <c r="F34" s="302"/>
      <c r="G34" s="303"/>
      <c r="H34" s="377"/>
      <c r="I34" s="377"/>
      <c r="J34" s="377"/>
      <c r="K34" s="377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377"/>
      <c r="C37" s="377"/>
      <c r="D37" s="377"/>
      <c r="E37" s="377"/>
      <c r="F37" s="302"/>
      <c r="G37" s="326"/>
      <c r="H37" s="377"/>
      <c r="I37" s="377"/>
      <c r="J37" s="377"/>
      <c r="K37" s="377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verticalDpi="0" r:id="rId1"/>
  <headerFooter alignWithMargins="0">
    <oddFooter>&amp;C   Strana &amp;P 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1856-3DBA-4DED-A2E7-472208C02107}">
  <dimension ref="A1:G43"/>
  <sheetViews>
    <sheetView zoomScale="145" zoomScaleNormal="145" workbookViewId="0">
      <selection activeCell="F38" sqref="F38"/>
    </sheetView>
  </sheetViews>
  <sheetFormatPr defaultRowHeight="13.5"/>
  <cols>
    <col min="1" max="1" width="6.140625" style="335" customWidth="1"/>
    <col min="2" max="2" width="30.42578125" style="335" customWidth="1"/>
    <col min="3" max="3" width="19.5703125" style="335" customWidth="1"/>
    <col min="4" max="4" width="6.140625" style="335" customWidth="1"/>
    <col min="5" max="5" width="6" style="335" customWidth="1"/>
    <col min="6" max="6" width="7.7109375" style="335" customWidth="1"/>
    <col min="7" max="7" width="7.42578125" style="335" customWidth="1"/>
    <col min="8" max="255" width="9.140625" style="335"/>
    <col min="256" max="256" width="8.42578125" style="335" customWidth="1"/>
    <col min="257" max="257" width="32.140625" style="335" customWidth="1"/>
    <col min="258" max="258" width="25.28515625" style="335" customWidth="1"/>
    <col min="259" max="259" width="8.5703125" style="335" customWidth="1"/>
    <col min="260" max="260" width="8" style="335" customWidth="1"/>
    <col min="261" max="261" width="12.5703125" style="335" customWidth="1"/>
    <col min="262" max="262" width="9.5703125" style="335" customWidth="1"/>
    <col min="263" max="511" width="9.140625" style="335"/>
    <col min="512" max="512" width="8.42578125" style="335" customWidth="1"/>
    <col min="513" max="513" width="32.140625" style="335" customWidth="1"/>
    <col min="514" max="514" width="25.28515625" style="335" customWidth="1"/>
    <col min="515" max="515" width="8.5703125" style="335" customWidth="1"/>
    <col min="516" max="516" width="8" style="335" customWidth="1"/>
    <col min="517" max="517" width="12.5703125" style="335" customWidth="1"/>
    <col min="518" max="518" width="9.5703125" style="335" customWidth="1"/>
    <col min="519" max="767" width="9.140625" style="335"/>
    <col min="768" max="768" width="8.42578125" style="335" customWidth="1"/>
    <col min="769" max="769" width="32.140625" style="335" customWidth="1"/>
    <col min="770" max="770" width="25.28515625" style="335" customWidth="1"/>
    <col min="771" max="771" width="8.5703125" style="335" customWidth="1"/>
    <col min="772" max="772" width="8" style="335" customWidth="1"/>
    <col min="773" max="773" width="12.5703125" style="335" customWidth="1"/>
    <col min="774" max="774" width="9.5703125" style="335" customWidth="1"/>
    <col min="775" max="1023" width="9.140625" style="335"/>
    <col min="1024" max="1024" width="8.42578125" style="335" customWidth="1"/>
    <col min="1025" max="1025" width="32.140625" style="335" customWidth="1"/>
    <col min="1026" max="1026" width="25.28515625" style="335" customWidth="1"/>
    <col min="1027" max="1027" width="8.5703125" style="335" customWidth="1"/>
    <col min="1028" max="1028" width="8" style="335" customWidth="1"/>
    <col min="1029" max="1029" width="12.5703125" style="335" customWidth="1"/>
    <col min="1030" max="1030" width="9.5703125" style="335" customWidth="1"/>
    <col min="1031" max="1279" width="9.140625" style="335"/>
    <col min="1280" max="1280" width="8.42578125" style="335" customWidth="1"/>
    <col min="1281" max="1281" width="32.140625" style="335" customWidth="1"/>
    <col min="1282" max="1282" width="25.28515625" style="335" customWidth="1"/>
    <col min="1283" max="1283" width="8.5703125" style="335" customWidth="1"/>
    <col min="1284" max="1284" width="8" style="335" customWidth="1"/>
    <col min="1285" max="1285" width="12.5703125" style="335" customWidth="1"/>
    <col min="1286" max="1286" width="9.5703125" style="335" customWidth="1"/>
    <col min="1287" max="1535" width="9.140625" style="335"/>
    <col min="1536" max="1536" width="8.42578125" style="335" customWidth="1"/>
    <col min="1537" max="1537" width="32.140625" style="335" customWidth="1"/>
    <col min="1538" max="1538" width="25.28515625" style="335" customWidth="1"/>
    <col min="1539" max="1539" width="8.5703125" style="335" customWidth="1"/>
    <col min="1540" max="1540" width="8" style="335" customWidth="1"/>
    <col min="1541" max="1541" width="12.5703125" style="335" customWidth="1"/>
    <col min="1542" max="1542" width="9.5703125" style="335" customWidth="1"/>
    <col min="1543" max="1791" width="9.140625" style="335"/>
    <col min="1792" max="1792" width="8.42578125" style="335" customWidth="1"/>
    <col min="1793" max="1793" width="32.140625" style="335" customWidth="1"/>
    <col min="1794" max="1794" width="25.28515625" style="335" customWidth="1"/>
    <col min="1795" max="1795" width="8.5703125" style="335" customWidth="1"/>
    <col min="1796" max="1796" width="8" style="335" customWidth="1"/>
    <col min="1797" max="1797" width="12.5703125" style="335" customWidth="1"/>
    <col min="1798" max="1798" width="9.5703125" style="335" customWidth="1"/>
    <col min="1799" max="2047" width="9.140625" style="335"/>
    <col min="2048" max="2048" width="8.42578125" style="335" customWidth="1"/>
    <col min="2049" max="2049" width="32.140625" style="335" customWidth="1"/>
    <col min="2050" max="2050" width="25.28515625" style="335" customWidth="1"/>
    <col min="2051" max="2051" width="8.5703125" style="335" customWidth="1"/>
    <col min="2052" max="2052" width="8" style="335" customWidth="1"/>
    <col min="2053" max="2053" width="12.5703125" style="335" customWidth="1"/>
    <col min="2054" max="2054" width="9.5703125" style="335" customWidth="1"/>
    <col min="2055" max="2303" width="9.140625" style="335"/>
    <col min="2304" max="2304" width="8.42578125" style="335" customWidth="1"/>
    <col min="2305" max="2305" width="32.140625" style="335" customWidth="1"/>
    <col min="2306" max="2306" width="25.28515625" style="335" customWidth="1"/>
    <col min="2307" max="2307" width="8.5703125" style="335" customWidth="1"/>
    <col min="2308" max="2308" width="8" style="335" customWidth="1"/>
    <col min="2309" max="2309" width="12.5703125" style="335" customWidth="1"/>
    <col min="2310" max="2310" width="9.5703125" style="335" customWidth="1"/>
    <col min="2311" max="2559" width="9.140625" style="335"/>
    <col min="2560" max="2560" width="8.42578125" style="335" customWidth="1"/>
    <col min="2561" max="2561" width="32.140625" style="335" customWidth="1"/>
    <col min="2562" max="2562" width="25.28515625" style="335" customWidth="1"/>
    <col min="2563" max="2563" width="8.5703125" style="335" customWidth="1"/>
    <col min="2564" max="2564" width="8" style="335" customWidth="1"/>
    <col min="2565" max="2565" width="12.5703125" style="335" customWidth="1"/>
    <col min="2566" max="2566" width="9.5703125" style="335" customWidth="1"/>
    <col min="2567" max="2815" width="9.140625" style="335"/>
    <col min="2816" max="2816" width="8.42578125" style="335" customWidth="1"/>
    <col min="2817" max="2817" width="32.140625" style="335" customWidth="1"/>
    <col min="2818" max="2818" width="25.28515625" style="335" customWidth="1"/>
    <col min="2819" max="2819" width="8.5703125" style="335" customWidth="1"/>
    <col min="2820" max="2820" width="8" style="335" customWidth="1"/>
    <col min="2821" max="2821" width="12.5703125" style="335" customWidth="1"/>
    <col min="2822" max="2822" width="9.5703125" style="335" customWidth="1"/>
    <col min="2823" max="3071" width="9.140625" style="335"/>
    <col min="3072" max="3072" width="8.42578125" style="335" customWidth="1"/>
    <col min="3073" max="3073" width="32.140625" style="335" customWidth="1"/>
    <col min="3074" max="3074" width="25.28515625" style="335" customWidth="1"/>
    <col min="3075" max="3075" width="8.5703125" style="335" customWidth="1"/>
    <col min="3076" max="3076" width="8" style="335" customWidth="1"/>
    <col min="3077" max="3077" width="12.5703125" style="335" customWidth="1"/>
    <col min="3078" max="3078" width="9.5703125" style="335" customWidth="1"/>
    <col min="3079" max="3327" width="9.140625" style="335"/>
    <col min="3328" max="3328" width="8.42578125" style="335" customWidth="1"/>
    <col min="3329" max="3329" width="32.140625" style="335" customWidth="1"/>
    <col min="3330" max="3330" width="25.28515625" style="335" customWidth="1"/>
    <col min="3331" max="3331" width="8.5703125" style="335" customWidth="1"/>
    <col min="3332" max="3332" width="8" style="335" customWidth="1"/>
    <col min="3333" max="3333" width="12.5703125" style="335" customWidth="1"/>
    <col min="3334" max="3334" width="9.5703125" style="335" customWidth="1"/>
    <col min="3335" max="3583" width="9.140625" style="335"/>
    <col min="3584" max="3584" width="8.42578125" style="335" customWidth="1"/>
    <col min="3585" max="3585" width="32.140625" style="335" customWidth="1"/>
    <col min="3586" max="3586" width="25.28515625" style="335" customWidth="1"/>
    <col min="3587" max="3587" width="8.5703125" style="335" customWidth="1"/>
    <col min="3588" max="3588" width="8" style="335" customWidth="1"/>
    <col min="3589" max="3589" width="12.5703125" style="335" customWidth="1"/>
    <col min="3590" max="3590" width="9.5703125" style="335" customWidth="1"/>
    <col min="3591" max="3839" width="9.140625" style="335"/>
    <col min="3840" max="3840" width="8.42578125" style="335" customWidth="1"/>
    <col min="3841" max="3841" width="32.140625" style="335" customWidth="1"/>
    <col min="3842" max="3842" width="25.28515625" style="335" customWidth="1"/>
    <col min="3843" max="3843" width="8.5703125" style="335" customWidth="1"/>
    <col min="3844" max="3844" width="8" style="335" customWidth="1"/>
    <col min="3845" max="3845" width="12.5703125" style="335" customWidth="1"/>
    <col min="3846" max="3846" width="9.5703125" style="335" customWidth="1"/>
    <col min="3847" max="4095" width="9.140625" style="335"/>
    <col min="4096" max="4096" width="8.42578125" style="335" customWidth="1"/>
    <col min="4097" max="4097" width="32.140625" style="335" customWidth="1"/>
    <col min="4098" max="4098" width="25.28515625" style="335" customWidth="1"/>
    <col min="4099" max="4099" width="8.5703125" style="335" customWidth="1"/>
    <col min="4100" max="4100" width="8" style="335" customWidth="1"/>
    <col min="4101" max="4101" width="12.5703125" style="335" customWidth="1"/>
    <col min="4102" max="4102" width="9.5703125" style="335" customWidth="1"/>
    <col min="4103" max="4351" width="9.140625" style="335"/>
    <col min="4352" max="4352" width="8.42578125" style="335" customWidth="1"/>
    <col min="4353" max="4353" width="32.140625" style="335" customWidth="1"/>
    <col min="4354" max="4354" width="25.28515625" style="335" customWidth="1"/>
    <col min="4355" max="4355" width="8.5703125" style="335" customWidth="1"/>
    <col min="4356" max="4356" width="8" style="335" customWidth="1"/>
    <col min="4357" max="4357" width="12.5703125" style="335" customWidth="1"/>
    <col min="4358" max="4358" width="9.5703125" style="335" customWidth="1"/>
    <col min="4359" max="4607" width="9.140625" style="335"/>
    <col min="4608" max="4608" width="8.42578125" style="335" customWidth="1"/>
    <col min="4609" max="4609" width="32.140625" style="335" customWidth="1"/>
    <col min="4610" max="4610" width="25.28515625" style="335" customWidth="1"/>
    <col min="4611" max="4611" width="8.5703125" style="335" customWidth="1"/>
    <col min="4612" max="4612" width="8" style="335" customWidth="1"/>
    <col min="4613" max="4613" width="12.5703125" style="335" customWidth="1"/>
    <col min="4614" max="4614" width="9.5703125" style="335" customWidth="1"/>
    <col min="4615" max="4863" width="9.140625" style="335"/>
    <col min="4864" max="4864" width="8.42578125" style="335" customWidth="1"/>
    <col min="4865" max="4865" width="32.140625" style="335" customWidth="1"/>
    <col min="4866" max="4866" width="25.28515625" style="335" customWidth="1"/>
    <col min="4867" max="4867" width="8.5703125" style="335" customWidth="1"/>
    <col min="4868" max="4868" width="8" style="335" customWidth="1"/>
    <col min="4869" max="4869" width="12.5703125" style="335" customWidth="1"/>
    <col min="4870" max="4870" width="9.5703125" style="335" customWidth="1"/>
    <col min="4871" max="5119" width="9.140625" style="335"/>
    <col min="5120" max="5120" width="8.42578125" style="335" customWidth="1"/>
    <col min="5121" max="5121" width="32.140625" style="335" customWidth="1"/>
    <col min="5122" max="5122" width="25.28515625" style="335" customWidth="1"/>
    <col min="5123" max="5123" width="8.5703125" style="335" customWidth="1"/>
    <col min="5124" max="5124" width="8" style="335" customWidth="1"/>
    <col min="5125" max="5125" width="12.5703125" style="335" customWidth="1"/>
    <col min="5126" max="5126" width="9.5703125" style="335" customWidth="1"/>
    <col min="5127" max="5375" width="9.140625" style="335"/>
    <col min="5376" max="5376" width="8.42578125" style="335" customWidth="1"/>
    <col min="5377" max="5377" width="32.140625" style="335" customWidth="1"/>
    <col min="5378" max="5378" width="25.28515625" style="335" customWidth="1"/>
    <col min="5379" max="5379" width="8.5703125" style="335" customWidth="1"/>
    <col min="5380" max="5380" width="8" style="335" customWidth="1"/>
    <col min="5381" max="5381" width="12.5703125" style="335" customWidth="1"/>
    <col min="5382" max="5382" width="9.5703125" style="335" customWidth="1"/>
    <col min="5383" max="5631" width="9.140625" style="335"/>
    <col min="5632" max="5632" width="8.42578125" style="335" customWidth="1"/>
    <col min="5633" max="5633" width="32.140625" style="335" customWidth="1"/>
    <col min="5634" max="5634" width="25.28515625" style="335" customWidth="1"/>
    <col min="5635" max="5635" width="8.5703125" style="335" customWidth="1"/>
    <col min="5636" max="5636" width="8" style="335" customWidth="1"/>
    <col min="5637" max="5637" width="12.5703125" style="335" customWidth="1"/>
    <col min="5638" max="5638" width="9.5703125" style="335" customWidth="1"/>
    <col min="5639" max="5887" width="9.140625" style="335"/>
    <col min="5888" max="5888" width="8.42578125" style="335" customWidth="1"/>
    <col min="5889" max="5889" width="32.140625" style="335" customWidth="1"/>
    <col min="5890" max="5890" width="25.28515625" style="335" customWidth="1"/>
    <col min="5891" max="5891" width="8.5703125" style="335" customWidth="1"/>
    <col min="5892" max="5892" width="8" style="335" customWidth="1"/>
    <col min="5893" max="5893" width="12.5703125" style="335" customWidth="1"/>
    <col min="5894" max="5894" width="9.5703125" style="335" customWidth="1"/>
    <col min="5895" max="6143" width="9.140625" style="335"/>
    <col min="6144" max="6144" width="8.42578125" style="335" customWidth="1"/>
    <col min="6145" max="6145" width="32.140625" style="335" customWidth="1"/>
    <col min="6146" max="6146" width="25.28515625" style="335" customWidth="1"/>
    <col min="6147" max="6147" width="8.5703125" style="335" customWidth="1"/>
    <col min="6148" max="6148" width="8" style="335" customWidth="1"/>
    <col min="6149" max="6149" width="12.5703125" style="335" customWidth="1"/>
    <col min="6150" max="6150" width="9.5703125" style="335" customWidth="1"/>
    <col min="6151" max="6399" width="9.140625" style="335"/>
    <col min="6400" max="6400" width="8.42578125" style="335" customWidth="1"/>
    <col min="6401" max="6401" width="32.140625" style="335" customWidth="1"/>
    <col min="6402" max="6402" width="25.28515625" style="335" customWidth="1"/>
    <col min="6403" max="6403" width="8.5703125" style="335" customWidth="1"/>
    <col min="6404" max="6404" width="8" style="335" customWidth="1"/>
    <col min="6405" max="6405" width="12.5703125" style="335" customWidth="1"/>
    <col min="6406" max="6406" width="9.5703125" style="335" customWidth="1"/>
    <col min="6407" max="6655" width="9.140625" style="335"/>
    <col min="6656" max="6656" width="8.42578125" style="335" customWidth="1"/>
    <col min="6657" max="6657" width="32.140625" style="335" customWidth="1"/>
    <col min="6658" max="6658" width="25.28515625" style="335" customWidth="1"/>
    <col min="6659" max="6659" width="8.5703125" style="335" customWidth="1"/>
    <col min="6660" max="6660" width="8" style="335" customWidth="1"/>
    <col min="6661" max="6661" width="12.5703125" style="335" customWidth="1"/>
    <col min="6662" max="6662" width="9.5703125" style="335" customWidth="1"/>
    <col min="6663" max="6911" width="9.140625" style="335"/>
    <col min="6912" max="6912" width="8.42578125" style="335" customWidth="1"/>
    <col min="6913" max="6913" width="32.140625" style="335" customWidth="1"/>
    <col min="6914" max="6914" width="25.28515625" style="335" customWidth="1"/>
    <col min="6915" max="6915" width="8.5703125" style="335" customWidth="1"/>
    <col min="6916" max="6916" width="8" style="335" customWidth="1"/>
    <col min="6917" max="6917" width="12.5703125" style="335" customWidth="1"/>
    <col min="6918" max="6918" width="9.5703125" style="335" customWidth="1"/>
    <col min="6919" max="7167" width="9.140625" style="335"/>
    <col min="7168" max="7168" width="8.42578125" style="335" customWidth="1"/>
    <col min="7169" max="7169" width="32.140625" style="335" customWidth="1"/>
    <col min="7170" max="7170" width="25.28515625" style="335" customWidth="1"/>
    <col min="7171" max="7171" width="8.5703125" style="335" customWidth="1"/>
    <col min="7172" max="7172" width="8" style="335" customWidth="1"/>
    <col min="7173" max="7173" width="12.5703125" style="335" customWidth="1"/>
    <col min="7174" max="7174" width="9.5703125" style="335" customWidth="1"/>
    <col min="7175" max="7423" width="9.140625" style="335"/>
    <col min="7424" max="7424" width="8.42578125" style="335" customWidth="1"/>
    <col min="7425" max="7425" width="32.140625" style="335" customWidth="1"/>
    <col min="7426" max="7426" width="25.28515625" style="335" customWidth="1"/>
    <col min="7427" max="7427" width="8.5703125" style="335" customWidth="1"/>
    <col min="7428" max="7428" width="8" style="335" customWidth="1"/>
    <col min="7429" max="7429" width="12.5703125" style="335" customWidth="1"/>
    <col min="7430" max="7430" width="9.5703125" style="335" customWidth="1"/>
    <col min="7431" max="7679" width="9.140625" style="335"/>
    <col min="7680" max="7680" width="8.42578125" style="335" customWidth="1"/>
    <col min="7681" max="7681" width="32.140625" style="335" customWidth="1"/>
    <col min="7682" max="7682" width="25.28515625" style="335" customWidth="1"/>
    <col min="7683" max="7683" width="8.5703125" style="335" customWidth="1"/>
    <col min="7684" max="7684" width="8" style="335" customWidth="1"/>
    <col min="7685" max="7685" width="12.5703125" style="335" customWidth="1"/>
    <col min="7686" max="7686" width="9.5703125" style="335" customWidth="1"/>
    <col min="7687" max="7935" width="9.140625" style="335"/>
    <col min="7936" max="7936" width="8.42578125" style="335" customWidth="1"/>
    <col min="7937" max="7937" width="32.140625" style="335" customWidth="1"/>
    <col min="7938" max="7938" width="25.28515625" style="335" customWidth="1"/>
    <col min="7939" max="7939" width="8.5703125" style="335" customWidth="1"/>
    <col min="7940" max="7940" width="8" style="335" customWidth="1"/>
    <col min="7941" max="7941" width="12.5703125" style="335" customWidth="1"/>
    <col min="7942" max="7942" width="9.5703125" style="335" customWidth="1"/>
    <col min="7943" max="8191" width="9.140625" style="335"/>
    <col min="8192" max="8192" width="8.42578125" style="335" customWidth="1"/>
    <col min="8193" max="8193" width="32.140625" style="335" customWidth="1"/>
    <col min="8194" max="8194" width="25.28515625" style="335" customWidth="1"/>
    <col min="8195" max="8195" width="8.5703125" style="335" customWidth="1"/>
    <col min="8196" max="8196" width="8" style="335" customWidth="1"/>
    <col min="8197" max="8197" width="12.5703125" style="335" customWidth="1"/>
    <col min="8198" max="8198" width="9.5703125" style="335" customWidth="1"/>
    <col min="8199" max="8447" width="9.140625" style="335"/>
    <col min="8448" max="8448" width="8.42578125" style="335" customWidth="1"/>
    <col min="8449" max="8449" width="32.140625" style="335" customWidth="1"/>
    <col min="8450" max="8450" width="25.28515625" style="335" customWidth="1"/>
    <col min="8451" max="8451" width="8.5703125" style="335" customWidth="1"/>
    <col min="8452" max="8452" width="8" style="335" customWidth="1"/>
    <col min="8453" max="8453" width="12.5703125" style="335" customWidth="1"/>
    <col min="8454" max="8454" width="9.5703125" style="335" customWidth="1"/>
    <col min="8455" max="8703" width="9.140625" style="335"/>
    <col min="8704" max="8704" width="8.42578125" style="335" customWidth="1"/>
    <col min="8705" max="8705" width="32.140625" style="335" customWidth="1"/>
    <col min="8706" max="8706" width="25.28515625" style="335" customWidth="1"/>
    <col min="8707" max="8707" width="8.5703125" style="335" customWidth="1"/>
    <col min="8708" max="8708" width="8" style="335" customWidth="1"/>
    <col min="8709" max="8709" width="12.5703125" style="335" customWidth="1"/>
    <col min="8710" max="8710" width="9.5703125" style="335" customWidth="1"/>
    <col min="8711" max="8959" width="9.140625" style="335"/>
    <col min="8960" max="8960" width="8.42578125" style="335" customWidth="1"/>
    <col min="8961" max="8961" width="32.140625" style="335" customWidth="1"/>
    <col min="8962" max="8962" width="25.28515625" style="335" customWidth="1"/>
    <col min="8963" max="8963" width="8.5703125" style="335" customWidth="1"/>
    <col min="8964" max="8964" width="8" style="335" customWidth="1"/>
    <col min="8965" max="8965" width="12.5703125" style="335" customWidth="1"/>
    <col min="8966" max="8966" width="9.5703125" style="335" customWidth="1"/>
    <col min="8967" max="9215" width="9.140625" style="335"/>
    <col min="9216" max="9216" width="8.42578125" style="335" customWidth="1"/>
    <col min="9217" max="9217" width="32.140625" style="335" customWidth="1"/>
    <col min="9218" max="9218" width="25.28515625" style="335" customWidth="1"/>
    <col min="9219" max="9219" width="8.5703125" style="335" customWidth="1"/>
    <col min="9220" max="9220" width="8" style="335" customWidth="1"/>
    <col min="9221" max="9221" width="12.5703125" style="335" customWidth="1"/>
    <col min="9222" max="9222" width="9.5703125" style="335" customWidth="1"/>
    <col min="9223" max="9471" width="9.140625" style="335"/>
    <col min="9472" max="9472" width="8.42578125" style="335" customWidth="1"/>
    <col min="9473" max="9473" width="32.140625" style="335" customWidth="1"/>
    <col min="9474" max="9474" width="25.28515625" style="335" customWidth="1"/>
    <col min="9475" max="9475" width="8.5703125" style="335" customWidth="1"/>
    <col min="9476" max="9476" width="8" style="335" customWidth="1"/>
    <col min="9477" max="9477" width="12.5703125" style="335" customWidth="1"/>
    <col min="9478" max="9478" width="9.5703125" style="335" customWidth="1"/>
    <col min="9479" max="9727" width="9.140625" style="335"/>
    <col min="9728" max="9728" width="8.42578125" style="335" customWidth="1"/>
    <col min="9729" max="9729" width="32.140625" style="335" customWidth="1"/>
    <col min="9730" max="9730" width="25.28515625" style="335" customWidth="1"/>
    <col min="9731" max="9731" width="8.5703125" style="335" customWidth="1"/>
    <col min="9732" max="9732" width="8" style="335" customWidth="1"/>
    <col min="9733" max="9733" width="12.5703125" style="335" customWidth="1"/>
    <col min="9734" max="9734" width="9.5703125" style="335" customWidth="1"/>
    <col min="9735" max="9983" width="9.140625" style="335"/>
    <col min="9984" max="9984" width="8.42578125" style="335" customWidth="1"/>
    <col min="9985" max="9985" width="32.140625" style="335" customWidth="1"/>
    <col min="9986" max="9986" width="25.28515625" style="335" customWidth="1"/>
    <col min="9987" max="9987" width="8.5703125" style="335" customWidth="1"/>
    <col min="9988" max="9988" width="8" style="335" customWidth="1"/>
    <col min="9989" max="9989" width="12.5703125" style="335" customWidth="1"/>
    <col min="9990" max="9990" width="9.5703125" style="335" customWidth="1"/>
    <col min="9991" max="10239" width="9.140625" style="335"/>
    <col min="10240" max="10240" width="8.42578125" style="335" customWidth="1"/>
    <col min="10241" max="10241" width="32.140625" style="335" customWidth="1"/>
    <col min="10242" max="10242" width="25.28515625" style="335" customWidth="1"/>
    <col min="10243" max="10243" width="8.5703125" style="335" customWidth="1"/>
    <col min="10244" max="10244" width="8" style="335" customWidth="1"/>
    <col min="10245" max="10245" width="12.5703125" style="335" customWidth="1"/>
    <col min="10246" max="10246" width="9.5703125" style="335" customWidth="1"/>
    <col min="10247" max="10495" width="9.140625" style="335"/>
    <col min="10496" max="10496" width="8.42578125" style="335" customWidth="1"/>
    <col min="10497" max="10497" width="32.140625" style="335" customWidth="1"/>
    <col min="10498" max="10498" width="25.28515625" style="335" customWidth="1"/>
    <col min="10499" max="10499" width="8.5703125" style="335" customWidth="1"/>
    <col min="10500" max="10500" width="8" style="335" customWidth="1"/>
    <col min="10501" max="10501" width="12.5703125" style="335" customWidth="1"/>
    <col min="10502" max="10502" width="9.5703125" style="335" customWidth="1"/>
    <col min="10503" max="10751" width="9.140625" style="335"/>
    <col min="10752" max="10752" width="8.42578125" style="335" customWidth="1"/>
    <col min="10753" max="10753" width="32.140625" style="335" customWidth="1"/>
    <col min="10754" max="10754" width="25.28515625" style="335" customWidth="1"/>
    <col min="10755" max="10755" width="8.5703125" style="335" customWidth="1"/>
    <col min="10756" max="10756" width="8" style="335" customWidth="1"/>
    <col min="10757" max="10757" width="12.5703125" style="335" customWidth="1"/>
    <col min="10758" max="10758" width="9.5703125" style="335" customWidth="1"/>
    <col min="10759" max="11007" width="9.140625" style="335"/>
    <col min="11008" max="11008" width="8.42578125" style="335" customWidth="1"/>
    <col min="11009" max="11009" width="32.140625" style="335" customWidth="1"/>
    <col min="11010" max="11010" width="25.28515625" style="335" customWidth="1"/>
    <col min="11011" max="11011" width="8.5703125" style="335" customWidth="1"/>
    <col min="11012" max="11012" width="8" style="335" customWidth="1"/>
    <col min="11013" max="11013" width="12.5703125" style="335" customWidth="1"/>
    <col min="11014" max="11014" width="9.5703125" style="335" customWidth="1"/>
    <col min="11015" max="11263" width="9.140625" style="335"/>
    <col min="11264" max="11264" width="8.42578125" style="335" customWidth="1"/>
    <col min="11265" max="11265" width="32.140625" style="335" customWidth="1"/>
    <col min="11266" max="11266" width="25.28515625" style="335" customWidth="1"/>
    <col min="11267" max="11267" width="8.5703125" style="335" customWidth="1"/>
    <col min="11268" max="11268" width="8" style="335" customWidth="1"/>
    <col min="11269" max="11269" width="12.5703125" style="335" customWidth="1"/>
    <col min="11270" max="11270" width="9.5703125" style="335" customWidth="1"/>
    <col min="11271" max="11519" width="9.140625" style="335"/>
    <col min="11520" max="11520" width="8.42578125" style="335" customWidth="1"/>
    <col min="11521" max="11521" width="32.140625" style="335" customWidth="1"/>
    <col min="11522" max="11522" width="25.28515625" style="335" customWidth="1"/>
    <col min="11523" max="11523" width="8.5703125" style="335" customWidth="1"/>
    <col min="11524" max="11524" width="8" style="335" customWidth="1"/>
    <col min="11525" max="11525" width="12.5703125" style="335" customWidth="1"/>
    <col min="11526" max="11526" width="9.5703125" style="335" customWidth="1"/>
    <col min="11527" max="11775" width="9.140625" style="335"/>
    <col min="11776" max="11776" width="8.42578125" style="335" customWidth="1"/>
    <col min="11777" max="11777" width="32.140625" style="335" customWidth="1"/>
    <col min="11778" max="11778" width="25.28515625" style="335" customWidth="1"/>
    <col min="11779" max="11779" width="8.5703125" style="335" customWidth="1"/>
    <col min="11780" max="11780" width="8" style="335" customWidth="1"/>
    <col min="11781" max="11781" width="12.5703125" style="335" customWidth="1"/>
    <col min="11782" max="11782" width="9.5703125" style="335" customWidth="1"/>
    <col min="11783" max="12031" width="9.140625" style="335"/>
    <col min="12032" max="12032" width="8.42578125" style="335" customWidth="1"/>
    <col min="12033" max="12033" width="32.140625" style="335" customWidth="1"/>
    <col min="12034" max="12034" width="25.28515625" style="335" customWidth="1"/>
    <col min="12035" max="12035" width="8.5703125" style="335" customWidth="1"/>
    <col min="12036" max="12036" width="8" style="335" customWidth="1"/>
    <col min="12037" max="12037" width="12.5703125" style="335" customWidth="1"/>
    <col min="12038" max="12038" width="9.5703125" style="335" customWidth="1"/>
    <col min="12039" max="12287" width="9.140625" style="335"/>
    <col min="12288" max="12288" width="8.42578125" style="335" customWidth="1"/>
    <col min="12289" max="12289" width="32.140625" style="335" customWidth="1"/>
    <col min="12290" max="12290" width="25.28515625" style="335" customWidth="1"/>
    <col min="12291" max="12291" width="8.5703125" style="335" customWidth="1"/>
    <col min="12292" max="12292" width="8" style="335" customWidth="1"/>
    <col min="12293" max="12293" width="12.5703125" style="335" customWidth="1"/>
    <col min="12294" max="12294" width="9.5703125" style="335" customWidth="1"/>
    <col min="12295" max="12543" width="9.140625" style="335"/>
    <col min="12544" max="12544" width="8.42578125" style="335" customWidth="1"/>
    <col min="12545" max="12545" width="32.140625" style="335" customWidth="1"/>
    <col min="12546" max="12546" width="25.28515625" style="335" customWidth="1"/>
    <col min="12547" max="12547" width="8.5703125" style="335" customWidth="1"/>
    <col min="12548" max="12548" width="8" style="335" customWidth="1"/>
    <col min="12549" max="12549" width="12.5703125" style="335" customWidth="1"/>
    <col min="12550" max="12550" width="9.5703125" style="335" customWidth="1"/>
    <col min="12551" max="12799" width="9.140625" style="335"/>
    <col min="12800" max="12800" width="8.42578125" style="335" customWidth="1"/>
    <col min="12801" max="12801" width="32.140625" style="335" customWidth="1"/>
    <col min="12802" max="12802" width="25.28515625" style="335" customWidth="1"/>
    <col min="12803" max="12803" width="8.5703125" style="335" customWidth="1"/>
    <col min="12804" max="12804" width="8" style="335" customWidth="1"/>
    <col min="12805" max="12805" width="12.5703125" style="335" customWidth="1"/>
    <col min="12806" max="12806" width="9.5703125" style="335" customWidth="1"/>
    <col min="12807" max="13055" width="9.140625" style="335"/>
    <col min="13056" max="13056" width="8.42578125" style="335" customWidth="1"/>
    <col min="13057" max="13057" width="32.140625" style="335" customWidth="1"/>
    <col min="13058" max="13058" width="25.28515625" style="335" customWidth="1"/>
    <col min="13059" max="13059" width="8.5703125" style="335" customWidth="1"/>
    <col min="13060" max="13060" width="8" style="335" customWidth="1"/>
    <col min="13061" max="13061" width="12.5703125" style="335" customWidth="1"/>
    <col min="13062" max="13062" width="9.5703125" style="335" customWidth="1"/>
    <col min="13063" max="13311" width="9.140625" style="335"/>
    <col min="13312" max="13312" width="8.42578125" style="335" customWidth="1"/>
    <col min="13313" max="13313" width="32.140625" style="335" customWidth="1"/>
    <col min="13314" max="13314" width="25.28515625" style="335" customWidth="1"/>
    <col min="13315" max="13315" width="8.5703125" style="335" customWidth="1"/>
    <col min="13316" max="13316" width="8" style="335" customWidth="1"/>
    <col min="13317" max="13317" width="12.5703125" style="335" customWidth="1"/>
    <col min="13318" max="13318" width="9.5703125" style="335" customWidth="1"/>
    <col min="13319" max="13567" width="9.140625" style="335"/>
    <col min="13568" max="13568" width="8.42578125" style="335" customWidth="1"/>
    <col min="13569" max="13569" width="32.140625" style="335" customWidth="1"/>
    <col min="13570" max="13570" width="25.28515625" style="335" customWidth="1"/>
    <col min="13571" max="13571" width="8.5703125" style="335" customWidth="1"/>
    <col min="13572" max="13572" width="8" style="335" customWidth="1"/>
    <col min="13573" max="13573" width="12.5703125" style="335" customWidth="1"/>
    <col min="13574" max="13574" width="9.5703125" style="335" customWidth="1"/>
    <col min="13575" max="13823" width="9.140625" style="335"/>
    <col min="13824" max="13824" width="8.42578125" style="335" customWidth="1"/>
    <col min="13825" max="13825" width="32.140625" style="335" customWidth="1"/>
    <col min="13826" max="13826" width="25.28515625" style="335" customWidth="1"/>
    <col min="13827" max="13827" width="8.5703125" style="335" customWidth="1"/>
    <col min="13828" max="13828" width="8" style="335" customWidth="1"/>
    <col min="13829" max="13829" width="12.5703125" style="335" customWidth="1"/>
    <col min="13830" max="13830" width="9.5703125" style="335" customWidth="1"/>
    <col min="13831" max="14079" width="9.140625" style="335"/>
    <col min="14080" max="14080" width="8.42578125" style="335" customWidth="1"/>
    <col min="14081" max="14081" width="32.140625" style="335" customWidth="1"/>
    <col min="14082" max="14082" width="25.28515625" style="335" customWidth="1"/>
    <col min="14083" max="14083" width="8.5703125" style="335" customWidth="1"/>
    <col min="14084" max="14084" width="8" style="335" customWidth="1"/>
    <col min="14085" max="14085" width="12.5703125" style="335" customWidth="1"/>
    <col min="14086" max="14086" width="9.5703125" style="335" customWidth="1"/>
    <col min="14087" max="14335" width="9.140625" style="335"/>
    <col min="14336" max="14336" width="8.42578125" style="335" customWidth="1"/>
    <col min="14337" max="14337" width="32.140625" style="335" customWidth="1"/>
    <col min="14338" max="14338" width="25.28515625" style="335" customWidth="1"/>
    <col min="14339" max="14339" width="8.5703125" style="335" customWidth="1"/>
    <col min="14340" max="14340" width="8" style="335" customWidth="1"/>
    <col min="14341" max="14341" width="12.5703125" style="335" customWidth="1"/>
    <col min="14342" max="14342" width="9.5703125" style="335" customWidth="1"/>
    <col min="14343" max="14591" width="9.140625" style="335"/>
    <col min="14592" max="14592" width="8.42578125" style="335" customWidth="1"/>
    <col min="14593" max="14593" width="32.140625" style="335" customWidth="1"/>
    <col min="14594" max="14594" width="25.28515625" style="335" customWidth="1"/>
    <col min="14595" max="14595" width="8.5703125" style="335" customWidth="1"/>
    <col min="14596" max="14596" width="8" style="335" customWidth="1"/>
    <col min="14597" max="14597" width="12.5703125" style="335" customWidth="1"/>
    <col min="14598" max="14598" width="9.5703125" style="335" customWidth="1"/>
    <col min="14599" max="14847" width="9.140625" style="335"/>
    <col min="14848" max="14848" width="8.42578125" style="335" customWidth="1"/>
    <col min="14849" max="14849" width="32.140625" style="335" customWidth="1"/>
    <col min="14850" max="14850" width="25.28515625" style="335" customWidth="1"/>
    <col min="14851" max="14851" width="8.5703125" style="335" customWidth="1"/>
    <col min="14852" max="14852" width="8" style="335" customWidth="1"/>
    <col min="14853" max="14853" width="12.5703125" style="335" customWidth="1"/>
    <col min="14854" max="14854" width="9.5703125" style="335" customWidth="1"/>
    <col min="14855" max="15103" width="9.140625" style="335"/>
    <col min="15104" max="15104" width="8.42578125" style="335" customWidth="1"/>
    <col min="15105" max="15105" width="32.140625" style="335" customWidth="1"/>
    <col min="15106" max="15106" width="25.28515625" style="335" customWidth="1"/>
    <col min="15107" max="15107" width="8.5703125" style="335" customWidth="1"/>
    <col min="15108" max="15108" width="8" style="335" customWidth="1"/>
    <col min="15109" max="15109" width="12.5703125" style="335" customWidth="1"/>
    <col min="15110" max="15110" width="9.5703125" style="335" customWidth="1"/>
    <col min="15111" max="15359" width="9.140625" style="335"/>
    <col min="15360" max="15360" width="8.42578125" style="335" customWidth="1"/>
    <col min="15361" max="15361" width="32.140625" style="335" customWidth="1"/>
    <col min="15362" max="15362" width="25.28515625" style="335" customWidth="1"/>
    <col min="15363" max="15363" width="8.5703125" style="335" customWidth="1"/>
    <col min="15364" max="15364" width="8" style="335" customWidth="1"/>
    <col min="15365" max="15365" width="12.5703125" style="335" customWidth="1"/>
    <col min="15366" max="15366" width="9.5703125" style="335" customWidth="1"/>
    <col min="15367" max="15615" width="9.140625" style="335"/>
    <col min="15616" max="15616" width="8.42578125" style="335" customWidth="1"/>
    <col min="15617" max="15617" width="32.140625" style="335" customWidth="1"/>
    <col min="15618" max="15618" width="25.28515625" style="335" customWidth="1"/>
    <col min="15619" max="15619" width="8.5703125" style="335" customWidth="1"/>
    <col min="15620" max="15620" width="8" style="335" customWidth="1"/>
    <col min="15621" max="15621" width="12.5703125" style="335" customWidth="1"/>
    <col min="15622" max="15622" width="9.5703125" style="335" customWidth="1"/>
    <col min="15623" max="15871" width="9.140625" style="335"/>
    <col min="15872" max="15872" width="8.42578125" style="335" customWidth="1"/>
    <col min="15873" max="15873" width="32.140625" style="335" customWidth="1"/>
    <col min="15874" max="15874" width="25.28515625" style="335" customWidth="1"/>
    <col min="15875" max="15875" width="8.5703125" style="335" customWidth="1"/>
    <col min="15876" max="15876" width="8" style="335" customWidth="1"/>
    <col min="15877" max="15877" width="12.5703125" style="335" customWidth="1"/>
    <col min="15878" max="15878" width="9.5703125" style="335" customWidth="1"/>
    <col min="15879" max="16127" width="9.140625" style="335"/>
    <col min="16128" max="16128" width="8.42578125" style="335" customWidth="1"/>
    <col min="16129" max="16129" width="32.140625" style="335" customWidth="1"/>
    <col min="16130" max="16130" width="25.28515625" style="335" customWidth="1"/>
    <col min="16131" max="16131" width="8.5703125" style="335" customWidth="1"/>
    <col min="16132" max="16132" width="8" style="335" customWidth="1"/>
    <col min="16133" max="16133" width="12.5703125" style="335" customWidth="1"/>
    <col min="16134" max="16134" width="9.5703125" style="335" customWidth="1"/>
    <col min="16135" max="16383" width="9.140625" style="335"/>
    <col min="16384" max="16384" width="9.140625" style="335" customWidth="1"/>
  </cols>
  <sheetData>
    <row r="1" spans="1:7" ht="21.6" customHeight="1">
      <c r="A1" s="699" t="s">
        <v>618</v>
      </c>
      <c r="B1" s="700"/>
      <c r="C1" s="700"/>
      <c r="D1" s="700"/>
      <c r="E1" s="700"/>
      <c r="F1" s="700"/>
      <c r="G1" s="700"/>
    </row>
    <row r="2" spans="1:7" ht="14.1" customHeight="1">
      <c r="A2" s="343" t="s">
        <v>2481</v>
      </c>
      <c r="B2" s="344"/>
      <c r="C2" s="344"/>
      <c r="D2" s="344"/>
      <c r="E2" s="344"/>
      <c r="F2" s="344"/>
      <c r="G2" s="344"/>
    </row>
    <row r="3" spans="1:7" ht="14.1" customHeight="1">
      <c r="A3" s="343" t="s">
        <v>2490</v>
      </c>
      <c r="B3" s="344"/>
      <c r="C3" s="344"/>
      <c r="D3" s="344"/>
      <c r="E3" s="344"/>
      <c r="F3" s="344"/>
      <c r="G3" s="344"/>
    </row>
    <row r="4" spans="1:7">
      <c r="A4" s="345"/>
      <c r="B4" s="346"/>
      <c r="C4" s="346"/>
      <c r="D4" s="346"/>
      <c r="E4" s="347"/>
      <c r="F4" s="348"/>
      <c r="G4" s="348"/>
    </row>
    <row r="5" spans="1:7">
      <c r="A5" s="344" t="s">
        <v>2488</v>
      </c>
      <c r="B5" s="344"/>
      <c r="C5" s="344"/>
      <c r="D5" s="344"/>
      <c r="E5" s="344"/>
      <c r="F5" s="344"/>
      <c r="G5" s="344"/>
    </row>
    <row r="6" spans="1:7">
      <c r="A6" s="344" t="s">
        <v>622</v>
      </c>
      <c r="B6" s="344"/>
      <c r="C6" s="344"/>
      <c r="D6" s="344" t="s">
        <v>2489</v>
      </c>
      <c r="F6" s="344"/>
      <c r="G6" s="344"/>
    </row>
    <row r="7" spans="1:7">
      <c r="A7" s="701" t="s">
        <v>624</v>
      </c>
      <c r="B7" s="702"/>
      <c r="C7" s="702"/>
      <c r="D7" s="344" t="s">
        <v>2487</v>
      </c>
      <c r="F7" s="350"/>
      <c r="G7" s="350"/>
    </row>
    <row r="8" spans="1:7" ht="14.25" thickBot="1">
      <c r="A8" s="345"/>
      <c r="B8" s="345"/>
      <c r="C8" s="345"/>
      <c r="D8" s="345"/>
      <c r="E8" s="345"/>
      <c r="F8" s="345"/>
      <c r="G8" s="345"/>
    </row>
    <row r="9" spans="1:7" s="336" customFormat="1" ht="11.45" customHeight="1" thickBot="1">
      <c r="A9" s="705" t="s">
        <v>550</v>
      </c>
      <c r="B9" s="707" t="s">
        <v>551</v>
      </c>
      <c r="C9" s="707"/>
      <c r="D9" s="708" t="s">
        <v>552</v>
      </c>
      <c r="E9" s="710" t="s">
        <v>90</v>
      </c>
      <c r="F9" s="712" t="s">
        <v>553</v>
      </c>
      <c r="G9" s="703" t="s">
        <v>554</v>
      </c>
    </row>
    <row r="10" spans="1:7" s="336" customFormat="1" ht="15" customHeight="1" thickTop="1" thickBot="1">
      <c r="A10" s="706"/>
      <c r="B10" s="541" t="s">
        <v>555</v>
      </c>
      <c r="C10" s="541" t="s">
        <v>556</v>
      </c>
      <c r="D10" s="709"/>
      <c r="E10" s="711"/>
      <c r="F10" s="713"/>
      <c r="G10" s="704"/>
    </row>
    <row r="11" spans="1:7">
      <c r="A11" s="542">
        <v>43466</v>
      </c>
      <c r="B11" s="543" t="s">
        <v>2582</v>
      </c>
      <c r="C11" s="544" t="s">
        <v>607</v>
      </c>
      <c r="D11" s="545" t="s">
        <v>305</v>
      </c>
      <c r="E11" s="546">
        <v>1</v>
      </c>
      <c r="F11" s="547">
        <v>0</v>
      </c>
      <c r="G11" s="548">
        <f>F11*E11</f>
        <v>0</v>
      </c>
    </row>
    <row r="12" spans="1:7">
      <c r="A12" s="549"/>
      <c r="B12" s="550" t="s">
        <v>558</v>
      </c>
      <c r="C12" s="551"/>
      <c r="D12" s="552" t="s">
        <v>559</v>
      </c>
      <c r="E12" s="553">
        <v>1</v>
      </c>
      <c r="F12" s="554">
        <v>0</v>
      </c>
      <c r="G12" s="555">
        <f>F12*E12</f>
        <v>0</v>
      </c>
    </row>
    <row r="13" spans="1:7" ht="23.45" customHeight="1">
      <c r="A13" s="549"/>
      <c r="B13" s="550" t="s">
        <v>560</v>
      </c>
      <c r="C13" s="556" t="s">
        <v>561</v>
      </c>
      <c r="D13" s="552" t="s">
        <v>559</v>
      </c>
      <c r="E13" s="553">
        <v>1</v>
      </c>
      <c r="F13" s="554">
        <v>0</v>
      </c>
      <c r="G13" s="555">
        <f>F13*E13</f>
        <v>0</v>
      </c>
    </row>
    <row r="14" spans="1:7">
      <c r="A14" s="549">
        <v>43862</v>
      </c>
      <c r="B14" s="550" t="s">
        <v>608</v>
      </c>
      <c r="C14" s="551"/>
      <c r="D14" s="552" t="s">
        <v>305</v>
      </c>
      <c r="E14" s="553">
        <v>1</v>
      </c>
      <c r="F14" s="554">
        <v>0</v>
      </c>
      <c r="G14" s="555">
        <f>F14*E14</f>
        <v>0</v>
      </c>
    </row>
    <row r="15" spans="1:7">
      <c r="A15" s="549"/>
      <c r="B15" s="550" t="s">
        <v>2583</v>
      </c>
      <c r="C15" s="551"/>
      <c r="D15" s="552" t="s">
        <v>559</v>
      </c>
      <c r="E15" s="553">
        <v>1</v>
      </c>
      <c r="F15" s="554"/>
      <c r="G15" s="555"/>
    </row>
    <row r="16" spans="1:7">
      <c r="A16" s="549">
        <v>43891</v>
      </c>
      <c r="B16" s="550" t="s">
        <v>563</v>
      </c>
      <c r="C16" s="551" t="s">
        <v>609</v>
      </c>
      <c r="D16" s="552" t="s">
        <v>305</v>
      </c>
      <c r="E16" s="553">
        <v>2</v>
      </c>
      <c r="F16" s="554">
        <v>0</v>
      </c>
      <c r="G16" s="555">
        <f>F16*E16</f>
        <v>0</v>
      </c>
    </row>
    <row r="17" spans="1:7">
      <c r="A17" s="549">
        <v>43922</v>
      </c>
      <c r="B17" s="550" t="s">
        <v>581</v>
      </c>
      <c r="C17" s="551" t="s">
        <v>582</v>
      </c>
      <c r="D17" s="552" t="s">
        <v>305</v>
      </c>
      <c r="E17" s="553">
        <v>2</v>
      </c>
      <c r="F17" s="554">
        <v>0</v>
      </c>
      <c r="G17" s="555">
        <f>F17*E17</f>
        <v>0</v>
      </c>
    </row>
    <row r="18" spans="1:7" ht="22.5">
      <c r="A18" s="549">
        <v>43952</v>
      </c>
      <c r="B18" s="550" t="s">
        <v>575</v>
      </c>
      <c r="C18" s="551" t="s">
        <v>610</v>
      </c>
      <c r="D18" s="552" t="s">
        <v>305</v>
      </c>
      <c r="E18" s="553">
        <v>4</v>
      </c>
      <c r="F18" s="554">
        <v>0</v>
      </c>
      <c r="G18" s="555">
        <f>F18*E18</f>
        <v>0</v>
      </c>
    </row>
    <row r="19" spans="1:7">
      <c r="A19" s="549"/>
      <c r="B19" s="550" t="s">
        <v>577</v>
      </c>
      <c r="C19" s="551" t="s">
        <v>2584</v>
      </c>
      <c r="D19" s="552" t="s">
        <v>305</v>
      </c>
      <c r="E19" s="553">
        <v>2</v>
      </c>
      <c r="F19" s="554">
        <v>0</v>
      </c>
      <c r="G19" s="555">
        <f>F19*E19</f>
        <v>0</v>
      </c>
    </row>
    <row r="20" spans="1:7">
      <c r="A20" s="549"/>
      <c r="B20" s="550" t="s">
        <v>587</v>
      </c>
      <c r="C20" s="551" t="s">
        <v>589</v>
      </c>
      <c r="D20" s="552" t="s">
        <v>305</v>
      </c>
      <c r="E20" s="553">
        <v>1</v>
      </c>
      <c r="F20" s="554">
        <v>0</v>
      </c>
      <c r="G20" s="555">
        <f>F20*E20</f>
        <v>0</v>
      </c>
    </row>
    <row r="21" spans="1:7">
      <c r="A21" s="549"/>
      <c r="B21" s="550"/>
      <c r="C21" s="551"/>
      <c r="D21" s="552"/>
      <c r="E21" s="553"/>
      <c r="F21" s="554"/>
      <c r="G21" s="555"/>
    </row>
    <row r="22" spans="1:7">
      <c r="A22" s="549"/>
      <c r="B22" s="550" t="s">
        <v>611</v>
      </c>
      <c r="C22" s="551"/>
      <c r="D22" s="552"/>
      <c r="E22" s="553"/>
      <c r="F22" s="554"/>
      <c r="G22" s="555"/>
    </row>
    <row r="23" spans="1:7">
      <c r="A23" s="549"/>
      <c r="B23" s="550"/>
      <c r="C23" s="551" t="s">
        <v>612</v>
      </c>
      <c r="D23" s="552" t="s">
        <v>592</v>
      </c>
      <c r="E23" s="553">
        <v>2</v>
      </c>
      <c r="F23" s="554">
        <v>0</v>
      </c>
      <c r="G23" s="555">
        <f>F23*E23</f>
        <v>0</v>
      </c>
    </row>
    <row r="24" spans="1:7">
      <c r="A24" s="549"/>
      <c r="B24" s="550"/>
      <c r="C24" s="551" t="s">
        <v>613</v>
      </c>
      <c r="D24" s="552" t="s">
        <v>592</v>
      </c>
      <c r="E24" s="553">
        <v>3</v>
      </c>
      <c r="F24" s="554">
        <v>0</v>
      </c>
      <c r="G24" s="555">
        <f>F24*E24</f>
        <v>0</v>
      </c>
    </row>
    <row r="25" spans="1:7">
      <c r="A25" s="549"/>
      <c r="B25" s="550"/>
      <c r="C25" s="551" t="s">
        <v>614</v>
      </c>
      <c r="D25" s="552" t="s">
        <v>592</v>
      </c>
      <c r="E25" s="553">
        <v>1</v>
      </c>
      <c r="F25" s="554">
        <v>0</v>
      </c>
      <c r="G25" s="555">
        <f>F25*E25</f>
        <v>0</v>
      </c>
    </row>
    <row r="26" spans="1:7">
      <c r="A26" s="549"/>
      <c r="B26" s="550"/>
      <c r="C26" s="551"/>
      <c r="D26" s="552"/>
      <c r="E26" s="553"/>
      <c r="F26" s="554"/>
      <c r="G26" s="555"/>
    </row>
    <row r="27" spans="1:7">
      <c r="A27" s="549"/>
      <c r="B27" s="550" t="s">
        <v>590</v>
      </c>
      <c r="C27" s="551"/>
      <c r="D27" s="552"/>
      <c r="E27" s="553"/>
      <c r="F27" s="554"/>
      <c r="G27" s="555"/>
    </row>
    <row r="28" spans="1:7">
      <c r="A28" s="549"/>
      <c r="B28" s="550"/>
      <c r="C28" s="551" t="s">
        <v>591</v>
      </c>
      <c r="D28" s="552" t="s">
        <v>592</v>
      </c>
      <c r="E28" s="553">
        <v>1</v>
      </c>
      <c r="F28" s="554">
        <v>0</v>
      </c>
      <c r="G28" s="555">
        <f>F28*E28</f>
        <v>0</v>
      </c>
    </row>
    <row r="29" spans="1:7">
      <c r="A29" s="549"/>
      <c r="B29" s="550"/>
      <c r="C29" s="551" t="s">
        <v>615</v>
      </c>
      <c r="D29" s="552" t="s">
        <v>592</v>
      </c>
      <c r="E29" s="553">
        <v>3</v>
      </c>
      <c r="F29" s="554">
        <v>0</v>
      </c>
      <c r="G29" s="555">
        <f>F29*E29</f>
        <v>0</v>
      </c>
    </row>
    <row r="30" spans="1:7">
      <c r="A30" s="549"/>
      <c r="B30" s="550"/>
      <c r="C30" s="551" t="s">
        <v>616</v>
      </c>
      <c r="D30" s="552" t="s">
        <v>592</v>
      </c>
      <c r="E30" s="553">
        <v>3</v>
      </c>
      <c r="F30" s="554">
        <v>0</v>
      </c>
      <c r="G30" s="555">
        <f>F30*E30</f>
        <v>0</v>
      </c>
    </row>
    <row r="31" spans="1:7">
      <c r="A31" s="549"/>
      <c r="B31" s="550"/>
      <c r="C31" s="551"/>
      <c r="D31" s="552"/>
      <c r="E31" s="553"/>
      <c r="F31" s="554"/>
      <c r="G31" s="555"/>
    </row>
    <row r="32" spans="1:7">
      <c r="A32" s="549"/>
      <c r="B32" s="550" t="s">
        <v>598</v>
      </c>
      <c r="C32" s="551" t="s">
        <v>617</v>
      </c>
      <c r="D32" s="552" t="s">
        <v>600</v>
      </c>
      <c r="E32" s="553">
        <v>1</v>
      </c>
      <c r="F32" s="554">
        <v>0</v>
      </c>
      <c r="G32" s="555">
        <f>F32*E32</f>
        <v>0</v>
      </c>
    </row>
    <row r="33" spans="1:7">
      <c r="A33" s="549"/>
      <c r="B33" s="550"/>
      <c r="C33" s="551"/>
      <c r="D33" s="552"/>
      <c r="E33" s="553"/>
      <c r="F33" s="554"/>
      <c r="G33" s="555"/>
    </row>
    <row r="34" spans="1:7" ht="22.5">
      <c r="A34" s="549"/>
      <c r="B34" s="550" t="s">
        <v>601</v>
      </c>
      <c r="C34" s="551" t="s">
        <v>602</v>
      </c>
      <c r="D34" s="552" t="s">
        <v>2491</v>
      </c>
      <c r="E34" s="553">
        <v>10</v>
      </c>
      <c r="F34" s="554">
        <v>0</v>
      </c>
      <c r="G34" s="555">
        <f>F34*E34</f>
        <v>0</v>
      </c>
    </row>
    <row r="35" spans="1:7">
      <c r="A35" s="549"/>
      <c r="B35" s="550" t="s">
        <v>603</v>
      </c>
      <c r="C35" s="551" t="s">
        <v>604</v>
      </c>
      <c r="D35" s="552" t="s">
        <v>2491</v>
      </c>
      <c r="E35" s="553">
        <v>10</v>
      </c>
      <c r="F35" s="554">
        <v>0</v>
      </c>
      <c r="G35" s="555">
        <f>F35*E35</f>
        <v>0</v>
      </c>
    </row>
    <row r="36" spans="1:7">
      <c r="A36" s="557"/>
      <c r="B36" s="550"/>
      <c r="C36" s="551"/>
      <c r="D36" s="558"/>
      <c r="E36" s="553"/>
      <c r="F36" s="554"/>
      <c r="G36" s="555"/>
    </row>
    <row r="37" spans="1:7">
      <c r="A37" s="557"/>
      <c r="B37" s="550" t="s">
        <v>605</v>
      </c>
      <c r="C37" s="551"/>
      <c r="D37" s="558" t="s">
        <v>559</v>
      </c>
      <c r="E37" s="559">
        <v>1</v>
      </c>
      <c r="F37" s="554">
        <v>0</v>
      </c>
      <c r="G37" s="555">
        <f>F37*E37</f>
        <v>0</v>
      </c>
    </row>
    <row r="38" spans="1:7" ht="14.25" thickBot="1">
      <c r="A38" s="560"/>
      <c r="B38" s="561"/>
      <c r="C38" s="562"/>
      <c r="D38" s="563"/>
      <c r="E38" s="564"/>
      <c r="F38" s="565"/>
      <c r="G38" s="566"/>
    </row>
    <row r="39" spans="1:7" s="575" customFormat="1" ht="15.75" thickBot="1">
      <c r="A39" s="568"/>
      <c r="B39" s="569"/>
      <c r="C39" s="570"/>
      <c r="D39" s="571"/>
      <c r="E39" s="572" t="s">
        <v>606</v>
      </c>
      <c r="F39" s="573"/>
      <c r="G39" s="574">
        <f>SUM(G11:G37)</f>
        <v>0</v>
      </c>
    </row>
    <row r="40" spans="1:7">
      <c r="A40" s="337"/>
      <c r="B40" s="338"/>
      <c r="C40" s="339"/>
      <c r="D40" s="340"/>
      <c r="E40" s="341"/>
    </row>
    <row r="42" spans="1:7" s="336" customFormat="1" ht="11.45" customHeight="1"/>
    <row r="43" spans="1:7" s="336" customFormat="1" ht="12.75"/>
  </sheetData>
  <mergeCells count="8">
    <mergeCell ref="A1:G1"/>
    <mergeCell ref="A7:C7"/>
    <mergeCell ref="G9:G10"/>
    <mergeCell ref="A9:A10"/>
    <mergeCell ref="B9:C9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66B9-D167-4012-908B-65C4F75938FD}">
  <sheetPr>
    <pageSetUpPr fitToPage="1"/>
  </sheetPr>
  <dimension ref="A1:S38"/>
  <sheetViews>
    <sheetView showGridLines="0" workbookViewId="0">
      <pane ySplit="3" topLeftCell="A13" activePane="bottomLeft" state="frozenSplit"/>
      <selection pane="bottomLeft" activeCell="T25" sqref="T25"/>
    </sheetView>
  </sheetViews>
  <sheetFormatPr defaultColWidth="9" defaultRowHeight="12" customHeight="1"/>
  <cols>
    <col min="1" max="1" width="2.5703125" style="209" customWidth="1"/>
    <col min="2" max="2" width="2.140625" style="209" customWidth="1"/>
    <col min="3" max="3" width="3.28515625" style="209" customWidth="1"/>
    <col min="4" max="4" width="10" style="209" customWidth="1"/>
    <col min="5" max="5" width="12.7109375" style="209" customWidth="1"/>
    <col min="6" max="6" width="0.42578125" style="209" customWidth="1"/>
    <col min="7" max="7" width="2.7109375" style="209" customWidth="1"/>
    <col min="8" max="8" width="2.5703125" style="209" customWidth="1"/>
    <col min="9" max="9" width="10.5703125" style="209" customWidth="1"/>
    <col min="10" max="10" width="13.85546875" style="209" customWidth="1"/>
    <col min="11" max="11" width="0.5703125" style="209" customWidth="1"/>
    <col min="12" max="12" width="2.5703125" style="209" customWidth="1"/>
    <col min="13" max="13" width="3.140625" style="209" customWidth="1"/>
    <col min="14" max="14" width="7.7109375" style="209" customWidth="1"/>
    <col min="15" max="15" width="3.7109375" style="209" customWidth="1"/>
    <col min="16" max="16" width="13.140625" style="209" customWidth="1"/>
    <col min="17" max="17" width="6.42578125" style="209" customWidth="1"/>
    <col min="18" max="18" width="12.42578125" style="209" customWidth="1"/>
    <col min="19" max="19" width="0.42578125" style="209" customWidth="1"/>
    <col min="20" max="256" width="9" style="209"/>
    <col min="257" max="257" width="2.5703125" style="209" customWidth="1"/>
    <col min="258" max="258" width="2.140625" style="209" customWidth="1"/>
    <col min="259" max="259" width="3.28515625" style="209" customWidth="1"/>
    <col min="260" max="260" width="10" style="209" customWidth="1"/>
    <col min="261" max="261" width="12.7109375" style="209" customWidth="1"/>
    <col min="262" max="262" width="0.42578125" style="209" customWidth="1"/>
    <col min="263" max="263" width="2.7109375" style="209" customWidth="1"/>
    <col min="264" max="264" width="2.5703125" style="209" customWidth="1"/>
    <col min="265" max="265" width="10.5703125" style="209" customWidth="1"/>
    <col min="266" max="266" width="13.85546875" style="209" customWidth="1"/>
    <col min="267" max="267" width="0.5703125" style="209" customWidth="1"/>
    <col min="268" max="268" width="2.5703125" style="209" customWidth="1"/>
    <col min="269" max="269" width="3.140625" style="209" customWidth="1"/>
    <col min="270" max="270" width="7.7109375" style="209" customWidth="1"/>
    <col min="271" max="271" width="3.7109375" style="209" customWidth="1"/>
    <col min="272" max="272" width="13.140625" style="209" customWidth="1"/>
    <col min="273" max="273" width="6.42578125" style="209" customWidth="1"/>
    <col min="274" max="274" width="12.42578125" style="209" customWidth="1"/>
    <col min="275" max="275" width="0.42578125" style="209" customWidth="1"/>
    <col min="276" max="512" width="9" style="209"/>
    <col min="513" max="513" width="2.5703125" style="209" customWidth="1"/>
    <col min="514" max="514" width="2.140625" style="209" customWidth="1"/>
    <col min="515" max="515" width="3.28515625" style="209" customWidth="1"/>
    <col min="516" max="516" width="10" style="209" customWidth="1"/>
    <col min="517" max="517" width="12.7109375" style="209" customWidth="1"/>
    <col min="518" max="518" width="0.42578125" style="209" customWidth="1"/>
    <col min="519" max="519" width="2.7109375" style="209" customWidth="1"/>
    <col min="520" max="520" width="2.5703125" style="209" customWidth="1"/>
    <col min="521" max="521" width="10.5703125" style="209" customWidth="1"/>
    <col min="522" max="522" width="13.85546875" style="209" customWidth="1"/>
    <col min="523" max="523" width="0.5703125" style="209" customWidth="1"/>
    <col min="524" max="524" width="2.5703125" style="209" customWidth="1"/>
    <col min="525" max="525" width="3.140625" style="209" customWidth="1"/>
    <col min="526" max="526" width="7.7109375" style="209" customWidth="1"/>
    <col min="527" max="527" width="3.7109375" style="209" customWidth="1"/>
    <col min="528" max="528" width="13.140625" style="209" customWidth="1"/>
    <col min="529" max="529" width="6.42578125" style="209" customWidth="1"/>
    <col min="530" max="530" width="12.42578125" style="209" customWidth="1"/>
    <col min="531" max="531" width="0.42578125" style="209" customWidth="1"/>
    <col min="532" max="768" width="9" style="209"/>
    <col min="769" max="769" width="2.5703125" style="209" customWidth="1"/>
    <col min="770" max="770" width="2.140625" style="209" customWidth="1"/>
    <col min="771" max="771" width="3.28515625" style="209" customWidth="1"/>
    <col min="772" max="772" width="10" style="209" customWidth="1"/>
    <col min="773" max="773" width="12.7109375" style="209" customWidth="1"/>
    <col min="774" max="774" width="0.42578125" style="209" customWidth="1"/>
    <col min="775" max="775" width="2.7109375" style="209" customWidth="1"/>
    <col min="776" max="776" width="2.5703125" style="209" customWidth="1"/>
    <col min="777" max="777" width="10.5703125" style="209" customWidth="1"/>
    <col min="778" max="778" width="13.85546875" style="209" customWidth="1"/>
    <col min="779" max="779" width="0.5703125" style="209" customWidth="1"/>
    <col min="780" max="780" width="2.5703125" style="209" customWidth="1"/>
    <col min="781" max="781" width="3.140625" style="209" customWidth="1"/>
    <col min="782" max="782" width="7.7109375" style="209" customWidth="1"/>
    <col min="783" max="783" width="3.7109375" style="209" customWidth="1"/>
    <col min="784" max="784" width="13.140625" style="209" customWidth="1"/>
    <col min="785" max="785" width="6.42578125" style="209" customWidth="1"/>
    <col min="786" max="786" width="12.42578125" style="209" customWidth="1"/>
    <col min="787" max="787" width="0.42578125" style="209" customWidth="1"/>
    <col min="788" max="1024" width="9" style="209"/>
    <col min="1025" max="1025" width="2.5703125" style="209" customWidth="1"/>
    <col min="1026" max="1026" width="2.140625" style="209" customWidth="1"/>
    <col min="1027" max="1027" width="3.28515625" style="209" customWidth="1"/>
    <col min="1028" max="1028" width="10" style="209" customWidth="1"/>
    <col min="1029" max="1029" width="12.7109375" style="209" customWidth="1"/>
    <col min="1030" max="1030" width="0.42578125" style="209" customWidth="1"/>
    <col min="1031" max="1031" width="2.7109375" style="209" customWidth="1"/>
    <col min="1032" max="1032" width="2.5703125" style="209" customWidth="1"/>
    <col min="1033" max="1033" width="10.5703125" style="209" customWidth="1"/>
    <col min="1034" max="1034" width="13.85546875" style="209" customWidth="1"/>
    <col min="1035" max="1035" width="0.5703125" style="209" customWidth="1"/>
    <col min="1036" max="1036" width="2.5703125" style="209" customWidth="1"/>
    <col min="1037" max="1037" width="3.140625" style="209" customWidth="1"/>
    <col min="1038" max="1038" width="7.7109375" style="209" customWidth="1"/>
    <col min="1039" max="1039" width="3.7109375" style="209" customWidth="1"/>
    <col min="1040" max="1040" width="13.140625" style="209" customWidth="1"/>
    <col min="1041" max="1041" width="6.42578125" style="209" customWidth="1"/>
    <col min="1042" max="1042" width="12.42578125" style="209" customWidth="1"/>
    <col min="1043" max="1043" width="0.42578125" style="209" customWidth="1"/>
    <col min="1044" max="1280" width="9" style="209"/>
    <col min="1281" max="1281" width="2.5703125" style="209" customWidth="1"/>
    <col min="1282" max="1282" width="2.140625" style="209" customWidth="1"/>
    <col min="1283" max="1283" width="3.28515625" style="209" customWidth="1"/>
    <col min="1284" max="1284" width="10" style="209" customWidth="1"/>
    <col min="1285" max="1285" width="12.7109375" style="209" customWidth="1"/>
    <col min="1286" max="1286" width="0.42578125" style="209" customWidth="1"/>
    <col min="1287" max="1287" width="2.7109375" style="209" customWidth="1"/>
    <col min="1288" max="1288" width="2.5703125" style="209" customWidth="1"/>
    <col min="1289" max="1289" width="10.5703125" style="209" customWidth="1"/>
    <col min="1290" max="1290" width="13.85546875" style="209" customWidth="1"/>
    <col min="1291" max="1291" width="0.5703125" style="209" customWidth="1"/>
    <col min="1292" max="1292" width="2.5703125" style="209" customWidth="1"/>
    <col min="1293" max="1293" width="3.140625" style="209" customWidth="1"/>
    <col min="1294" max="1294" width="7.7109375" style="209" customWidth="1"/>
    <col min="1295" max="1295" width="3.7109375" style="209" customWidth="1"/>
    <col min="1296" max="1296" width="13.140625" style="209" customWidth="1"/>
    <col min="1297" max="1297" width="6.42578125" style="209" customWidth="1"/>
    <col min="1298" max="1298" width="12.42578125" style="209" customWidth="1"/>
    <col min="1299" max="1299" width="0.42578125" style="209" customWidth="1"/>
    <col min="1300" max="1536" width="9" style="209"/>
    <col min="1537" max="1537" width="2.5703125" style="209" customWidth="1"/>
    <col min="1538" max="1538" width="2.140625" style="209" customWidth="1"/>
    <col min="1539" max="1539" width="3.28515625" style="209" customWidth="1"/>
    <col min="1540" max="1540" width="10" style="209" customWidth="1"/>
    <col min="1541" max="1541" width="12.7109375" style="209" customWidth="1"/>
    <col min="1542" max="1542" width="0.42578125" style="209" customWidth="1"/>
    <col min="1543" max="1543" width="2.7109375" style="209" customWidth="1"/>
    <col min="1544" max="1544" width="2.5703125" style="209" customWidth="1"/>
    <col min="1545" max="1545" width="10.5703125" style="209" customWidth="1"/>
    <col min="1546" max="1546" width="13.85546875" style="209" customWidth="1"/>
    <col min="1547" max="1547" width="0.5703125" style="209" customWidth="1"/>
    <col min="1548" max="1548" width="2.5703125" style="209" customWidth="1"/>
    <col min="1549" max="1549" width="3.140625" style="209" customWidth="1"/>
    <col min="1550" max="1550" width="7.7109375" style="209" customWidth="1"/>
    <col min="1551" max="1551" width="3.7109375" style="209" customWidth="1"/>
    <col min="1552" max="1552" width="13.140625" style="209" customWidth="1"/>
    <col min="1553" max="1553" width="6.42578125" style="209" customWidth="1"/>
    <col min="1554" max="1554" width="12.42578125" style="209" customWidth="1"/>
    <col min="1555" max="1555" width="0.42578125" style="209" customWidth="1"/>
    <col min="1556" max="1792" width="9" style="209"/>
    <col min="1793" max="1793" width="2.5703125" style="209" customWidth="1"/>
    <col min="1794" max="1794" width="2.140625" style="209" customWidth="1"/>
    <col min="1795" max="1795" width="3.28515625" style="209" customWidth="1"/>
    <col min="1796" max="1796" width="10" style="209" customWidth="1"/>
    <col min="1797" max="1797" width="12.7109375" style="209" customWidth="1"/>
    <col min="1798" max="1798" width="0.42578125" style="209" customWidth="1"/>
    <col min="1799" max="1799" width="2.7109375" style="209" customWidth="1"/>
    <col min="1800" max="1800" width="2.5703125" style="209" customWidth="1"/>
    <col min="1801" max="1801" width="10.5703125" style="209" customWidth="1"/>
    <col min="1802" max="1802" width="13.85546875" style="209" customWidth="1"/>
    <col min="1803" max="1803" width="0.5703125" style="209" customWidth="1"/>
    <col min="1804" max="1804" width="2.5703125" style="209" customWidth="1"/>
    <col min="1805" max="1805" width="3.140625" style="209" customWidth="1"/>
    <col min="1806" max="1806" width="7.7109375" style="209" customWidth="1"/>
    <col min="1807" max="1807" width="3.7109375" style="209" customWidth="1"/>
    <col min="1808" max="1808" width="13.140625" style="209" customWidth="1"/>
    <col min="1809" max="1809" width="6.42578125" style="209" customWidth="1"/>
    <col min="1810" max="1810" width="12.42578125" style="209" customWidth="1"/>
    <col min="1811" max="1811" width="0.42578125" style="209" customWidth="1"/>
    <col min="1812" max="2048" width="9" style="209"/>
    <col min="2049" max="2049" width="2.5703125" style="209" customWidth="1"/>
    <col min="2050" max="2050" width="2.140625" style="209" customWidth="1"/>
    <col min="2051" max="2051" width="3.28515625" style="209" customWidth="1"/>
    <col min="2052" max="2052" width="10" style="209" customWidth="1"/>
    <col min="2053" max="2053" width="12.7109375" style="209" customWidth="1"/>
    <col min="2054" max="2054" width="0.42578125" style="209" customWidth="1"/>
    <col min="2055" max="2055" width="2.7109375" style="209" customWidth="1"/>
    <col min="2056" max="2056" width="2.5703125" style="209" customWidth="1"/>
    <col min="2057" max="2057" width="10.5703125" style="209" customWidth="1"/>
    <col min="2058" max="2058" width="13.85546875" style="209" customWidth="1"/>
    <col min="2059" max="2059" width="0.5703125" style="209" customWidth="1"/>
    <col min="2060" max="2060" width="2.5703125" style="209" customWidth="1"/>
    <col min="2061" max="2061" width="3.140625" style="209" customWidth="1"/>
    <col min="2062" max="2062" width="7.7109375" style="209" customWidth="1"/>
    <col min="2063" max="2063" width="3.7109375" style="209" customWidth="1"/>
    <col min="2064" max="2064" width="13.140625" style="209" customWidth="1"/>
    <col min="2065" max="2065" width="6.42578125" style="209" customWidth="1"/>
    <col min="2066" max="2066" width="12.42578125" style="209" customWidth="1"/>
    <col min="2067" max="2067" width="0.42578125" style="209" customWidth="1"/>
    <col min="2068" max="2304" width="9" style="209"/>
    <col min="2305" max="2305" width="2.5703125" style="209" customWidth="1"/>
    <col min="2306" max="2306" width="2.140625" style="209" customWidth="1"/>
    <col min="2307" max="2307" width="3.28515625" style="209" customWidth="1"/>
    <col min="2308" max="2308" width="10" style="209" customWidth="1"/>
    <col min="2309" max="2309" width="12.7109375" style="209" customWidth="1"/>
    <col min="2310" max="2310" width="0.42578125" style="209" customWidth="1"/>
    <col min="2311" max="2311" width="2.7109375" style="209" customWidth="1"/>
    <col min="2312" max="2312" width="2.5703125" style="209" customWidth="1"/>
    <col min="2313" max="2313" width="10.5703125" style="209" customWidth="1"/>
    <col min="2314" max="2314" width="13.85546875" style="209" customWidth="1"/>
    <col min="2315" max="2315" width="0.5703125" style="209" customWidth="1"/>
    <col min="2316" max="2316" width="2.5703125" style="209" customWidth="1"/>
    <col min="2317" max="2317" width="3.140625" style="209" customWidth="1"/>
    <col min="2318" max="2318" width="7.7109375" style="209" customWidth="1"/>
    <col min="2319" max="2319" width="3.7109375" style="209" customWidth="1"/>
    <col min="2320" max="2320" width="13.140625" style="209" customWidth="1"/>
    <col min="2321" max="2321" width="6.42578125" style="209" customWidth="1"/>
    <col min="2322" max="2322" width="12.42578125" style="209" customWidth="1"/>
    <col min="2323" max="2323" width="0.42578125" style="209" customWidth="1"/>
    <col min="2324" max="2560" width="9" style="209"/>
    <col min="2561" max="2561" width="2.5703125" style="209" customWidth="1"/>
    <col min="2562" max="2562" width="2.140625" style="209" customWidth="1"/>
    <col min="2563" max="2563" width="3.28515625" style="209" customWidth="1"/>
    <col min="2564" max="2564" width="10" style="209" customWidth="1"/>
    <col min="2565" max="2565" width="12.7109375" style="209" customWidth="1"/>
    <col min="2566" max="2566" width="0.42578125" style="209" customWidth="1"/>
    <col min="2567" max="2567" width="2.7109375" style="209" customWidth="1"/>
    <col min="2568" max="2568" width="2.5703125" style="209" customWidth="1"/>
    <col min="2569" max="2569" width="10.5703125" style="209" customWidth="1"/>
    <col min="2570" max="2570" width="13.85546875" style="209" customWidth="1"/>
    <col min="2571" max="2571" width="0.5703125" style="209" customWidth="1"/>
    <col min="2572" max="2572" width="2.5703125" style="209" customWidth="1"/>
    <col min="2573" max="2573" width="3.140625" style="209" customWidth="1"/>
    <col min="2574" max="2574" width="7.7109375" style="209" customWidth="1"/>
    <col min="2575" max="2575" width="3.7109375" style="209" customWidth="1"/>
    <col min="2576" max="2576" width="13.140625" style="209" customWidth="1"/>
    <col min="2577" max="2577" width="6.42578125" style="209" customWidth="1"/>
    <col min="2578" max="2578" width="12.42578125" style="209" customWidth="1"/>
    <col min="2579" max="2579" width="0.42578125" style="209" customWidth="1"/>
    <col min="2580" max="2816" width="9" style="209"/>
    <col min="2817" max="2817" width="2.5703125" style="209" customWidth="1"/>
    <col min="2818" max="2818" width="2.140625" style="209" customWidth="1"/>
    <col min="2819" max="2819" width="3.28515625" style="209" customWidth="1"/>
    <col min="2820" max="2820" width="10" style="209" customWidth="1"/>
    <col min="2821" max="2821" width="12.7109375" style="209" customWidth="1"/>
    <col min="2822" max="2822" width="0.42578125" style="209" customWidth="1"/>
    <col min="2823" max="2823" width="2.7109375" style="209" customWidth="1"/>
    <col min="2824" max="2824" width="2.5703125" style="209" customWidth="1"/>
    <col min="2825" max="2825" width="10.5703125" style="209" customWidth="1"/>
    <col min="2826" max="2826" width="13.85546875" style="209" customWidth="1"/>
    <col min="2827" max="2827" width="0.5703125" style="209" customWidth="1"/>
    <col min="2828" max="2828" width="2.5703125" style="209" customWidth="1"/>
    <col min="2829" max="2829" width="3.140625" style="209" customWidth="1"/>
    <col min="2830" max="2830" width="7.7109375" style="209" customWidth="1"/>
    <col min="2831" max="2831" width="3.7109375" style="209" customWidth="1"/>
    <col min="2832" max="2832" width="13.140625" style="209" customWidth="1"/>
    <col min="2833" max="2833" width="6.42578125" style="209" customWidth="1"/>
    <col min="2834" max="2834" width="12.42578125" style="209" customWidth="1"/>
    <col min="2835" max="2835" width="0.42578125" style="209" customWidth="1"/>
    <col min="2836" max="3072" width="9" style="209"/>
    <col min="3073" max="3073" width="2.5703125" style="209" customWidth="1"/>
    <col min="3074" max="3074" width="2.140625" style="209" customWidth="1"/>
    <col min="3075" max="3075" width="3.28515625" style="209" customWidth="1"/>
    <col min="3076" max="3076" width="10" style="209" customWidth="1"/>
    <col min="3077" max="3077" width="12.7109375" style="209" customWidth="1"/>
    <col min="3078" max="3078" width="0.42578125" style="209" customWidth="1"/>
    <col min="3079" max="3079" width="2.7109375" style="209" customWidth="1"/>
    <col min="3080" max="3080" width="2.5703125" style="209" customWidth="1"/>
    <col min="3081" max="3081" width="10.5703125" style="209" customWidth="1"/>
    <col min="3082" max="3082" width="13.85546875" style="209" customWidth="1"/>
    <col min="3083" max="3083" width="0.5703125" style="209" customWidth="1"/>
    <col min="3084" max="3084" width="2.5703125" style="209" customWidth="1"/>
    <col min="3085" max="3085" width="3.140625" style="209" customWidth="1"/>
    <col min="3086" max="3086" width="7.7109375" style="209" customWidth="1"/>
    <col min="3087" max="3087" width="3.7109375" style="209" customWidth="1"/>
    <col min="3088" max="3088" width="13.140625" style="209" customWidth="1"/>
    <col min="3089" max="3089" width="6.42578125" style="209" customWidth="1"/>
    <col min="3090" max="3090" width="12.42578125" style="209" customWidth="1"/>
    <col min="3091" max="3091" width="0.42578125" style="209" customWidth="1"/>
    <col min="3092" max="3328" width="9" style="209"/>
    <col min="3329" max="3329" width="2.5703125" style="209" customWidth="1"/>
    <col min="3330" max="3330" width="2.140625" style="209" customWidth="1"/>
    <col min="3331" max="3331" width="3.28515625" style="209" customWidth="1"/>
    <col min="3332" max="3332" width="10" style="209" customWidth="1"/>
    <col min="3333" max="3333" width="12.7109375" style="209" customWidth="1"/>
    <col min="3334" max="3334" width="0.42578125" style="209" customWidth="1"/>
    <col min="3335" max="3335" width="2.7109375" style="209" customWidth="1"/>
    <col min="3336" max="3336" width="2.5703125" style="209" customWidth="1"/>
    <col min="3337" max="3337" width="10.5703125" style="209" customWidth="1"/>
    <col min="3338" max="3338" width="13.85546875" style="209" customWidth="1"/>
    <col min="3339" max="3339" width="0.5703125" style="209" customWidth="1"/>
    <col min="3340" max="3340" width="2.5703125" style="209" customWidth="1"/>
    <col min="3341" max="3341" width="3.140625" style="209" customWidth="1"/>
    <col min="3342" max="3342" width="7.7109375" style="209" customWidth="1"/>
    <col min="3343" max="3343" width="3.7109375" style="209" customWidth="1"/>
    <col min="3344" max="3344" width="13.140625" style="209" customWidth="1"/>
    <col min="3345" max="3345" width="6.42578125" style="209" customWidth="1"/>
    <col min="3346" max="3346" width="12.42578125" style="209" customWidth="1"/>
    <col min="3347" max="3347" width="0.42578125" style="209" customWidth="1"/>
    <col min="3348" max="3584" width="9" style="209"/>
    <col min="3585" max="3585" width="2.5703125" style="209" customWidth="1"/>
    <col min="3586" max="3586" width="2.140625" style="209" customWidth="1"/>
    <col min="3587" max="3587" width="3.28515625" style="209" customWidth="1"/>
    <col min="3588" max="3588" width="10" style="209" customWidth="1"/>
    <col min="3589" max="3589" width="12.7109375" style="209" customWidth="1"/>
    <col min="3590" max="3590" width="0.42578125" style="209" customWidth="1"/>
    <col min="3591" max="3591" width="2.7109375" style="209" customWidth="1"/>
    <col min="3592" max="3592" width="2.5703125" style="209" customWidth="1"/>
    <col min="3593" max="3593" width="10.5703125" style="209" customWidth="1"/>
    <col min="3594" max="3594" width="13.85546875" style="209" customWidth="1"/>
    <col min="3595" max="3595" width="0.5703125" style="209" customWidth="1"/>
    <col min="3596" max="3596" width="2.5703125" style="209" customWidth="1"/>
    <col min="3597" max="3597" width="3.140625" style="209" customWidth="1"/>
    <col min="3598" max="3598" width="7.7109375" style="209" customWidth="1"/>
    <col min="3599" max="3599" width="3.7109375" style="209" customWidth="1"/>
    <col min="3600" max="3600" width="13.140625" style="209" customWidth="1"/>
    <col min="3601" max="3601" width="6.42578125" style="209" customWidth="1"/>
    <col min="3602" max="3602" width="12.42578125" style="209" customWidth="1"/>
    <col min="3603" max="3603" width="0.42578125" style="209" customWidth="1"/>
    <col min="3604" max="3840" width="9" style="209"/>
    <col min="3841" max="3841" width="2.5703125" style="209" customWidth="1"/>
    <col min="3842" max="3842" width="2.140625" style="209" customWidth="1"/>
    <col min="3843" max="3843" width="3.28515625" style="209" customWidth="1"/>
    <col min="3844" max="3844" width="10" style="209" customWidth="1"/>
    <col min="3845" max="3845" width="12.7109375" style="209" customWidth="1"/>
    <col min="3846" max="3846" width="0.42578125" style="209" customWidth="1"/>
    <col min="3847" max="3847" width="2.7109375" style="209" customWidth="1"/>
    <col min="3848" max="3848" width="2.5703125" style="209" customWidth="1"/>
    <col min="3849" max="3849" width="10.5703125" style="209" customWidth="1"/>
    <col min="3850" max="3850" width="13.85546875" style="209" customWidth="1"/>
    <col min="3851" max="3851" width="0.5703125" style="209" customWidth="1"/>
    <col min="3852" max="3852" width="2.5703125" style="209" customWidth="1"/>
    <col min="3853" max="3853" width="3.140625" style="209" customWidth="1"/>
    <col min="3854" max="3854" width="7.7109375" style="209" customWidth="1"/>
    <col min="3855" max="3855" width="3.7109375" style="209" customWidth="1"/>
    <col min="3856" max="3856" width="13.140625" style="209" customWidth="1"/>
    <col min="3857" max="3857" width="6.42578125" style="209" customWidth="1"/>
    <col min="3858" max="3858" width="12.42578125" style="209" customWidth="1"/>
    <col min="3859" max="3859" width="0.42578125" style="209" customWidth="1"/>
    <col min="3860" max="4096" width="9" style="209"/>
    <col min="4097" max="4097" width="2.5703125" style="209" customWidth="1"/>
    <col min="4098" max="4098" width="2.140625" style="209" customWidth="1"/>
    <col min="4099" max="4099" width="3.28515625" style="209" customWidth="1"/>
    <col min="4100" max="4100" width="10" style="209" customWidth="1"/>
    <col min="4101" max="4101" width="12.7109375" style="209" customWidth="1"/>
    <col min="4102" max="4102" width="0.42578125" style="209" customWidth="1"/>
    <col min="4103" max="4103" width="2.7109375" style="209" customWidth="1"/>
    <col min="4104" max="4104" width="2.5703125" style="209" customWidth="1"/>
    <col min="4105" max="4105" width="10.5703125" style="209" customWidth="1"/>
    <col min="4106" max="4106" width="13.85546875" style="209" customWidth="1"/>
    <col min="4107" max="4107" width="0.5703125" style="209" customWidth="1"/>
    <col min="4108" max="4108" width="2.5703125" style="209" customWidth="1"/>
    <col min="4109" max="4109" width="3.140625" style="209" customWidth="1"/>
    <col min="4110" max="4110" width="7.7109375" style="209" customWidth="1"/>
    <col min="4111" max="4111" width="3.7109375" style="209" customWidth="1"/>
    <col min="4112" max="4112" width="13.140625" style="209" customWidth="1"/>
    <col min="4113" max="4113" width="6.42578125" style="209" customWidth="1"/>
    <col min="4114" max="4114" width="12.42578125" style="209" customWidth="1"/>
    <col min="4115" max="4115" width="0.42578125" style="209" customWidth="1"/>
    <col min="4116" max="4352" width="9" style="209"/>
    <col min="4353" max="4353" width="2.5703125" style="209" customWidth="1"/>
    <col min="4354" max="4354" width="2.140625" style="209" customWidth="1"/>
    <col min="4355" max="4355" width="3.28515625" style="209" customWidth="1"/>
    <col min="4356" max="4356" width="10" style="209" customWidth="1"/>
    <col min="4357" max="4357" width="12.7109375" style="209" customWidth="1"/>
    <col min="4358" max="4358" width="0.42578125" style="209" customWidth="1"/>
    <col min="4359" max="4359" width="2.7109375" style="209" customWidth="1"/>
    <col min="4360" max="4360" width="2.5703125" style="209" customWidth="1"/>
    <col min="4361" max="4361" width="10.5703125" style="209" customWidth="1"/>
    <col min="4362" max="4362" width="13.85546875" style="209" customWidth="1"/>
    <col min="4363" max="4363" width="0.5703125" style="209" customWidth="1"/>
    <col min="4364" max="4364" width="2.5703125" style="209" customWidth="1"/>
    <col min="4365" max="4365" width="3.140625" style="209" customWidth="1"/>
    <col min="4366" max="4366" width="7.7109375" style="209" customWidth="1"/>
    <col min="4367" max="4367" width="3.7109375" style="209" customWidth="1"/>
    <col min="4368" max="4368" width="13.140625" style="209" customWidth="1"/>
    <col min="4369" max="4369" width="6.42578125" style="209" customWidth="1"/>
    <col min="4370" max="4370" width="12.42578125" style="209" customWidth="1"/>
    <col min="4371" max="4371" width="0.42578125" style="209" customWidth="1"/>
    <col min="4372" max="4608" width="9" style="209"/>
    <col min="4609" max="4609" width="2.5703125" style="209" customWidth="1"/>
    <col min="4610" max="4610" width="2.140625" style="209" customWidth="1"/>
    <col min="4611" max="4611" width="3.28515625" style="209" customWidth="1"/>
    <col min="4612" max="4612" width="10" style="209" customWidth="1"/>
    <col min="4613" max="4613" width="12.7109375" style="209" customWidth="1"/>
    <col min="4614" max="4614" width="0.42578125" style="209" customWidth="1"/>
    <col min="4615" max="4615" width="2.7109375" style="209" customWidth="1"/>
    <col min="4616" max="4616" width="2.5703125" style="209" customWidth="1"/>
    <col min="4617" max="4617" width="10.5703125" style="209" customWidth="1"/>
    <col min="4618" max="4618" width="13.85546875" style="209" customWidth="1"/>
    <col min="4619" max="4619" width="0.5703125" style="209" customWidth="1"/>
    <col min="4620" max="4620" width="2.5703125" style="209" customWidth="1"/>
    <col min="4621" max="4621" width="3.140625" style="209" customWidth="1"/>
    <col min="4622" max="4622" width="7.7109375" style="209" customWidth="1"/>
    <col min="4623" max="4623" width="3.7109375" style="209" customWidth="1"/>
    <col min="4624" max="4624" width="13.140625" style="209" customWidth="1"/>
    <col min="4625" max="4625" width="6.42578125" style="209" customWidth="1"/>
    <col min="4626" max="4626" width="12.42578125" style="209" customWidth="1"/>
    <col min="4627" max="4627" width="0.42578125" style="209" customWidth="1"/>
    <col min="4628" max="4864" width="9" style="209"/>
    <col min="4865" max="4865" width="2.5703125" style="209" customWidth="1"/>
    <col min="4866" max="4866" width="2.140625" style="209" customWidth="1"/>
    <col min="4867" max="4867" width="3.28515625" style="209" customWidth="1"/>
    <col min="4868" max="4868" width="10" style="209" customWidth="1"/>
    <col min="4869" max="4869" width="12.7109375" style="209" customWidth="1"/>
    <col min="4870" max="4870" width="0.42578125" style="209" customWidth="1"/>
    <col min="4871" max="4871" width="2.7109375" style="209" customWidth="1"/>
    <col min="4872" max="4872" width="2.5703125" style="209" customWidth="1"/>
    <col min="4873" max="4873" width="10.5703125" style="209" customWidth="1"/>
    <col min="4874" max="4874" width="13.85546875" style="209" customWidth="1"/>
    <col min="4875" max="4875" width="0.5703125" style="209" customWidth="1"/>
    <col min="4876" max="4876" width="2.5703125" style="209" customWidth="1"/>
    <col min="4877" max="4877" width="3.140625" style="209" customWidth="1"/>
    <col min="4878" max="4878" width="7.7109375" style="209" customWidth="1"/>
    <col min="4879" max="4879" width="3.7109375" style="209" customWidth="1"/>
    <col min="4880" max="4880" width="13.140625" style="209" customWidth="1"/>
    <col min="4881" max="4881" width="6.42578125" style="209" customWidth="1"/>
    <col min="4882" max="4882" width="12.42578125" style="209" customWidth="1"/>
    <col min="4883" max="4883" width="0.42578125" style="209" customWidth="1"/>
    <col min="4884" max="5120" width="9" style="209"/>
    <col min="5121" max="5121" width="2.5703125" style="209" customWidth="1"/>
    <col min="5122" max="5122" width="2.140625" style="209" customWidth="1"/>
    <col min="5123" max="5123" width="3.28515625" style="209" customWidth="1"/>
    <col min="5124" max="5124" width="10" style="209" customWidth="1"/>
    <col min="5125" max="5125" width="12.7109375" style="209" customWidth="1"/>
    <col min="5126" max="5126" width="0.42578125" style="209" customWidth="1"/>
    <col min="5127" max="5127" width="2.7109375" style="209" customWidth="1"/>
    <col min="5128" max="5128" width="2.5703125" style="209" customWidth="1"/>
    <col min="5129" max="5129" width="10.5703125" style="209" customWidth="1"/>
    <col min="5130" max="5130" width="13.85546875" style="209" customWidth="1"/>
    <col min="5131" max="5131" width="0.5703125" style="209" customWidth="1"/>
    <col min="5132" max="5132" width="2.5703125" style="209" customWidth="1"/>
    <col min="5133" max="5133" width="3.140625" style="209" customWidth="1"/>
    <col min="5134" max="5134" width="7.7109375" style="209" customWidth="1"/>
    <col min="5135" max="5135" width="3.7109375" style="209" customWidth="1"/>
    <col min="5136" max="5136" width="13.140625" style="209" customWidth="1"/>
    <col min="5137" max="5137" width="6.42578125" style="209" customWidth="1"/>
    <col min="5138" max="5138" width="12.42578125" style="209" customWidth="1"/>
    <col min="5139" max="5139" width="0.42578125" style="209" customWidth="1"/>
    <col min="5140" max="5376" width="9" style="209"/>
    <col min="5377" max="5377" width="2.5703125" style="209" customWidth="1"/>
    <col min="5378" max="5378" width="2.140625" style="209" customWidth="1"/>
    <col min="5379" max="5379" width="3.28515625" style="209" customWidth="1"/>
    <col min="5380" max="5380" width="10" style="209" customWidth="1"/>
    <col min="5381" max="5381" width="12.7109375" style="209" customWidth="1"/>
    <col min="5382" max="5382" width="0.42578125" style="209" customWidth="1"/>
    <col min="5383" max="5383" width="2.7109375" style="209" customWidth="1"/>
    <col min="5384" max="5384" width="2.5703125" style="209" customWidth="1"/>
    <col min="5385" max="5385" width="10.5703125" style="209" customWidth="1"/>
    <col min="5386" max="5386" width="13.85546875" style="209" customWidth="1"/>
    <col min="5387" max="5387" width="0.5703125" style="209" customWidth="1"/>
    <col min="5388" max="5388" width="2.5703125" style="209" customWidth="1"/>
    <col min="5389" max="5389" width="3.140625" style="209" customWidth="1"/>
    <col min="5390" max="5390" width="7.7109375" style="209" customWidth="1"/>
    <col min="5391" max="5391" width="3.7109375" style="209" customWidth="1"/>
    <col min="5392" max="5392" width="13.140625" style="209" customWidth="1"/>
    <col min="5393" max="5393" width="6.42578125" style="209" customWidth="1"/>
    <col min="5394" max="5394" width="12.42578125" style="209" customWidth="1"/>
    <col min="5395" max="5395" width="0.42578125" style="209" customWidth="1"/>
    <col min="5396" max="5632" width="9" style="209"/>
    <col min="5633" max="5633" width="2.5703125" style="209" customWidth="1"/>
    <col min="5634" max="5634" width="2.140625" style="209" customWidth="1"/>
    <col min="5635" max="5635" width="3.28515625" style="209" customWidth="1"/>
    <col min="5636" max="5636" width="10" style="209" customWidth="1"/>
    <col min="5637" max="5637" width="12.7109375" style="209" customWidth="1"/>
    <col min="5638" max="5638" width="0.42578125" style="209" customWidth="1"/>
    <col min="5639" max="5639" width="2.7109375" style="209" customWidth="1"/>
    <col min="5640" max="5640" width="2.5703125" style="209" customWidth="1"/>
    <col min="5641" max="5641" width="10.5703125" style="209" customWidth="1"/>
    <col min="5642" max="5642" width="13.85546875" style="209" customWidth="1"/>
    <col min="5643" max="5643" width="0.5703125" style="209" customWidth="1"/>
    <col min="5644" max="5644" width="2.5703125" style="209" customWidth="1"/>
    <col min="5645" max="5645" width="3.140625" style="209" customWidth="1"/>
    <col min="5646" max="5646" width="7.7109375" style="209" customWidth="1"/>
    <col min="5647" max="5647" width="3.7109375" style="209" customWidth="1"/>
    <col min="5648" max="5648" width="13.140625" style="209" customWidth="1"/>
    <col min="5649" max="5649" width="6.42578125" style="209" customWidth="1"/>
    <col min="5650" max="5650" width="12.42578125" style="209" customWidth="1"/>
    <col min="5651" max="5651" width="0.42578125" style="209" customWidth="1"/>
    <col min="5652" max="5888" width="9" style="209"/>
    <col min="5889" max="5889" width="2.5703125" style="209" customWidth="1"/>
    <col min="5890" max="5890" width="2.140625" style="209" customWidth="1"/>
    <col min="5891" max="5891" width="3.28515625" style="209" customWidth="1"/>
    <col min="5892" max="5892" width="10" style="209" customWidth="1"/>
    <col min="5893" max="5893" width="12.7109375" style="209" customWidth="1"/>
    <col min="5894" max="5894" width="0.42578125" style="209" customWidth="1"/>
    <col min="5895" max="5895" width="2.7109375" style="209" customWidth="1"/>
    <col min="5896" max="5896" width="2.5703125" style="209" customWidth="1"/>
    <col min="5897" max="5897" width="10.5703125" style="209" customWidth="1"/>
    <col min="5898" max="5898" width="13.85546875" style="209" customWidth="1"/>
    <col min="5899" max="5899" width="0.5703125" style="209" customWidth="1"/>
    <col min="5900" max="5900" width="2.5703125" style="209" customWidth="1"/>
    <col min="5901" max="5901" width="3.140625" style="209" customWidth="1"/>
    <col min="5902" max="5902" width="7.7109375" style="209" customWidth="1"/>
    <col min="5903" max="5903" width="3.7109375" style="209" customWidth="1"/>
    <col min="5904" max="5904" width="13.140625" style="209" customWidth="1"/>
    <col min="5905" max="5905" width="6.42578125" style="209" customWidth="1"/>
    <col min="5906" max="5906" width="12.42578125" style="209" customWidth="1"/>
    <col min="5907" max="5907" width="0.42578125" style="209" customWidth="1"/>
    <col min="5908" max="6144" width="9" style="209"/>
    <col min="6145" max="6145" width="2.5703125" style="209" customWidth="1"/>
    <col min="6146" max="6146" width="2.140625" style="209" customWidth="1"/>
    <col min="6147" max="6147" width="3.28515625" style="209" customWidth="1"/>
    <col min="6148" max="6148" width="10" style="209" customWidth="1"/>
    <col min="6149" max="6149" width="12.7109375" style="209" customWidth="1"/>
    <col min="6150" max="6150" width="0.42578125" style="209" customWidth="1"/>
    <col min="6151" max="6151" width="2.7109375" style="209" customWidth="1"/>
    <col min="6152" max="6152" width="2.5703125" style="209" customWidth="1"/>
    <col min="6153" max="6153" width="10.5703125" style="209" customWidth="1"/>
    <col min="6154" max="6154" width="13.85546875" style="209" customWidth="1"/>
    <col min="6155" max="6155" width="0.5703125" style="209" customWidth="1"/>
    <col min="6156" max="6156" width="2.5703125" style="209" customWidth="1"/>
    <col min="6157" max="6157" width="3.140625" style="209" customWidth="1"/>
    <col min="6158" max="6158" width="7.7109375" style="209" customWidth="1"/>
    <col min="6159" max="6159" width="3.7109375" style="209" customWidth="1"/>
    <col min="6160" max="6160" width="13.140625" style="209" customWidth="1"/>
    <col min="6161" max="6161" width="6.42578125" style="209" customWidth="1"/>
    <col min="6162" max="6162" width="12.42578125" style="209" customWidth="1"/>
    <col min="6163" max="6163" width="0.42578125" style="209" customWidth="1"/>
    <col min="6164" max="6400" width="9" style="209"/>
    <col min="6401" max="6401" width="2.5703125" style="209" customWidth="1"/>
    <col min="6402" max="6402" width="2.140625" style="209" customWidth="1"/>
    <col min="6403" max="6403" width="3.28515625" style="209" customWidth="1"/>
    <col min="6404" max="6404" width="10" style="209" customWidth="1"/>
    <col min="6405" max="6405" width="12.7109375" style="209" customWidth="1"/>
    <col min="6406" max="6406" width="0.42578125" style="209" customWidth="1"/>
    <col min="6407" max="6407" width="2.7109375" style="209" customWidth="1"/>
    <col min="6408" max="6408" width="2.5703125" style="209" customWidth="1"/>
    <col min="6409" max="6409" width="10.5703125" style="209" customWidth="1"/>
    <col min="6410" max="6410" width="13.85546875" style="209" customWidth="1"/>
    <col min="6411" max="6411" width="0.5703125" style="209" customWidth="1"/>
    <col min="6412" max="6412" width="2.5703125" style="209" customWidth="1"/>
    <col min="6413" max="6413" width="3.140625" style="209" customWidth="1"/>
    <col min="6414" max="6414" width="7.7109375" style="209" customWidth="1"/>
    <col min="6415" max="6415" width="3.7109375" style="209" customWidth="1"/>
    <col min="6416" max="6416" width="13.140625" style="209" customWidth="1"/>
    <col min="6417" max="6417" width="6.42578125" style="209" customWidth="1"/>
    <col min="6418" max="6418" width="12.42578125" style="209" customWidth="1"/>
    <col min="6419" max="6419" width="0.42578125" style="209" customWidth="1"/>
    <col min="6420" max="6656" width="9" style="209"/>
    <col min="6657" max="6657" width="2.5703125" style="209" customWidth="1"/>
    <col min="6658" max="6658" width="2.140625" style="209" customWidth="1"/>
    <col min="6659" max="6659" width="3.28515625" style="209" customWidth="1"/>
    <col min="6660" max="6660" width="10" style="209" customWidth="1"/>
    <col min="6661" max="6661" width="12.7109375" style="209" customWidth="1"/>
    <col min="6662" max="6662" width="0.42578125" style="209" customWidth="1"/>
    <col min="6663" max="6663" width="2.7109375" style="209" customWidth="1"/>
    <col min="6664" max="6664" width="2.5703125" style="209" customWidth="1"/>
    <col min="6665" max="6665" width="10.5703125" style="209" customWidth="1"/>
    <col min="6666" max="6666" width="13.85546875" style="209" customWidth="1"/>
    <col min="6667" max="6667" width="0.5703125" style="209" customWidth="1"/>
    <col min="6668" max="6668" width="2.5703125" style="209" customWidth="1"/>
    <col min="6669" max="6669" width="3.140625" style="209" customWidth="1"/>
    <col min="6670" max="6670" width="7.7109375" style="209" customWidth="1"/>
    <col min="6671" max="6671" width="3.7109375" style="209" customWidth="1"/>
    <col min="6672" max="6672" width="13.140625" style="209" customWidth="1"/>
    <col min="6673" max="6673" width="6.42578125" style="209" customWidth="1"/>
    <col min="6674" max="6674" width="12.42578125" style="209" customWidth="1"/>
    <col min="6675" max="6675" width="0.42578125" style="209" customWidth="1"/>
    <col min="6676" max="6912" width="9" style="209"/>
    <col min="6913" max="6913" width="2.5703125" style="209" customWidth="1"/>
    <col min="6914" max="6914" width="2.140625" style="209" customWidth="1"/>
    <col min="6915" max="6915" width="3.28515625" style="209" customWidth="1"/>
    <col min="6916" max="6916" width="10" style="209" customWidth="1"/>
    <col min="6917" max="6917" width="12.7109375" style="209" customWidth="1"/>
    <col min="6918" max="6918" width="0.42578125" style="209" customWidth="1"/>
    <col min="6919" max="6919" width="2.7109375" style="209" customWidth="1"/>
    <col min="6920" max="6920" width="2.5703125" style="209" customWidth="1"/>
    <col min="6921" max="6921" width="10.5703125" style="209" customWidth="1"/>
    <col min="6922" max="6922" width="13.85546875" style="209" customWidth="1"/>
    <col min="6923" max="6923" width="0.5703125" style="209" customWidth="1"/>
    <col min="6924" max="6924" width="2.5703125" style="209" customWidth="1"/>
    <col min="6925" max="6925" width="3.140625" style="209" customWidth="1"/>
    <col min="6926" max="6926" width="7.7109375" style="209" customWidth="1"/>
    <col min="6927" max="6927" width="3.7109375" style="209" customWidth="1"/>
    <col min="6928" max="6928" width="13.140625" style="209" customWidth="1"/>
    <col min="6929" max="6929" width="6.42578125" style="209" customWidth="1"/>
    <col min="6930" max="6930" width="12.42578125" style="209" customWidth="1"/>
    <col min="6931" max="6931" width="0.42578125" style="209" customWidth="1"/>
    <col min="6932" max="7168" width="9" style="209"/>
    <col min="7169" max="7169" width="2.5703125" style="209" customWidth="1"/>
    <col min="7170" max="7170" width="2.140625" style="209" customWidth="1"/>
    <col min="7171" max="7171" width="3.28515625" style="209" customWidth="1"/>
    <col min="7172" max="7172" width="10" style="209" customWidth="1"/>
    <col min="7173" max="7173" width="12.7109375" style="209" customWidth="1"/>
    <col min="7174" max="7174" width="0.42578125" style="209" customWidth="1"/>
    <col min="7175" max="7175" width="2.7109375" style="209" customWidth="1"/>
    <col min="7176" max="7176" width="2.5703125" style="209" customWidth="1"/>
    <col min="7177" max="7177" width="10.5703125" style="209" customWidth="1"/>
    <col min="7178" max="7178" width="13.85546875" style="209" customWidth="1"/>
    <col min="7179" max="7179" width="0.5703125" style="209" customWidth="1"/>
    <col min="7180" max="7180" width="2.5703125" style="209" customWidth="1"/>
    <col min="7181" max="7181" width="3.140625" style="209" customWidth="1"/>
    <col min="7182" max="7182" width="7.7109375" style="209" customWidth="1"/>
    <col min="7183" max="7183" width="3.7109375" style="209" customWidth="1"/>
    <col min="7184" max="7184" width="13.140625" style="209" customWidth="1"/>
    <col min="7185" max="7185" width="6.42578125" style="209" customWidth="1"/>
    <col min="7186" max="7186" width="12.42578125" style="209" customWidth="1"/>
    <col min="7187" max="7187" width="0.42578125" style="209" customWidth="1"/>
    <col min="7188" max="7424" width="9" style="209"/>
    <col min="7425" max="7425" width="2.5703125" style="209" customWidth="1"/>
    <col min="7426" max="7426" width="2.140625" style="209" customWidth="1"/>
    <col min="7427" max="7427" width="3.28515625" style="209" customWidth="1"/>
    <col min="7428" max="7428" width="10" style="209" customWidth="1"/>
    <col min="7429" max="7429" width="12.7109375" style="209" customWidth="1"/>
    <col min="7430" max="7430" width="0.42578125" style="209" customWidth="1"/>
    <col min="7431" max="7431" width="2.7109375" style="209" customWidth="1"/>
    <col min="7432" max="7432" width="2.5703125" style="209" customWidth="1"/>
    <col min="7433" max="7433" width="10.5703125" style="209" customWidth="1"/>
    <col min="7434" max="7434" width="13.85546875" style="209" customWidth="1"/>
    <col min="7435" max="7435" width="0.5703125" style="209" customWidth="1"/>
    <col min="7436" max="7436" width="2.5703125" style="209" customWidth="1"/>
    <col min="7437" max="7437" width="3.140625" style="209" customWidth="1"/>
    <col min="7438" max="7438" width="7.7109375" style="209" customWidth="1"/>
    <col min="7439" max="7439" width="3.7109375" style="209" customWidth="1"/>
    <col min="7440" max="7440" width="13.140625" style="209" customWidth="1"/>
    <col min="7441" max="7441" width="6.42578125" style="209" customWidth="1"/>
    <col min="7442" max="7442" width="12.42578125" style="209" customWidth="1"/>
    <col min="7443" max="7443" width="0.42578125" style="209" customWidth="1"/>
    <col min="7444" max="7680" width="9" style="209"/>
    <col min="7681" max="7681" width="2.5703125" style="209" customWidth="1"/>
    <col min="7682" max="7682" width="2.140625" style="209" customWidth="1"/>
    <col min="7683" max="7683" width="3.28515625" style="209" customWidth="1"/>
    <col min="7684" max="7684" width="10" style="209" customWidth="1"/>
    <col min="7685" max="7685" width="12.7109375" style="209" customWidth="1"/>
    <col min="7686" max="7686" width="0.42578125" style="209" customWidth="1"/>
    <col min="7687" max="7687" width="2.7109375" style="209" customWidth="1"/>
    <col min="7688" max="7688" width="2.5703125" style="209" customWidth="1"/>
    <col min="7689" max="7689" width="10.5703125" style="209" customWidth="1"/>
    <col min="7690" max="7690" width="13.85546875" style="209" customWidth="1"/>
    <col min="7691" max="7691" width="0.5703125" style="209" customWidth="1"/>
    <col min="7692" max="7692" width="2.5703125" style="209" customWidth="1"/>
    <col min="7693" max="7693" width="3.140625" style="209" customWidth="1"/>
    <col min="7694" max="7694" width="7.7109375" style="209" customWidth="1"/>
    <col min="7695" max="7695" width="3.7109375" style="209" customWidth="1"/>
    <col min="7696" max="7696" width="13.140625" style="209" customWidth="1"/>
    <col min="7697" max="7697" width="6.42578125" style="209" customWidth="1"/>
    <col min="7698" max="7698" width="12.42578125" style="209" customWidth="1"/>
    <col min="7699" max="7699" width="0.42578125" style="209" customWidth="1"/>
    <col min="7700" max="7936" width="9" style="209"/>
    <col min="7937" max="7937" width="2.5703125" style="209" customWidth="1"/>
    <col min="7938" max="7938" width="2.140625" style="209" customWidth="1"/>
    <col min="7939" max="7939" width="3.28515625" style="209" customWidth="1"/>
    <col min="7940" max="7940" width="10" style="209" customWidth="1"/>
    <col min="7941" max="7941" width="12.7109375" style="209" customWidth="1"/>
    <col min="7942" max="7942" width="0.42578125" style="209" customWidth="1"/>
    <col min="7943" max="7943" width="2.7109375" style="209" customWidth="1"/>
    <col min="7944" max="7944" width="2.5703125" style="209" customWidth="1"/>
    <col min="7945" max="7945" width="10.5703125" style="209" customWidth="1"/>
    <col min="7946" max="7946" width="13.85546875" style="209" customWidth="1"/>
    <col min="7947" max="7947" width="0.5703125" style="209" customWidth="1"/>
    <col min="7948" max="7948" width="2.5703125" style="209" customWidth="1"/>
    <col min="7949" max="7949" width="3.140625" style="209" customWidth="1"/>
    <col min="7950" max="7950" width="7.7109375" style="209" customWidth="1"/>
    <col min="7951" max="7951" width="3.7109375" style="209" customWidth="1"/>
    <col min="7952" max="7952" width="13.140625" style="209" customWidth="1"/>
    <col min="7953" max="7953" width="6.42578125" style="209" customWidth="1"/>
    <col min="7954" max="7954" width="12.42578125" style="209" customWidth="1"/>
    <col min="7955" max="7955" width="0.42578125" style="209" customWidth="1"/>
    <col min="7956" max="8192" width="9" style="209"/>
    <col min="8193" max="8193" width="2.5703125" style="209" customWidth="1"/>
    <col min="8194" max="8194" width="2.140625" style="209" customWidth="1"/>
    <col min="8195" max="8195" width="3.28515625" style="209" customWidth="1"/>
    <col min="8196" max="8196" width="10" style="209" customWidth="1"/>
    <col min="8197" max="8197" width="12.7109375" style="209" customWidth="1"/>
    <col min="8198" max="8198" width="0.42578125" style="209" customWidth="1"/>
    <col min="8199" max="8199" width="2.7109375" style="209" customWidth="1"/>
    <col min="8200" max="8200" width="2.5703125" style="209" customWidth="1"/>
    <col min="8201" max="8201" width="10.5703125" style="209" customWidth="1"/>
    <col min="8202" max="8202" width="13.85546875" style="209" customWidth="1"/>
    <col min="8203" max="8203" width="0.5703125" style="209" customWidth="1"/>
    <col min="8204" max="8204" width="2.5703125" style="209" customWidth="1"/>
    <col min="8205" max="8205" width="3.140625" style="209" customWidth="1"/>
    <col min="8206" max="8206" width="7.7109375" style="209" customWidth="1"/>
    <col min="8207" max="8207" width="3.7109375" style="209" customWidth="1"/>
    <col min="8208" max="8208" width="13.140625" style="209" customWidth="1"/>
    <col min="8209" max="8209" width="6.42578125" style="209" customWidth="1"/>
    <col min="8210" max="8210" width="12.42578125" style="209" customWidth="1"/>
    <col min="8211" max="8211" width="0.42578125" style="209" customWidth="1"/>
    <col min="8212" max="8448" width="9" style="209"/>
    <col min="8449" max="8449" width="2.5703125" style="209" customWidth="1"/>
    <col min="8450" max="8450" width="2.140625" style="209" customWidth="1"/>
    <col min="8451" max="8451" width="3.28515625" style="209" customWidth="1"/>
    <col min="8452" max="8452" width="10" style="209" customWidth="1"/>
    <col min="8453" max="8453" width="12.7109375" style="209" customWidth="1"/>
    <col min="8454" max="8454" width="0.42578125" style="209" customWidth="1"/>
    <col min="8455" max="8455" width="2.7109375" style="209" customWidth="1"/>
    <col min="8456" max="8456" width="2.5703125" style="209" customWidth="1"/>
    <col min="8457" max="8457" width="10.5703125" style="209" customWidth="1"/>
    <col min="8458" max="8458" width="13.85546875" style="209" customWidth="1"/>
    <col min="8459" max="8459" width="0.5703125" style="209" customWidth="1"/>
    <col min="8460" max="8460" width="2.5703125" style="209" customWidth="1"/>
    <col min="8461" max="8461" width="3.140625" style="209" customWidth="1"/>
    <col min="8462" max="8462" width="7.7109375" style="209" customWidth="1"/>
    <col min="8463" max="8463" width="3.7109375" style="209" customWidth="1"/>
    <col min="8464" max="8464" width="13.140625" style="209" customWidth="1"/>
    <col min="8465" max="8465" width="6.42578125" style="209" customWidth="1"/>
    <col min="8466" max="8466" width="12.42578125" style="209" customWidth="1"/>
    <col min="8467" max="8467" width="0.42578125" style="209" customWidth="1"/>
    <col min="8468" max="8704" width="9" style="209"/>
    <col min="8705" max="8705" width="2.5703125" style="209" customWidth="1"/>
    <col min="8706" max="8706" width="2.140625" style="209" customWidth="1"/>
    <col min="8707" max="8707" width="3.28515625" style="209" customWidth="1"/>
    <col min="8708" max="8708" width="10" style="209" customWidth="1"/>
    <col min="8709" max="8709" width="12.7109375" style="209" customWidth="1"/>
    <col min="8710" max="8710" width="0.42578125" style="209" customWidth="1"/>
    <col min="8711" max="8711" width="2.7109375" style="209" customWidth="1"/>
    <col min="8712" max="8712" width="2.5703125" style="209" customWidth="1"/>
    <col min="8713" max="8713" width="10.5703125" style="209" customWidth="1"/>
    <col min="8714" max="8714" width="13.85546875" style="209" customWidth="1"/>
    <col min="8715" max="8715" width="0.5703125" style="209" customWidth="1"/>
    <col min="8716" max="8716" width="2.5703125" style="209" customWidth="1"/>
    <col min="8717" max="8717" width="3.140625" style="209" customWidth="1"/>
    <col min="8718" max="8718" width="7.7109375" style="209" customWidth="1"/>
    <col min="8719" max="8719" width="3.7109375" style="209" customWidth="1"/>
    <col min="8720" max="8720" width="13.140625" style="209" customWidth="1"/>
    <col min="8721" max="8721" width="6.42578125" style="209" customWidth="1"/>
    <col min="8722" max="8722" width="12.42578125" style="209" customWidth="1"/>
    <col min="8723" max="8723" width="0.42578125" style="209" customWidth="1"/>
    <col min="8724" max="8960" width="9" style="209"/>
    <col min="8961" max="8961" width="2.5703125" style="209" customWidth="1"/>
    <col min="8962" max="8962" width="2.140625" style="209" customWidth="1"/>
    <col min="8963" max="8963" width="3.28515625" style="209" customWidth="1"/>
    <col min="8964" max="8964" width="10" style="209" customWidth="1"/>
    <col min="8965" max="8965" width="12.7109375" style="209" customWidth="1"/>
    <col min="8966" max="8966" width="0.42578125" style="209" customWidth="1"/>
    <col min="8967" max="8967" width="2.7109375" style="209" customWidth="1"/>
    <col min="8968" max="8968" width="2.5703125" style="209" customWidth="1"/>
    <col min="8969" max="8969" width="10.5703125" style="209" customWidth="1"/>
    <col min="8970" max="8970" width="13.85546875" style="209" customWidth="1"/>
    <col min="8971" max="8971" width="0.5703125" style="209" customWidth="1"/>
    <col min="8972" max="8972" width="2.5703125" style="209" customWidth="1"/>
    <col min="8973" max="8973" width="3.140625" style="209" customWidth="1"/>
    <col min="8974" max="8974" width="7.7109375" style="209" customWidth="1"/>
    <col min="8975" max="8975" width="3.7109375" style="209" customWidth="1"/>
    <col min="8976" max="8976" width="13.140625" style="209" customWidth="1"/>
    <col min="8977" max="8977" width="6.42578125" style="209" customWidth="1"/>
    <col min="8978" max="8978" width="12.42578125" style="209" customWidth="1"/>
    <col min="8979" max="8979" width="0.42578125" style="209" customWidth="1"/>
    <col min="8980" max="9216" width="9" style="209"/>
    <col min="9217" max="9217" width="2.5703125" style="209" customWidth="1"/>
    <col min="9218" max="9218" width="2.140625" style="209" customWidth="1"/>
    <col min="9219" max="9219" width="3.28515625" style="209" customWidth="1"/>
    <col min="9220" max="9220" width="10" style="209" customWidth="1"/>
    <col min="9221" max="9221" width="12.7109375" style="209" customWidth="1"/>
    <col min="9222" max="9222" width="0.42578125" style="209" customWidth="1"/>
    <col min="9223" max="9223" width="2.7109375" style="209" customWidth="1"/>
    <col min="9224" max="9224" width="2.5703125" style="209" customWidth="1"/>
    <col min="9225" max="9225" width="10.5703125" style="209" customWidth="1"/>
    <col min="9226" max="9226" width="13.85546875" style="209" customWidth="1"/>
    <col min="9227" max="9227" width="0.5703125" style="209" customWidth="1"/>
    <col min="9228" max="9228" width="2.5703125" style="209" customWidth="1"/>
    <col min="9229" max="9229" width="3.140625" style="209" customWidth="1"/>
    <col min="9230" max="9230" width="7.7109375" style="209" customWidth="1"/>
    <col min="9231" max="9231" width="3.7109375" style="209" customWidth="1"/>
    <col min="9232" max="9232" width="13.140625" style="209" customWidth="1"/>
    <col min="9233" max="9233" width="6.42578125" style="209" customWidth="1"/>
    <col min="9234" max="9234" width="12.42578125" style="209" customWidth="1"/>
    <col min="9235" max="9235" width="0.42578125" style="209" customWidth="1"/>
    <col min="9236" max="9472" width="9" style="209"/>
    <col min="9473" max="9473" width="2.5703125" style="209" customWidth="1"/>
    <col min="9474" max="9474" width="2.140625" style="209" customWidth="1"/>
    <col min="9475" max="9475" width="3.28515625" style="209" customWidth="1"/>
    <col min="9476" max="9476" width="10" style="209" customWidth="1"/>
    <col min="9477" max="9477" width="12.7109375" style="209" customWidth="1"/>
    <col min="9478" max="9478" width="0.42578125" style="209" customWidth="1"/>
    <col min="9479" max="9479" width="2.7109375" style="209" customWidth="1"/>
    <col min="9480" max="9480" width="2.5703125" style="209" customWidth="1"/>
    <col min="9481" max="9481" width="10.5703125" style="209" customWidth="1"/>
    <col min="9482" max="9482" width="13.85546875" style="209" customWidth="1"/>
    <col min="9483" max="9483" width="0.5703125" style="209" customWidth="1"/>
    <col min="9484" max="9484" width="2.5703125" style="209" customWidth="1"/>
    <col min="9485" max="9485" width="3.140625" style="209" customWidth="1"/>
    <col min="9486" max="9486" width="7.7109375" style="209" customWidth="1"/>
    <col min="9487" max="9487" width="3.7109375" style="209" customWidth="1"/>
    <col min="9488" max="9488" width="13.140625" style="209" customWidth="1"/>
    <col min="9489" max="9489" width="6.42578125" style="209" customWidth="1"/>
    <col min="9490" max="9490" width="12.42578125" style="209" customWidth="1"/>
    <col min="9491" max="9491" width="0.42578125" style="209" customWidth="1"/>
    <col min="9492" max="9728" width="9" style="209"/>
    <col min="9729" max="9729" width="2.5703125" style="209" customWidth="1"/>
    <col min="9730" max="9730" width="2.140625" style="209" customWidth="1"/>
    <col min="9731" max="9731" width="3.28515625" style="209" customWidth="1"/>
    <col min="9732" max="9732" width="10" style="209" customWidth="1"/>
    <col min="9733" max="9733" width="12.7109375" style="209" customWidth="1"/>
    <col min="9734" max="9734" width="0.42578125" style="209" customWidth="1"/>
    <col min="9735" max="9735" width="2.7109375" style="209" customWidth="1"/>
    <col min="9736" max="9736" width="2.5703125" style="209" customWidth="1"/>
    <col min="9737" max="9737" width="10.5703125" style="209" customWidth="1"/>
    <col min="9738" max="9738" width="13.85546875" style="209" customWidth="1"/>
    <col min="9739" max="9739" width="0.5703125" style="209" customWidth="1"/>
    <col min="9740" max="9740" width="2.5703125" style="209" customWidth="1"/>
    <col min="9741" max="9741" width="3.140625" style="209" customWidth="1"/>
    <col min="9742" max="9742" width="7.7109375" style="209" customWidth="1"/>
    <col min="9743" max="9743" width="3.7109375" style="209" customWidth="1"/>
    <col min="9744" max="9744" width="13.140625" style="209" customWidth="1"/>
    <col min="9745" max="9745" width="6.42578125" style="209" customWidth="1"/>
    <col min="9746" max="9746" width="12.42578125" style="209" customWidth="1"/>
    <col min="9747" max="9747" width="0.42578125" style="209" customWidth="1"/>
    <col min="9748" max="9984" width="9" style="209"/>
    <col min="9985" max="9985" width="2.5703125" style="209" customWidth="1"/>
    <col min="9986" max="9986" width="2.140625" style="209" customWidth="1"/>
    <col min="9987" max="9987" width="3.28515625" style="209" customWidth="1"/>
    <col min="9988" max="9988" width="10" style="209" customWidth="1"/>
    <col min="9989" max="9989" width="12.7109375" style="209" customWidth="1"/>
    <col min="9990" max="9990" width="0.42578125" style="209" customWidth="1"/>
    <col min="9991" max="9991" width="2.7109375" style="209" customWidth="1"/>
    <col min="9992" max="9992" width="2.5703125" style="209" customWidth="1"/>
    <col min="9993" max="9993" width="10.5703125" style="209" customWidth="1"/>
    <col min="9994" max="9994" width="13.85546875" style="209" customWidth="1"/>
    <col min="9995" max="9995" width="0.5703125" style="209" customWidth="1"/>
    <col min="9996" max="9996" width="2.5703125" style="209" customWidth="1"/>
    <col min="9997" max="9997" width="3.140625" style="209" customWidth="1"/>
    <col min="9998" max="9998" width="7.7109375" style="209" customWidth="1"/>
    <col min="9999" max="9999" width="3.7109375" style="209" customWidth="1"/>
    <col min="10000" max="10000" width="13.140625" style="209" customWidth="1"/>
    <col min="10001" max="10001" width="6.42578125" style="209" customWidth="1"/>
    <col min="10002" max="10002" width="12.42578125" style="209" customWidth="1"/>
    <col min="10003" max="10003" width="0.42578125" style="209" customWidth="1"/>
    <col min="10004" max="10240" width="9" style="209"/>
    <col min="10241" max="10241" width="2.5703125" style="209" customWidth="1"/>
    <col min="10242" max="10242" width="2.140625" style="209" customWidth="1"/>
    <col min="10243" max="10243" width="3.28515625" style="209" customWidth="1"/>
    <col min="10244" max="10244" width="10" style="209" customWidth="1"/>
    <col min="10245" max="10245" width="12.7109375" style="209" customWidth="1"/>
    <col min="10246" max="10246" width="0.42578125" style="209" customWidth="1"/>
    <col min="10247" max="10247" width="2.7109375" style="209" customWidth="1"/>
    <col min="10248" max="10248" width="2.5703125" style="209" customWidth="1"/>
    <col min="10249" max="10249" width="10.5703125" style="209" customWidth="1"/>
    <col min="10250" max="10250" width="13.85546875" style="209" customWidth="1"/>
    <col min="10251" max="10251" width="0.5703125" style="209" customWidth="1"/>
    <col min="10252" max="10252" width="2.5703125" style="209" customWidth="1"/>
    <col min="10253" max="10253" width="3.140625" style="209" customWidth="1"/>
    <col min="10254" max="10254" width="7.7109375" style="209" customWidth="1"/>
    <col min="10255" max="10255" width="3.7109375" style="209" customWidth="1"/>
    <col min="10256" max="10256" width="13.140625" style="209" customWidth="1"/>
    <col min="10257" max="10257" width="6.42578125" style="209" customWidth="1"/>
    <col min="10258" max="10258" width="12.42578125" style="209" customWidth="1"/>
    <col min="10259" max="10259" width="0.42578125" style="209" customWidth="1"/>
    <col min="10260" max="10496" width="9" style="209"/>
    <col min="10497" max="10497" width="2.5703125" style="209" customWidth="1"/>
    <col min="10498" max="10498" width="2.140625" style="209" customWidth="1"/>
    <col min="10499" max="10499" width="3.28515625" style="209" customWidth="1"/>
    <col min="10500" max="10500" width="10" style="209" customWidth="1"/>
    <col min="10501" max="10501" width="12.7109375" style="209" customWidth="1"/>
    <col min="10502" max="10502" width="0.42578125" style="209" customWidth="1"/>
    <col min="10503" max="10503" width="2.7109375" style="209" customWidth="1"/>
    <col min="10504" max="10504" width="2.5703125" style="209" customWidth="1"/>
    <col min="10505" max="10505" width="10.5703125" style="209" customWidth="1"/>
    <col min="10506" max="10506" width="13.85546875" style="209" customWidth="1"/>
    <col min="10507" max="10507" width="0.5703125" style="209" customWidth="1"/>
    <col min="10508" max="10508" width="2.5703125" style="209" customWidth="1"/>
    <col min="10509" max="10509" width="3.140625" style="209" customWidth="1"/>
    <col min="10510" max="10510" width="7.7109375" style="209" customWidth="1"/>
    <col min="10511" max="10511" width="3.7109375" style="209" customWidth="1"/>
    <col min="10512" max="10512" width="13.140625" style="209" customWidth="1"/>
    <col min="10513" max="10513" width="6.42578125" style="209" customWidth="1"/>
    <col min="10514" max="10514" width="12.42578125" style="209" customWidth="1"/>
    <col min="10515" max="10515" width="0.42578125" style="209" customWidth="1"/>
    <col min="10516" max="10752" width="9" style="209"/>
    <col min="10753" max="10753" width="2.5703125" style="209" customWidth="1"/>
    <col min="10754" max="10754" width="2.140625" style="209" customWidth="1"/>
    <col min="10755" max="10755" width="3.28515625" style="209" customWidth="1"/>
    <col min="10756" max="10756" width="10" style="209" customWidth="1"/>
    <col min="10757" max="10757" width="12.7109375" style="209" customWidth="1"/>
    <col min="10758" max="10758" width="0.42578125" style="209" customWidth="1"/>
    <col min="10759" max="10759" width="2.7109375" style="209" customWidth="1"/>
    <col min="10760" max="10760" width="2.5703125" style="209" customWidth="1"/>
    <col min="10761" max="10761" width="10.5703125" style="209" customWidth="1"/>
    <col min="10762" max="10762" width="13.85546875" style="209" customWidth="1"/>
    <col min="10763" max="10763" width="0.5703125" style="209" customWidth="1"/>
    <col min="10764" max="10764" width="2.5703125" style="209" customWidth="1"/>
    <col min="10765" max="10765" width="3.140625" style="209" customWidth="1"/>
    <col min="10766" max="10766" width="7.7109375" style="209" customWidth="1"/>
    <col min="10767" max="10767" width="3.7109375" style="209" customWidth="1"/>
    <col min="10768" max="10768" width="13.140625" style="209" customWidth="1"/>
    <col min="10769" max="10769" width="6.42578125" style="209" customWidth="1"/>
    <col min="10770" max="10770" width="12.42578125" style="209" customWidth="1"/>
    <col min="10771" max="10771" width="0.42578125" style="209" customWidth="1"/>
    <col min="10772" max="11008" width="9" style="209"/>
    <col min="11009" max="11009" width="2.5703125" style="209" customWidth="1"/>
    <col min="11010" max="11010" width="2.140625" style="209" customWidth="1"/>
    <col min="11011" max="11011" width="3.28515625" style="209" customWidth="1"/>
    <col min="11012" max="11012" width="10" style="209" customWidth="1"/>
    <col min="11013" max="11013" width="12.7109375" style="209" customWidth="1"/>
    <col min="11014" max="11014" width="0.42578125" style="209" customWidth="1"/>
    <col min="11015" max="11015" width="2.7109375" style="209" customWidth="1"/>
    <col min="11016" max="11016" width="2.5703125" style="209" customWidth="1"/>
    <col min="11017" max="11017" width="10.5703125" style="209" customWidth="1"/>
    <col min="11018" max="11018" width="13.85546875" style="209" customWidth="1"/>
    <col min="11019" max="11019" width="0.5703125" style="209" customWidth="1"/>
    <col min="11020" max="11020" width="2.5703125" style="209" customWidth="1"/>
    <col min="11021" max="11021" width="3.140625" style="209" customWidth="1"/>
    <col min="11022" max="11022" width="7.7109375" style="209" customWidth="1"/>
    <col min="11023" max="11023" width="3.7109375" style="209" customWidth="1"/>
    <col min="11024" max="11024" width="13.140625" style="209" customWidth="1"/>
    <col min="11025" max="11025" width="6.42578125" style="209" customWidth="1"/>
    <col min="11026" max="11026" width="12.42578125" style="209" customWidth="1"/>
    <col min="11027" max="11027" width="0.42578125" style="209" customWidth="1"/>
    <col min="11028" max="11264" width="9" style="209"/>
    <col min="11265" max="11265" width="2.5703125" style="209" customWidth="1"/>
    <col min="11266" max="11266" width="2.140625" style="209" customWidth="1"/>
    <col min="11267" max="11267" width="3.28515625" style="209" customWidth="1"/>
    <col min="11268" max="11268" width="10" style="209" customWidth="1"/>
    <col min="11269" max="11269" width="12.7109375" style="209" customWidth="1"/>
    <col min="11270" max="11270" width="0.42578125" style="209" customWidth="1"/>
    <col min="11271" max="11271" width="2.7109375" style="209" customWidth="1"/>
    <col min="11272" max="11272" width="2.5703125" style="209" customWidth="1"/>
    <col min="11273" max="11273" width="10.5703125" style="209" customWidth="1"/>
    <col min="11274" max="11274" width="13.85546875" style="209" customWidth="1"/>
    <col min="11275" max="11275" width="0.5703125" style="209" customWidth="1"/>
    <col min="11276" max="11276" width="2.5703125" style="209" customWidth="1"/>
    <col min="11277" max="11277" width="3.140625" style="209" customWidth="1"/>
    <col min="11278" max="11278" width="7.7109375" style="209" customWidth="1"/>
    <col min="11279" max="11279" width="3.7109375" style="209" customWidth="1"/>
    <col min="11280" max="11280" width="13.140625" style="209" customWidth="1"/>
    <col min="11281" max="11281" width="6.42578125" style="209" customWidth="1"/>
    <col min="11282" max="11282" width="12.42578125" style="209" customWidth="1"/>
    <col min="11283" max="11283" width="0.42578125" style="209" customWidth="1"/>
    <col min="11284" max="11520" width="9" style="209"/>
    <col min="11521" max="11521" width="2.5703125" style="209" customWidth="1"/>
    <col min="11522" max="11522" width="2.140625" style="209" customWidth="1"/>
    <col min="11523" max="11523" width="3.28515625" style="209" customWidth="1"/>
    <col min="11524" max="11524" width="10" style="209" customWidth="1"/>
    <col min="11525" max="11525" width="12.7109375" style="209" customWidth="1"/>
    <col min="11526" max="11526" width="0.42578125" style="209" customWidth="1"/>
    <col min="11527" max="11527" width="2.7109375" style="209" customWidth="1"/>
    <col min="11528" max="11528" width="2.5703125" style="209" customWidth="1"/>
    <col min="11529" max="11529" width="10.5703125" style="209" customWidth="1"/>
    <col min="11530" max="11530" width="13.85546875" style="209" customWidth="1"/>
    <col min="11531" max="11531" width="0.5703125" style="209" customWidth="1"/>
    <col min="11532" max="11532" width="2.5703125" style="209" customWidth="1"/>
    <col min="11533" max="11533" width="3.140625" style="209" customWidth="1"/>
    <col min="11534" max="11534" width="7.7109375" style="209" customWidth="1"/>
    <col min="11535" max="11535" width="3.7109375" style="209" customWidth="1"/>
    <col min="11536" max="11536" width="13.140625" style="209" customWidth="1"/>
    <col min="11537" max="11537" width="6.42578125" style="209" customWidth="1"/>
    <col min="11538" max="11538" width="12.42578125" style="209" customWidth="1"/>
    <col min="11539" max="11539" width="0.42578125" style="209" customWidth="1"/>
    <col min="11540" max="11776" width="9" style="209"/>
    <col min="11777" max="11777" width="2.5703125" style="209" customWidth="1"/>
    <col min="11778" max="11778" width="2.140625" style="209" customWidth="1"/>
    <col min="11779" max="11779" width="3.28515625" style="209" customWidth="1"/>
    <col min="11780" max="11780" width="10" style="209" customWidth="1"/>
    <col min="11781" max="11781" width="12.7109375" style="209" customWidth="1"/>
    <col min="11782" max="11782" width="0.42578125" style="209" customWidth="1"/>
    <col min="11783" max="11783" width="2.7109375" style="209" customWidth="1"/>
    <col min="11784" max="11784" width="2.5703125" style="209" customWidth="1"/>
    <col min="11785" max="11785" width="10.5703125" style="209" customWidth="1"/>
    <col min="11786" max="11786" width="13.85546875" style="209" customWidth="1"/>
    <col min="11787" max="11787" width="0.5703125" style="209" customWidth="1"/>
    <col min="11788" max="11788" width="2.5703125" style="209" customWidth="1"/>
    <col min="11789" max="11789" width="3.140625" style="209" customWidth="1"/>
    <col min="11790" max="11790" width="7.7109375" style="209" customWidth="1"/>
    <col min="11791" max="11791" width="3.7109375" style="209" customWidth="1"/>
    <col min="11792" max="11792" width="13.140625" style="209" customWidth="1"/>
    <col min="11793" max="11793" width="6.42578125" style="209" customWidth="1"/>
    <col min="11794" max="11794" width="12.42578125" style="209" customWidth="1"/>
    <col min="11795" max="11795" width="0.42578125" style="209" customWidth="1"/>
    <col min="11796" max="12032" width="9" style="209"/>
    <col min="12033" max="12033" width="2.5703125" style="209" customWidth="1"/>
    <col min="12034" max="12034" width="2.140625" style="209" customWidth="1"/>
    <col min="12035" max="12035" width="3.28515625" style="209" customWidth="1"/>
    <col min="12036" max="12036" width="10" style="209" customWidth="1"/>
    <col min="12037" max="12037" width="12.7109375" style="209" customWidth="1"/>
    <col min="12038" max="12038" width="0.42578125" style="209" customWidth="1"/>
    <col min="12039" max="12039" width="2.7109375" style="209" customWidth="1"/>
    <col min="12040" max="12040" width="2.5703125" style="209" customWidth="1"/>
    <col min="12041" max="12041" width="10.5703125" style="209" customWidth="1"/>
    <col min="12042" max="12042" width="13.85546875" style="209" customWidth="1"/>
    <col min="12043" max="12043" width="0.5703125" style="209" customWidth="1"/>
    <col min="12044" max="12044" width="2.5703125" style="209" customWidth="1"/>
    <col min="12045" max="12045" width="3.140625" style="209" customWidth="1"/>
    <col min="12046" max="12046" width="7.7109375" style="209" customWidth="1"/>
    <col min="12047" max="12047" width="3.7109375" style="209" customWidth="1"/>
    <col min="12048" max="12048" width="13.140625" style="209" customWidth="1"/>
    <col min="12049" max="12049" width="6.42578125" style="209" customWidth="1"/>
    <col min="12050" max="12050" width="12.42578125" style="209" customWidth="1"/>
    <col min="12051" max="12051" width="0.42578125" style="209" customWidth="1"/>
    <col min="12052" max="12288" width="9" style="209"/>
    <col min="12289" max="12289" width="2.5703125" style="209" customWidth="1"/>
    <col min="12290" max="12290" width="2.140625" style="209" customWidth="1"/>
    <col min="12291" max="12291" width="3.28515625" style="209" customWidth="1"/>
    <col min="12292" max="12292" width="10" style="209" customWidth="1"/>
    <col min="12293" max="12293" width="12.7109375" style="209" customWidth="1"/>
    <col min="12294" max="12294" width="0.42578125" style="209" customWidth="1"/>
    <col min="12295" max="12295" width="2.7109375" style="209" customWidth="1"/>
    <col min="12296" max="12296" width="2.5703125" style="209" customWidth="1"/>
    <col min="12297" max="12297" width="10.5703125" style="209" customWidth="1"/>
    <col min="12298" max="12298" width="13.85546875" style="209" customWidth="1"/>
    <col min="12299" max="12299" width="0.5703125" style="209" customWidth="1"/>
    <col min="12300" max="12300" width="2.5703125" style="209" customWidth="1"/>
    <col min="12301" max="12301" width="3.140625" style="209" customWidth="1"/>
    <col min="12302" max="12302" width="7.7109375" style="209" customWidth="1"/>
    <col min="12303" max="12303" width="3.7109375" style="209" customWidth="1"/>
    <col min="12304" max="12304" width="13.140625" style="209" customWidth="1"/>
    <col min="12305" max="12305" width="6.42578125" style="209" customWidth="1"/>
    <col min="12306" max="12306" width="12.42578125" style="209" customWidth="1"/>
    <col min="12307" max="12307" width="0.42578125" style="209" customWidth="1"/>
    <col min="12308" max="12544" width="9" style="209"/>
    <col min="12545" max="12545" width="2.5703125" style="209" customWidth="1"/>
    <col min="12546" max="12546" width="2.140625" style="209" customWidth="1"/>
    <col min="12547" max="12547" width="3.28515625" style="209" customWidth="1"/>
    <col min="12548" max="12548" width="10" style="209" customWidth="1"/>
    <col min="12549" max="12549" width="12.7109375" style="209" customWidth="1"/>
    <col min="12550" max="12550" width="0.42578125" style="209" customWidth="1"/>
    <col min="12551" max="12551" width="2.7109375" style="209" customWidth="1"/>
    <col min="12552" max="12552" width="2.5703125" style="209" customWidth="1"/>
    <col min="12553" max="12553" width="10.5703125" style="209" customWidth="1"/>
    <col min="12554" max="12554" width="13.85546875" style="209" customWidth="1"/>
    <col min="12555" max="12555" width="0.5703125" style="209" customWidth="1"/>
    <col min="12556" max="12556" width="2.5703125" style="209" customWidth="1"/>
    <col min="12557" max="12557" width="3.140625" style="209" customWidth="1"/>
    <col min="12558" max="12558" width="7.7109375" style="209" customWidth="1"/>
    <col min="12559" max="12559" width="3.7109375" style="209" customWidth="1"/>
    <col min="12560" max="12560" width="13.140625" style="209" customWidth="1"/>
    <col min="12561" max="12561" width="6.42578125" style="209" customWidth="1"/>
    <col min="12562" max="12562" width="12.42578125" style="209" customWidth="1"/>
    <col min="12563" max="12563" width="0.42578125" style="209" customWidth="1"/>
    <col min="12564" max="12800" width="9" style="209"/>
    <col min="12801" max="12801" width="2.5703125" style="209" customWidth="1"/>
    <col min="12802" max="12802" width="2.140625" style="209" customWidth="1"/>
    <col min="12803" max="12803" width="3.28515625" style="209" customWidth="1"/>
    <col min="12804" max="12804" width="10" style="209" customWidth="1"/>
    <col min="12805" max="12805" width="12.7109375" style="209" customWidth="1"/>
    <col min="12806" max="12806" width="0.42578125" style="209" customWidth="1"/>
    <col min="12807" max="12807" width="2.7109375" style="209" customWidth="1"/>
    <col min="12808" max="12808" width="2.5703125" style="209" customWidth="1"/>
    <col min="12809" max="12809" width="10.5703125" style="209" customWidth="1"/>
    <col min="12810" max="12810" width="13.85546875" style="209" customWidth="1"/>
    <col min="12811" max="12811" width="0.5703125" style="209" customWidth="1"/>
    <col min="12812" max="12812" width="2.5703125" style="209" customWidth="1"/>
    <col min="12813" max="12813" width="3.140625" style="209" customWidth="1"/>
    <col min="12814" max="12814" width="7.7109375" style="209" customWidth="1"/>
    <col min="12815" max="12815" width="3.7109375" style="209" customWidth="1"/>
    <col min="12816" max="12816" width="13.140625" style="209" customWidth="1"/>
    <col min="12817" max="12817" width="6.42578125" style="209" customWidth="1"/>
    <col min="12818" max="12818" width="12.42578125" style="209" customWidth="1"/>
    <col min="12819" max="12819" width="0.42578125" style="209" customWidth="1"/>
    <col min="12820" max="13056" width="9" style="209"/>
    <col min="13057" max="13057" width="2.5703125" style="209" customWidth="1"/>
    <col min="13058" max="13058" width="2.140625" style="209" customWidth="1"/>
    <col min="13059" max="13059" width="3.28515625" style="209" customWidth="1"/>
    <col min="13060" max="13060" width="10" style="209" customWidth="1"/>
    <col min="13061" max="13061" width="12.7109375" style="209" customWidth="1"/>
    <col min="13062" max="13062" width="0.42578125" style="209" customWidth="1"/>
    <col min="13063" max="13063" width="2.7109375" style="209" customWidth="1"/>
    <col min="13064" max="13064" width="2.5703125" style="209" customWidth="1"/>
    <col min="13065" max="13065" width="10.5703125" style="209" customWidth="1"/>
    <col min="13066" max="13066" width="13.85546875" style="209" customWidth="1"/>
    <col min="13067" max="13067" width="0.5703125" style="209" customWidth="1"/>
    <col min="13068" max="13068" width="2.5703125" style="209" customWidth="1"/>
    <col min="13069" max="13069" width="3.140625" style="209" customWidth="1"/>
    <col min="13070" max="13070" width="7.7109375" style="209" customWidth="1"/>
    <col min="13071" max="13071" width="3.7109375" style="209" customWidth="1"/>
    <col min="13072" max="13072" width="13.140625" style="209" customWidth="1"/>
    <col min="13073" max="13073" width="6.42578125" style="209" customWidth="1"/>
    <col min="13074" max="13074" width="12.42578125" style="209" customWidth="1"/>
    <col min="13075" max="13075" width="0.42578125" style="209" customWidth="1"/>
    <col min="13076" max="13312" width="9" style="209"/>
    <col min="13313" max="13313" width="2.5703125" style="209" customWidth="1"/>
    <col min="13314" max="13314" width="2.140625" style="209" customWidth="1"/>
    <col min="13315" max="13315" width="3.28515625" style="209" customWidth="1"/>
    <col min="13316" max="13316" width="10" style="209" customWidth="1"/>
    <col min="13317" max="13317" width="12.7109375" style="209" customWidth="1"/>
    <col min="13318" max="13318" width="0.42578125" style="209" customWidth="1"/>
    <col min="13319" max="13319" width="2.7109375" style="209" customWidth="1"/>
    <col min="13320" max="13320" width="2.5703125" style="209" customWidth="1"/>
    <col min="13321" max="13321" width="10.5703125" style="209" customWidth="1"/>
    <col min="13322" max="13322" width="13.85546875" style="209" customWidth="1"/>
    <col min="13323" max="13323" width="0.5703125" style="209" customWidth="1"/>
    <col min="13324" max="13324" width="2.5703125" style="209" customWidth="1"/>
    <col min="13325" max="13325" width="3.140625" style="209" customWidth="1"/>
    <col min="13326" max="13326" width="7.7109375" style="209" customWidth="1"/>
    <col min="13327" max="13327" width="3.7109375" style="209" customWidth="1"/>
    <col min="13328" max="13328" width="13.140625" style="209" customWidth="1"/>
    <col min="13329" max="13329" width="6.42578125" style="209" customWidth="1"/>
    <col min="13330" max="13330" width="12.42578125" style="209" customWidth="1"/>
    <col min="13331" max="13331" width="0.42578125" style="209" customWidth="1"/>
    <col min="13332" max="13568" width="9" style="209"/>
    <col min="13569" max="13569" width="2.5703125" style="209" customWidth="1"/>
    <col min="13570" max="13570" width="2.140625" style="209" customWidth="1"/>
    <col min="13571" max="13571" width="3.28515625" style="209" customWidth="1"/>
    <col min="13572" max="13572" width="10" style="209" customWidth="1"/>
    <col min="13573" max="13573" width="12.7109375" style="209" customWidth="1"/>
    <col min="13574" max="13574" width="0.42578125" style="209" customWidth="1"/>
    <col min="13575" max="13575" width="2.7109375" style="209" customWidth="1"/>
    <col min="13576" max="13576" width="2.5703125" style="209" customWidth="1"/>
    <col min="13577" max="13577" width="10.5703125" style="209" customWidth="1"/>
    <col min="13578" max="13578" width="13.85546875" style="209" customWidth="1"/>
    <col min="13579" max="13579" width="0.5703125" style="209" customWidth="1"/>
    <col min="13580" max="13580" width="2.5703125" style="209" customWidth="1"/>
    <col min="13581" max="13581" width="3.140625" style="209" customWidth="1"/>
    <col min="13582" max="13582" width="7.7109375" style="209" customWidth="1"/>
    <col min="13583" max="13583" width="3.7109375" style="209" customWidth="1"/>
    <col min="13584" max="13584" width="13.140625" style="209" customWidth="1"/>
    <col min="13585" max="13585" width="6.42578125" style="209" customWidth="1"/>
    <col min="13586" max="13586" width="12.42578125" style="209" customWidth="1"/>
    <col min="13587" max="13587" width="0.42578125" style="209" customWidth="1"/>
    <col min="13588" max="13824" width="9" style="209"/>
    <col min="13825" max="13825" width="2.5703125" style="209" customWidth="1"/>
    <col min="13826" max="13826" width="2.140625" style="209" customWidth="1"/>
    <col min="13827" max="13827" width="3.28515625" style="209" customWidth="1"/>
    <col min="13828" max="13828" width="10" style="209" customWidth="1"/>
    <col min="13829" max="13829" width="12.7109375" style="209" customWidth="1"/>
    <col min="13830" max="13830" width="0.42578125" style="209" customWidth="1"/>
    <col min="13831" max="13831" width="2.7109375" style="209" customWidth="1"/>
    <col min="13832" max="13832" width="2.5703125" style="209" customWidth="1"/>
    <col min="13833" max="13833" width="10.5703125" style="209" customWidth="1"/>
    <col min="13834" max="13834" width="13.85546875" style="209" customWidth="1"/>
    <col min="13835" max="13835" width="0.5703125" style="209" customWidth="1"/>
    <col min="13836" max="13836" width="2.5703125" style="209" customWidth="1"/>
    <col min="13837" max="13837" width="3.140625" style="209" customWidth="1"/>
    <col min="13838" max="13838" width="7.7109375" style="209" customWidth="1"/>
    <col min="13839" max="13839" width="3.7109375" style="209" customWidth="1"/>
    <col min="13840" max="13840" width="13.140625" style="209" customWidth="1"/>
    <col min="13841" max="13841" width="6.42578125" style="209" customWidth="1"/>
    <col min="13842" max="13842" width="12.42578125" style="209" customWidth="1"/>
    <col min="13843" max="13843" width="0.42578125" style="209" customWidth="1"/>
    <col min="13844" max="14080" width="9" style="209"/>
    <col min="14081" max="14081" width="2.5703125" style="209" customWidth="1"/>
    <col min="14082" max="14082" width="2.140625" style="209" customWidth="1"/>
    <col min="14083" max="14083" width="3.28515625" style="209" customWidth="1"/>
    <col min="14084" max="14084" width="10" style="209" customWidth="1"/>
    <col min="14085" max="14085" width="12.7109375" style="209" customWidth="1"/>
    <col min="14086" max="14086" width="0.42578125" style="209" customWidth="1"/>
    <col min="14087" max="14087" width="2.7109375" style="209" customWidth="1"/>
    <col min="14088" max="14088" width="2.5703125" style="209" customWidth="1"/>
    <col min="14089" max="14089" width="10.5703125" style="209" customWidth="1"/>
    <col min="14090" max="14090" width="13.85546875" style="209" customWidth="1"/>
    <col min="14091" max="14091" width="0.5703125" style="209" customWidth="1"/>
    <col min="14092" max="14092" width="2.5703125" style="209" customWidth="1"/>
    <col min="14093" max="14093" width="3.140625" style="209" customWidth="1"/>
    <col min="14094" max="14094" width="7.7109375" style="209" customWidth="1"/>
    <col min="14095" max="14095" width="3.7109375" style="209" customWidth="1"/>
    <col min="14096" max="14096" width="13.140625" style="209" customWidth="1"/>
    <col min="14097" max="14097" width="6.42578125" style="209" customWidth="1"/>
    <col min="14098" max="14098" width="12.42578125" style="209" customWidth="1"/>
    <col min="14099" max="14099" width="0.42578125" style="209" customWidth="1"/>
    <col min="14100" max="14336" width="9" style="209"/>
    <col min="14337" max="14337" width="2.5703125" style="209" customWidth="1"/>
    <col min="14338" max="14338" width="2.140625" style="209" customWidth="1"/>
    <col min="14339" max="14339" width="3.28515625" style="209" customWidth="1"/>
    <col min="14340" max="14340" width="10" style="209" customWidth="1"/>
    <col min="14341" max="14341" width="12.7109375" style="209" customWidth="1"/>
    <col min="14342" max="14342" width="0.42578125" style="209" customWidth="1"/>
    <col min="14343" max="14343" width="2.7109375" style="209" customWidth="1"/>
    <col min="14344" max="14344" width="2.5703125" style="209" customWidth="1"/>
    <col min="14345" max="14345" width="10.5703125" style="209" customWidth="1"/>
    <col min="14346" max="14346" width="13.85546875" style="209" customWidth="1"/>
    <col min="14347" max="14347" width="0.5703125" style="209" customWidth="1"/>
    <col min="14348" max="14348" width="2.5703125" style="209" customWidth="1"/>
    <col min="14349" max="14349" width="3.140625" style="209" customWidth="1"/>
    <col min="14350" max="14350" width="7.7109375" style="209" customWidth="1"/>
    <col min="14351" max="14351" width="3.7109375" style="209" customWidth="1"/>
    <col min="14352" max="14352" width="13.140625" style="209" customWidth="1"/>
    <col min="14353" max="14353" width="6.42578125" style="209" customWidth="1"/>
    <col min="14354" max="14354" width="12.42578125" style="209" customWidth="1"/>
    <col min="14355" max="14355" width="0.42578125" style="209" customWidth="1"/>
    <col min="14356" max="14592" width="9" style="209"/>
    <col min="14593" max="14593" width="2.5703125" style="209" customWidth="1"/>
    <col min="14594" max="14594" width="2.140625" style="209" customWidth="1"/>
    <col min="14595" max="14595" width="3.28515625" style="209" customWidth="1"/>
    <col min="14596" max="14596" width="10" style="209" customWidth="1"/>
    <col min="14597" max="14597" width="12.7109375" style="209" customWidth="1"/>
    <col min="14598" max="14598" width="0.42578125" style="209" customWidth="1"/>
    <col min="14599" max="14599" width="2.7109375" style="209" customWidth="1"/>
    <col min="14600" max="14600" width="2.5703125" style="209" customWidth="1"/>
    <col min="14601" max="14601" width="10.5703125" style="209" customWidth="1"/>
    <col min="14602" max="14602" width="13.85546875" style="209" customWidth="1"/>
    <col min="14603" max="14603" width="0.5703125" style="209" customWidth="1"/>
    <col min="14604" max="14604" width="2.5703125" style="209" customWidth="1"/>
    <col min="14605" max="14605" width="3.140625" style="209" customWidth="1"/>
    <col min="14606" max="14606" width="7.7109375" style="209" customWidth="1"/>
    <col min="14607" max="14607" width="3.7109375" style="209" customWidth="1"/>
    <col min="14608" max="14608" width="13.140625" style="209" customWidth="1"/>
    <col min="14609" max="14609" width="6.42578125" style="209" customWidth="1"/>
    <col min="14610" max="14610" width="12.42578125" style="209" customWidth="1"/>
    <col min="14611" max="14611" width="0.42578125" style="209" customWidth="1"/>
    <col min="14612" max="14848" width="9" style="209"/>
    <col min="14849" max="14849" width="2.5703125" style="209" customWidth="1"/>
    <col min="14850" max="14850" width="2.140625" style="209" customWidth="1"/>
    <col min="14851" max="14851" width="3.28515625" style="209" customWidth="1"/>
    <col min="14852" max="14852" width="10" style="209" customWidth="1"/>
    <col min="14853" max="14853" width="12.7109375" style="209" customWidth="1"/>
    <col min="14854" max="14854" width="0.42578125" style="209" customWidth="1"/>
    <col min="14855" max="14855" width="2.7109375" style="209" customWidth="1"/>
    <col min="14856" max="14856" width="2.5703125" style="209" customWidth="1"/>
    <col min="14857" max="14857" width="10.5703125" style="209" customWidth="1"/>
    <col min="14858" max="14858" width="13.85546875" style="209" customWidth="1"/>
    <col min="14859" max="14859" width="0.5703125" style="209" customWidth="1"/>
    <col min="14860" max="14860" width="2.5703125" style="209" customWidth="1"/>
    <col min="14861" max="14861" width="3.140625" style="209" customWidth="1"/>
    <col min="14862" max="14862" width="7.7109375" style="209" customWidth="1"/>
    <col min="14863" max="14863" width="3.7109375" style="209" customWidth="1"/>
    <col min="14864" max="14864" width="13.140625" style="209" customWidth="1"/>
    <col min="14865" max="14865" width="6.42578125" style="209" customWidth="1"/>
    <col min="14866" max="14866" width="12.42578125" style="209" customWidth="1"/>
    <col min="14867" max="14867" width="0.42578125" style="209" customWidth="1"/>
    <col min="14868" max="15104" width="9" style="209"/>
    <col min="15105" max="15105" width="2.5703125" style="209" customWidth="1"/>
    <col min="15106" max="15106" width="2.140625" style="209" customWidth="1"/>
    <col min="15107" max="15107" width="3.28515625" style="209" customWidth="1"/>
    <col min="15108" max="15108" width="10" style="209" customWidth="1"/>
    <col min="15109" max="15109" width="12.7109375" style="209" customWidth="1"/>
    <col min="15110" max="15110" width="0.42578125" style="209" customWidth="1"/>
    <col min="15111" max="15111" width="2.7109375" style="209" customWidth="1"/>
    <col min="15112" max="15112" width="2.5703125" style="209" customWidth="1"/>
    <col min="15113" max="15113" width="10.5703125" style="209" customWidth="1"/>
    <col min="15114" max="15114" width="13.85546875" style="209" customWidth="1"/>
    <col min="15115" max="15115" width="0.5703125" style="209" customWidth="1"/>
    <col min="15116" max="15116" width="2.5703125" style="209" customWidth="1"/>
    <col min="15117" max="15117" width="3.140625" style="209" customWidth="1"/>
    <col min="15118" max="15118" width="7.7109375" style="209" customWidth="1"/>
    <col min="15119" max="15119" width="3.7109375" style="209" customWidth="1"/>
    <col min="15120" max="15120" width="13.140625" style="209" customWidth="1"/>
    <col min="15121" max="15121" width="6.42578125" style="209" customWidth="1"/>
    <col min="15122" max="15122" width="12.42578125" style="209" customWidth="1"/>
    <col min="15123" max="15123" width="0.42578125" style="209" customWidth="1"/>
    <col min="15124" max="15360" width="9" style="209"/>
    <col min="15361" max="15361" width="2.5703125" style="209" customWidth="1"/>
    <col min="15362" max="15362" width="2.140625" style="209" customWidth="1"/>
    <col min="15363" max="15363" width="3.28515625" style="209" customWidth="1"/>
    <col min="15364" max="15364" width="10" style="209" customWidth="1"/>
    <col min="15365" max="15365" width="12.7109375" style="209" customWidth="1"/>
    <col min="15366" max="15366" width="0.42578125" style="209" customWidth="1"/>
    <col min="15367" max="15367" width="2.7109375" style="209" customWidth="1"/>
    <col min="15368" max="15368" width="2.5703125" style="209" customWidth="1"/>
    <col min="15369" max="15369" width="10.5703125" style="209" customWidth="1"/>
    <col min="15370" max="15370" width="13.85546875" style="209" customWidth="1"/>
    <col min="15371" max="15371" width="0.5703125" style="209" customWidth="1"/>
    <col min="15372" max="15372" width="2.5703125" style="209" customWidth="1"/>
    <col min="15373" max="15373" width="3.140625" style="209" customWidth="1"/>
    <col min="15374" max="15374" width="7.7109375" style="209" customWidth="1"/>
    <col min="15375" max="15375" width="3.7109375" style="209" customWidth="1"/>
    <col min="15376" max="15376" width="13.140625" style="209" customWidth="1"/>
    <col min="15377" max="15377" width="6.42578125" style="209" customWidth="1"/>
    <col min="15378" max="15378" width="12.42578125" style="209" customWidth="1"/>
    <col min="15379" max="15379" width="0.42578125" style="209" customWidth="1"/>
    <col min="15380" max="15616" width="9" style="209"/>
    <col min="15617" max="15617" width="2.5703125" style="209" customWidth="1"/>
    <col min="15618" max="15618" width="2.140625" style="209" customWidth="1"/>
    <col min="15619" max="15619" width="3.28515625" style="209" customWidth="1"/>
    <col min="15620" max="15620" width="10" style="209" customWidth="1"/>
    <col min="15621" max="15621" width="12.7109375" style="209" customWidth="1"/>
    <col min="15622" max="15622" width="0.42578125" style="209" customWidth="1"/>
    <col min="15623" max="15623" width="2.7109375" style="209" customWidth="1"/>
    <col min="15624" max="15624" width="2.5703125" style="209" customWidth="1"/>
    <col min="15625" max="15625" width="10.5703125" style="209" customWidth="1"/>
    <col min="15626" max="15626" width="13.85546875" style="209" customWidth="1"/>
    <col min="15627" max="15627" width="0.5703125" style="209" customWidth="1"/>
    <col min="15628" max="15628" width="2.5703125" style="209" customWidth="1"/>
    <col min="15629" max="15629" width="3.140625" style="209" customWidth="1"/>
    <col min="15630" max="15630" width="7.7109375" style="209" customWidth="1"/>
    <col min="15631" max="15631" width="3.7109375" style="209" customWidth="1"/>
    <col min="15632" max="15632" width="13.140625" style="209" customWidth="1"/>
    <col min="15633" max="15633" width="6.42578125" style="209" customWidth="1"/>
    <col min="15634" max="15634" width="12.42578125" style="209" customWidth="1"/>
    <col min="15635" max="15635" width="0.42578125" style="209" customWidth="1"/>
    <col min="15636" max="15872" width="9" style="209"/>
    <col min="15873" max="15873" width="2.5703125" style="209" customWidth="1"/>
    <col min="15874" max="15874" width="2.140625" style="209" customWidth="1"/>
    <col min="15875" max="15875" width="3.28515625" style="209" customWidth="1"/>
    <col min="15876" max="15876" width="10" style="209" customWidth="1"/>
    <col min="15877" max="15877" width="12.7109375" style="209" customWidth="1"/>
    <col min="15878" max="15878" width="0.42578125" style="209" customWidth="1"/>
    <col min="15879" max="15879" width="2.7109375" style="209" customWidth="1"/>
    <col min="15880" max="15880" width="2.5703125" style="209" customWidth="1"/>
    <col min="15881" max="15881" width="10.5703125" style="209" customWidth="1"/>
    <col min="15882" max="15882" width="13.85546875" style="209" customWidth="1"/>
    <col min="15883" max="15883" width="0.5703125" style="209" customWidth="1"/>
    <col min="15884" max="15884" width="2.5703125" style="209" customWidth="1"/>
    <col min="15885" max="15885" width="3.140625" style="209" customWidth="1"/>
    <col min="15886" max="15886" width="7.7109375" style="209" customWidth="1"/>
    <col min="15887" max="15887" width="3.7109375" style="209" customWidth="1"/>
    <col min="15888" max="15888" width="13.140625" style="209" customWidth="1"/>
    <col min="15889" max="15889" width="6.42578125" style="209" customWidth="1"/>
    <col min="15890" max="15890" width="12.42578125" style="209" customWidth="1"/>
    <col min="15891" max="15891" width="0.42578125" style="209" customWidth="1"/>
    <col min="15892" max="16128" width="9" style="209"/>
    <col min="16129" max="16129" width="2.5703125" style="209" customWidth="1"/>
    <col min="16130" max="16130" width="2.140625" style="209" customWidth="1"/>
    <col min="16131" max="16131" width="3.28515625" style="209" customWidth="1"/>
    <col min="16132" max="16132" width="10" style="209" customWidth="1"/>
    <col min="16133" max="16133" width="12.7109375" style="209" customWidth="1"/>
    <col min="16134" max="16134" width="0.42578125" style="209" customWidth="1"/>
    <col min="16135" max="16135" width="2.7109375" style="209" customWidth="1"/>
    <col min="16136" max="16136" width="2.5703125" style="209" customWidth="1"/>
    <col min="16137" max="16137" width="10.5703125" style="209" customWidth="1"/>
    <col min="16138" max="16138" width="13.85546875" style="209" customWidth="1"/>
    <col min="16139" max="16139" width="0.5703125" style="209" customWidth="1"/>
    <col min="16140" max="16140" width="2.5703125" style="209" customWidth="1"/>
    <col min="16141" max="16141" width="3.140625" style="209" customWidth="1"/>
    <col min="16142" max="16142" width="7.7109375" style="209" customWidth="1"/>
    <col min="16143" max="16143" width="3.7109375" style="209" customWidth="1"/>
    <col min="16144" max="16144" width="13.140625" style="209" customWidth="1"/>
    <col min="16145" max="16145" width="6.42578125" style="209" customWidth="1"/>
    <col min="16146" max="16146" width="12.42578125" style="209" customWidth="1"/>
    <col min="16147" max="16147" width="0.42578125" style="209" customWidth="1"/>
    <col min="16148" max="16384" width="9" style="209"/>
  </cols>
  <sheetData>
    <row r="1" spans="1:19" ht="14.25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  <c r="P1" s="206"/>
      <c r="Q1" s="206"/>
      <c r="R1" s="206"/>
      <c r="S1" s="208"/>
    </row>
    <row r="2" spans="1:19" ht="21" customHeight="1">
      <c r="A2" s="210"/>
      <c r="B2" s="211"/>
      <c r="C2" s="211"/>
      <c r="D2" s="211"/>
      <c r="E2" s="211"/>
      <c r="F2" s="211"/>
      <c r="G2" s="539" t="s">
        <v>2478</v>
      </c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3"/>
    </row>
    <row r="3" spans="1:19" ht="12" customHeight="1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</row>
    <row r="4" spans="1:19" ht="9" customHeight="1" thickBot="1">
      <c r="A4" s="217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377"/>
      <c r="P4" s="218"/>
      <c r="Q4" s="218"/>
      <c r="R4" s="218"/>
      <c r="S4" s="220"/>
    </row>
    <row r="5" spans="1:19" ht="24.75" customHeight="1">
      <c r="A5" s="221"/>
      <c r="B5" s="377" t="s">
        <v>371</v>
      </c>
      <c r="C5" s="377"/>
      <c r="D5" s="377"/>
      <c r="E5" s="649" t="s">
        <v>460</v>
      </c>
      <c r="F5" s="650"/>
      <c r="G5" s="650"/>
      <c r="H5" s="650"/>
      <c r="I5" s="650"/>
      <c r="J5" s="650"/>
      <c r="K5" s="650"/>
      <c r="L5" s="650"/>
      <c r="M5" s="651"/>
      <c r="N5" s="377"/>
      <c r="O5" s="377"/>
      <c r="P5" s="377" t="s">
        <v>372</v>
      </c>
      <c r="Q5" s="222"/>
      <c r="R5" s="223"/>
      <c r="S5" s="224"/>
    </row>
    <row r="6" spans="1:19" ht="24.75" customHeight="1">
      <c r="A6" s="221"/>
      <c r="B6" s="377" t="s">
        <v>5</v>
      </c>
      <c r="C6" s="377"/>
      <c r="D6" s="377"/>
      <c r="E6" s="694" t="s">
        <v>2492</v>
      </c>
      <c r="F6" s="653"/>
      <c r="G6" s="653"/>
      <c r="H6" s="653"/>
      <c r="I6" s="653"/>
      <c r="J6" s="653"/>
      <c r="K6" s="653"/>
      <c r="L6" s="653"/>
      <c r="M6" s="654"/>
      <c r="N6" s="377"/>
      <c r="O6" s="377"/>
      <c r="P6" s="377" t="s">
        <v>373</v>
      </c>
      <c r="Q6" s="225"/>
      <c r="R6" s="226"/>
      <c r="S6" s="224"/>
    </row>
    <row r="7" spans="1:19" ht="24.75" customHeight="1" thickBot="1">
      <c r="A7" s="221"/>
      <c r="B7" s="377"/>
      <c r="C7" s="377"/>
      <c r="D7" s="377"/>
      <c r="E7" s="655" t="s">
        <v>374</v>
      </c>
      <c r="F7" s="656"/>
      <c r="G7" s="656"/>
      <c r="H7" s="656"/>
      <c r="I7" s="656"/>
      <c r="J7" s="656"/>
      <c r="K7" s="656"/>
      <c r="L7" s="656"/>
      <c r="M7" s="657"/>
      <c r="N7" s="377"/>
      <c r="O7" s="377"/>
      <c r="P7" s="377" t="s">
        <v>375</v>
      </c>
      <c r="Q7" s="227" t="s">
        <v>376</v>
      </c>
      <c r="R7" s="228"/>
      <c r="S7" s="224"/>
    </row>
    <row r="8" spans="1:19" ht="24.75" customHeight="1" thickBot="1">
      <c r="A8" s="221"/>
      <c r="B8" s="658"/>
      <c r="C8" s="658"/>
      <c r="D8" s="658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 t="s">
        <v>377</v>
      </c>
      <c r="Q8" s="377" t="s">
        <v>378</v>
      </c>
      <c r="R8" s="377"/>
      <c r="S8" s="224"/>
    </row>
    <row r="9" spans="1:19" ht="24.75" customHeight="1" thickBot="1">
      <c r="A9" s="221"/>
      <c r="B9" s="377" t="s">
        <v>379</v>
      </c>
      <c r="C9" s="377"/>
      <c r="D9" s="377"/>
      <c r="E9" s="659" t="s">
        <v>462</v>
      </c>
      <c r="F9" s="660"/>
      <c r="G9" s="660"/>
      <c r="H9" s="660"/>
      <c r="I9" s="660"/>
      <c r="J9" s="660"/>
      <c r="K9" s="660"/>
      <c r="L9" s="660"/>
      <c r="M9" s="661"/>
      <c r="N9" s="377"/>
      <c r="O9" s="377"/>
      <c r="P9" s="229"/>
      <c r="Q9" s="230"/>
      <c r="R9" s="231"/>
      <c r="S9" s="224"/>
    </row>
    <row r="10" spans="1:19" ht="24.75" customHeight="1" thickBot="1">
      <c r="A10" s="221"/>
      <c r="B10" s="377" t="s">
        <v>380</v>
      </c>
      <c r="C10" s="377"/>
      <c r="D10" s="377"/>
      <c r="E10" s="693" t="s">
        <v>2493</v>
      </c>
      <c r="F10" s="638"/>
      <c r="G10" s="638"/>
      <c r="H10" s="638"/>
      <c r="I10" s="638"/>
      <c r="J10" s="638"/>
      <c r="K10" s="638"/>
      <c r="L10" s="638"/>
      <c r="M10" s="639"/>
      <c r="N10" s="377"/>
      <c r="O10" s="377"/>
      <c r="P10" s="229"/>
      <c r="Q10" s="230"/>
      <c r="R10" s="231"/>
      <c r="S10" s="224"/>
    </row>
    <row r="11" spans="1:19" ht="24.75" customHeight="1" thickBot="1">
      <c r="A11" s="221"/>
      <c r="B11" s="377" t="s">
        <v>381</v>
      </c>
      <c r="C11" s="377"/>
      <c r="D11" s="377"/>
      <c r="E11" s="637" t="s">
        <v>374</v>
      </c>
      <c r="F11" s="638"/>
      <c r="G11" s="638"/>
      <c r="H11" s="638"/>
      <c r="I11" s="638"/>
      <c r="J11" s="638"/>
      <c r="K11" s="638"/>
      <c r="L11" s="638"/>
      <c r="M11" s="639"/>
      <c r="N11" s="377"/>
      <c r="O11" s="377"/>
      <c r="P11" s="229"/>
      <c r="Q11" s="230"/>
      <c r="R11" s="231"/>
      <c r="S11" s="224"/>
    </row>
    <row r="12" spans="1:19" ht="21.75" customHeight="1" thickBot="1">
      <c r="A12" s="232"/>
      <c r="B12" s="640" t="s">
        <v>382</v>
      </c>
      <c r="C12" s="640"/>
      <c r="D12" s="640"/>
      <c r="E12" s="690"/>
      <c r="F12" s="691"/>
      <c r="G12" s="691"/>
      <c r="H12" s="691"/>
      <c r="I12" s="691"/>
      <c r="J12" s="691"/>
      <c r="K12" s="691"/>
      <c r="L12" s="691"/>
      <c r="M12" s="692"/>
      <c r="N12" s="233"/>
      <c r="O12" s="233"/>
      <c r="P12" s="234"/>
      <c r="Q12" s="644"/>
      <c r="R12" s="645"/>
      <c r="S12" s="235"/>
    </row>
    <row r="13" spans="1:19" ht="10.5" customHeight="1" thickBot="1">
      <c r="A13" s="232"/>
      <c r="B13" s="233"/>
      <c r="C13" s="233"/>
      <c r="D13" s="233"/>
      <c r="E13" s="236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6"/>
      <c r="Q13" s="236"/>
      <c r="R13" s="233"/>
      <c r="S13" s="235"/>
    </row>
    <row r="14" spans="1:19" ht="18.75" customHeight="1" thickBot="1">
      <c r="A14" s="221"/>
      <c r="B14" s="377"/>
      <c r="C14" s="377"/>
      <c r="D14" s="377"/>
      <c r="E14" s="237" t="s">
        <v>383</v>
      </c>
      <c r="F14" s="377"/>
      <c r="G14" s="233"/>
      <c r="H14" s="377" t="s">
        <v>384</v>
      </c>
      <c r="I14" s="233"/>
      <c r="J14" s="377"/>
      <c r="K14" s="377"/>
      <c r="L14" s="377"/>
      <c r="M14" s="377"/>
      <c r="N14" s="377"/>
      <c r="O14" s="377"/>
      <c r="P14" s="377" t="s">
        <v>385</v>
      </c>
      <c r="Q14" s="238"/>
      <c r="R14" s="223"/>
      <c r="S14" s="224"/>
    </row>
    <row r="15" spans="1:19" ht="18.75" customHeight="1" thickBot="1">
      <c r="A15" s="221"/>
      <c r="B15" s="377"/>
      <c r="C15" s="377"/>
      <c r="D15" s="377"/>
      <c r="E15" s="234"/>
      <c r="F15" s="377"/>
      <c r="G15" s="233"/>
      <c r="H15" s="646">
        <v>44153</v>
      </c>
      <c r="I15" s="647"/>
      <c r="J15" s="377"/>
      <c r="K15" s="377"/>
      <c r="L15" s="377"/>
      <c r="M15" s="377"/>
      <c r="N15" s="377"/>
      <c r="O15" s="377"/>
      <c r="P15" s="239" t="s">
        <v>386</v>
      </c>
      <c r="Q15" s="240"/>
      <c r="R15" s="228"/>
      <c r="S15" s="224"/>
    </row>
    <row r="16" spans="1:19" ht="9" customHeight="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ht="20.25" customHeight="1">
      <c r="A17" s="244"/>
      <c r="B17" s="245"/>
      <c r="C17" s="245"/>
      <c r="D17" s="245"/>
      <c r="E17" s="246" t="s">
        <v>387</v>
      </c>
      <c r="F17" s="245"/>
      <c r="G17" s="245"/>
      <c r="H17" s="245"/>
      <c r="I17" s="245"/>
      <c r="J17" s="245"/>
      <c r="K17" s="245"/>
      <c r="L17" s="245"/>
      <c r="M17" s="245"/>
      <c r="N17" s="245"/>
      <c r="O17" s="242"/>
      <c r="P17" s="245"/>
      <c r="Q17" s="245"/>
      <c r="R17" s="245"/>
      <c r="S17" s="247"/>
    </row>
    <row r="18" spans="1:19" ht="21.75" customHeight="1">
      <c r="A18" s="248" t="s">
        <v>388</v>
      </c>
      <c r="B18" s="249"/>
      <c r="C18" s="249"/>
      <c r="D18" s="250"/>
      <c r="E18" s="251" t="s">
        <v>389</v>
      </c>
      <c r="F18" s="250"/>
      <c r="G18" s="251" t="s">
        <v>390</v>
      </c>
      <c r="H18" s="249"/>
      <c r="I18" s="250"/>
      <c r="J18" s="251" t="s">
        <v>391</v>
      </c>
      <c r="K18" s="249"/>
      <c r="L18" s="251" t="s">
        <v>392</v>
      </c>
      <c r="M18" s="249"/>
      <c r="N18" s="249"/>
      <c r="O18" s="252"/>
      <c r="P18" s="250"/>
      <c r="Q18" s="251" t="s">
        <v>393</v>
      </c>
      <c r="R18" s="249"/>
      <c r="S18" s="253"/>
    </row>
    <row r="19" spans="1:19" ht="19.5" customHeight="1">
      <c r="A19" s="254"/>
      <c r="B19" s="255"/>
      <c r="C19" s="255"/>
      <c r="D19" s="256">
        <v>0</v>
      </c>
      <c r="E19" s="257">
        <v>0</v>
      </c>
      <c r="F19" s="258"/>
      <c r="G19" s="259"/>
      <c r="H19" s="255"/>
      <c r="I19" s="256">
        <v>0</v>
      </c>
      <c r="J19" s="257">
        <v>0</v>
      </c>
      <c r="K19" s="260"/>
      <c r="L19" s="259"/>
      <c r="M19" s="255"/>
      <c r="N19" s="255"/>
      <c r="O19" s="261"/>
      <c r="P19" s="256">
        <v>0</v>
      </c>
      <c r="Q19" s="259"/>
      <c r="R19" s="262">
        <v>0</v>
      </c>
      <c r="S19" s="263"/>
    </row>
    <row r="20" spans="1:19" ht="20.25" customHeight="1">
      <c r="A20" s="244"/>
      <c r="B20" s="245"/>
      <c r="C20" s="245"/>
      <c r="D20" s="245"/>
      <c r="E20" s="246" t="s">
        <v>394</v>
      </c>
      <c r="F20" s="245"/>
      <c r="G20" s="245"/>
      <c r="H20" s="245"/>
      <c r="I20" s="245"/>
      <c r="J20" s="264" t="s">
        <v>395</v>
      </c>
      <c r="K20" s="245"/>
      <c r="L20" s="245"/>
      <c r="M20" s="245"/>
      <c r="N20" s="245"/>
      <c r="O20" s="242"/>
      <c r="P20" s="245"/>
      <c r="Q20" s="245"/>
      <c r="R20" s="245"/>
      <c r="S20" s="247"/>
    </row>
    <row r="21" spans="1:19" ht="19.5" customHeight="1">
      <c r="A21" s="265" t="s">
        <v>396</v>
      </c>
      <c r="B21" s="266"/>
      <c r="C21" s="267" t="s">
        <v>397</v>
      </c>
      <c r="D21" s="268"/>
      <c r="E21" s="268"/>
      <c r="F21" s="269"/>
      <c r="G21" s="265" t="s">
        <v>398</v>
      </c>
      <c r="H21" s="270"/>
      <c r="I21" s="267" t="s">
        <v>399</v>
      </c>
      <c r="J21" s="268"/>
      <c r="K21" s="268"/>
      <c r="L21" s="265" t="s">
        <v>400</v>
      </c>
      <c r="M21" s="270"/>
      <c r="N21" s="267" t="s">
        <v>401</v>
      </c>
      <c r="O21" s="271"/>
      <c r="P21" s="268"/>
      <c r="Q21" s="268"/>
      <c r="R21" s="268"/>
      <c r="S21" s="269"/>
    </row>
    <row r="22" spans="1:19" ht="19.5" customHeight="1">
      <c r="A22" s="272" t="s">
        <v>402</v>
      </c>
      <c r="B22" s="273" t="s">
        <v>403</v>
      </c>
      <c r="C22" s="274"/>
      <c r="D22" s="275" t="s">
        <v>404</v>
      </c>
      <c r="E22" s="276"/>
      <c r="F22" s="277"/>
      <c r="G22" s="272" t="s">
        <v>405</v>
      </c>
      <c r="H22" s="278" t="s">
        <v>406</v>
      </c>
      <c r="I22" s="279"/>
      <c r="J22" s="280">
        <v>0</v>
      </c>
      <c r="K22" s="281"/>
      <c r="L22" s="272" t="s">
        <v>407</v>
      </c>
      <c r="M22" s="282" t="s">
        <v>408</v>
      </c>
      <c r="N22" s="283"/>
      <c r="O22" s="252"/>
      <c r="P22" s="283"/>
      <c r="Q22" s="284"/>
      <c r="R22" s="276">
        <v>0</v>
      </c>
      <c r="S22" s="277"/>
    </row>
    <row r="23" spans="1:19" ht="19.5" customHeight="1">
      <c r="A23" s="272" t="s">
        <v>409</v>
      </c>
      <c r="B23" s="285"/>
      <c r="C23" s="286"/>
      <c r="D23" s="275" t="s">
        <v>57</v>
      </c>
      <c r="E23" s="276"/>
      <c r="F23" s="277"/>
      <c r="G23" s="272" t="s">
        <v>410</v>
      </c>
      <c r="H23" s="377" t="s">
        <v>411</v>
      </c>
      <c r="I23" s="279"/>
      <c r="J23" s="280">
        <v>0</v>
      </c>
      <c r="K23" s="281"/>
      <c r="L23" s="272" t="s">
        <v>412</v>
      </c>
      <c r="M23" s="282" t="s">
        <v>413</v>
      </c>
      <c r="N23" s="283"/>
      <c r="O23" s="252"/>
      <c r="P23" s="283"/>
      <c r="Q23" s="284"/>
      <c r="R23" s="276">
        <v>0</v>
      </c>
      <c r="S23" s="277"/>
    </row>
    <row r="24" spans="1:19" ht="19.5" customHeight="1">
      <c r="A24" s="272" t="s">
        <v>414</v>
      </c>
      <c r="B24" s="273" t="s">
        <v>415</v>
      </c>
      <c r="C24" s="274"/>
      <c r="D24" s="275" t="s">
        <v>404</v>
      </c>
      <c r="E24" s="276"/>
      <c r="F24" s="277"/>
      <c r="G24" s="272" t="s">
        <v>416</v>
      </c>
      <c r="H24" s="278" t="s">
        <v>417</v>
      </c>
      <c r="I24" s="279"/>
      <c r="J24" s="280">
        <v>0</v>
      </c>
      <c r="K24" s="281"/>
      <c r="L24" s="272" t="s">
        <v>418</v>
      </c>
      <c r="M24" s="282" t="s">
        <v>419</v>
      </c>
      <c r="N24" s="283"/>
      <c r="O24" s="252"/>
      <c r="P24" s="283"/>
      <c r="Q24" s="284"/>
      <c r="R24" s="276">
        <v>0</v>
      </c>
      <c r="S24" s="277"/>
    </row>
    <row r="25" spans="1:19" ht="19.5" customHeight="1">
      <c r="A25" s="272" t="s">
        <v>420</v>
      </c>
      <c r="B25" s="285"/>
      <c r="C25" s="286"/>
      <c r="D25" s="275" t="s">
        <v>57</v>
      </c>
      <c r="E25" s="276"/>
      <c r="F25" s="277"/>
      <c r="G25" s="272" t="s">
        <v>421</v>
      </c>
      <c r="H25" s="278"/>
      <c r="I25" s="279"/>
      <c r="J25" s="280">
        <v>0</v>
      </c>
      <c r="K25" s="281"/>
      <c r="L25" s="272" t="s">
        <v>422</v>
      </c>
      <c r="M25" s="282" t="s">
        <v>423</v>
      </c>
      <c r="N25" s="283"/>
      <c r="O25" s="252"/>
      <c r="P25" s="283"/>
      <c r="Q25" s="284"/>
      <c r="R25" s="276">
        <v>0</v>
      </c>
      <c r="S25" s="277"/>
    </row>
    <row r="26" spans="1:19" ht="19.5" customHeight="1">
      <c r="A26" s="272" t="s">
        <v>424</v>
      </c>
      <c r="B26" s="273" t="s">
        <v>425</v>
      </c>
      <c r="C26" s="274"/>
      <c r="D26" s="275" t="s">
        <v>404</v>
      </c>
      <c r="E26" s="276"/>
      <c r="F26" s="277"/>
      <c r="G26" s="287"/>
      <c r="H26" s="283"/>
      <c r="I26" s="279"/>
      <c r="J26" s="280"/>
      <c r="K26" s="281"/>
      <c r="L26" s="272" t="s">
        <v>426</v>
      </c>
      <c r="M26" s="282" t="s">
        <v>427</v>
      </c>
      <c r="N26" s="283"/>
      <c r="O26" s="252"/>
      <c r="P26" s="283"/>
      <c r="Q26" s="284"/>
      <c r="R26" s="276">
        <v>0</v>
      </c>
      <c r="S26" s="277"/>
    </row>
    <row r="27" spans="1:19" ht="19.5" customHeight="1">
      <c r="A27" s="272" t="s">
        <v>428</v>
      </c>
      <c r="B27" s="285"/>
      <c r="C27" s="286"/>
      <c r="D27" s="275" t="s">
        <v>57</v>
      </c>
      <c r="E27" s="276"/>
      <c r="F27" s="277"/>
      <c r="G27" s="287"/>
      <c r="H27" s="283"/>
      <c r="I27" s="279"/>
      <c r="J27" s="280"/>
      <c r="K27" s="281"/>
      <c r="L27" s="272" t="s">
        <v>429</v>
      </c>
      <c r="M27" s="278" t="s">
        <v>430</v>
      </c>
      <c r="N27" s="283"/>
      <c r="O27" s="252"/>
      <c r="P27" s="283"/>
      <c r="Q27" s="279"/>
      <c r="R27" s="276">
        <v>0</v>
      </c>
      <c r="S27" s="277"/>
    </row>
    <row r="28" spans="1:19" ht="19.5" customHeight="1">
      <c r="A28" s="272" t="s">
        <v>431</v>
      </c>
      <c r="B28" s="648" t="s">
        <v>432</v>
      </c>
      <c r="C28" s="648"/>
      <c r="D28" s="648"/>
      <c r="E28" s="288"/>
      <c r="F28" s="247"/>
      <c r="G28" s="272" t="s">
        <v>433</v>
      </c>
      <c r="H28" s="289" t="s">
        <v>434</v>
      </c>
      <c r="I28" s="279"/>
      <c r="J28" s="290"/>
      <c r="K28" s="291"/>
      <c r="L28" s="272" t="s">
        <v>435</v>
      </c>
      <c r="M28" s="289" t="s">
        <v>436</v>
      </c>
      <c r="N28" s="283"/>
      <c r="O28" s="252"/>
      <c r="P28" s="283"/>
      <c r="Q28" s="279"/>
      <c r="R28" s="288">
        <v>0</v>
      </c>
      <c r="S28" s="247"/>
    </row>
    <row r="29" spans="1:19" ht="19.5" customHeight="1">
      <c r="A29" s="292" t="s">
        <v>437</v>
      </c>
      <c r="B29" s="293" t="s">
        <v>8</v>
      </c>
      <c r="C29" s="294"/>
      <c r="D29" s="295"/>
      <c r="E29" s="296"/>
      <c r="F29" s="243"/>
      <c r="G29" s="292" t="s">
        <v>438</v>
      </c>
      <c r="H29" s="293" t="s">
        <v>439</v>
      </c>
      <c r="I29" s="295"/>
      <c r="J29" s="297">
        <v>0</v>
      </c>
      <c r="K29" s="298"/>
      <c r="L29" s="292" t="s">
        <v>440</v>
      </c>
      <c r="M29" s="293" t="s">
        <v>36</v>
      </c>
      <c r="N29" s="294"/>
      <c r="O29" s="242"/>
      <c r="P29" s="294"/>
      <c r="Q29" s="295"/>
      <c r="R29" s="296">
        <v>0</v>
      </c>
      <c r="S29" s="243"/>
    </row>
    <row r="30" spans="1:19" ht="19.5" customHeight="1">
      <c r="A30" s="299" t="s">
        <v>380</v>
      </c>
      <c r="B30" s="218"/>
      <c r="C30" s="218"/>
      <c r="D30" s="218"/>
      <c r="E30" s="218"/>
      <c r="F30" s="300"/>
      <c r="G30" s="301"/>
      <c r="H30" s="218"/>
      <c r="I30" s="218"/>
      <c r="J30" s="218"/>
      <c r="K30" s="218"/>
      <c r="L30" s="265" t="s">
        <v>441</v>
      </c>
      <c r="M30" s="250"/>
      <c r="N30" s="267" t="s">
        <v>40</v>
      </c>
      <c r="O30" s="271"/>
      <c r="P30" s="249"/>
      <c r="Q30" s="249"/>
      <c r="R30" s="537">
        <f>'VZT - zazemie'!G49</f>
        <v>0</v>
      </c>
      <c r="S30" s="253"/>
    </row>
    <row r="31" spans="1:19" ht="19.5" customHeight="1">
      <c r="A31" s="221"/>
      <c r="B31" s="377"/>
      <c r="C31" s="377"/>
      <c r="D31" s="377"/>
      <c r="E31" s="377"/>
      <c r="F31" s="302"/>
      <c r="G31" s="303"/>
      <c r="H31" s="377"/>
      <c r="I31" s="377"/>
      <c r="J31" s="377"/>
      <c r="K31" s="377"/>
      <c r="L31" s="272" t="s">
        <v>442</v>
      </c>
      <c r="M31" s="278" t="s">
        <v>443</v>
      </c>
      <c r="N31" s="283"/>
      <c r="O31" s="252"/>
      <c r="P31" s="283"/>
      <c r="Q31" s="279"/>
      <c r="R31" s="288"/>
      <c r="S31" s="247"/>
    </row>
    <row r="32" spans="1:19" ht="19.5" customHeight="1" thickBot="1">
      <c r="A32" s="304" t="s">
        <v>444</v>
      </c>
      <c r="B32" s="252"/>
      <c r="C32" s="252"/>
      <c r="D32" s="252"/>
      <c r="E32" s="252"/>
      <c r="F32" s="286"/>
      <c r="G32" s="305" t="s">
        <v>445</v>
      </c>
      <c r="H32" s="252"/>
      <c r="I32" s="252"/>
      <c r="J32" s="252"/>
      <c r="K32" s="252"/>
      <c r="L32" s="272" t="s">
        <v>446</v>
      </c>
      <c r="M32" s="282" t="s">
        <v>447</v>
      </c>
      <c r="N32" s="306">
        <v>20</v>
      </c>
      <c r="O32" s="307" t="s">
        <v>448</v>
      </c>
      <c r="P32" s="308">
        <v>30375.43</v>
      </c>
      <c r="Q32" s="279"/>
      <c r="R32" s="309">
        <f>R34-R30</f>
        <v>0</v>
      </c>
      <c r="S32" s="310"/>
    </row>
    <row r="33" spans="1:19" ht="12.75" hidden="1" customHeight="1">
      <c r="A33" s="311"/>
      <c r="B33" s="312"/>
      <c r="C33" s="312"/>
      <c r="D33" s="312"/>
      <c r="E33" s="312"/>
      <c r="F33" s="274"/>
      <c r="G33" s="313"/>
      <c r="H33" s="312"/>
      <c r="I33" s="312"/>
      <c r="J33" s="312"/>
      <c r="K33" s="312"/>
      <c r="L33" s="314"/>
      <c r="M33" s="315"/>
      <c r="N33" s="316"/>
      <c r="O33" s="317"/>
      <c r="P33" s="318"/>
      <c r="Q33" s="316"/>
      <c r="R33" s="319"/>
      <c r="S33" s="277"/>
    </row>
    <row r="34" spans="1:19" ht="35.25" customHeight="1" thickBot="1">
      <c r="A34" s="320" t="s">
        <v>379</v>
      </c>
      <c r="B34" s="321"/>
      <c r="C34" s="321"/>
      <c r="D34" s="321"/>
      <c r="E34" s="377"/>
      <c r="F34" s="302"/>
      <c r="G34" s="303"/>
      <c r="H34" s="377"/>
      <c r="I34" s="377"/>
      <c r="J34" s="377"/>
      <c r="K34" s="377"/>
      <c r="L34" s="292" t="s">
        <v>449</v>
      </c>
      <c r="M34" s="635" t="s">
        <v>450</v>
      </c>
      <c r="N34" s="636"/>
      <c r="O34" s="636"/>
      <c r="P34" s="636"/>
      <c r="Q34" s="295"/>
      <c r="R34" s="322">
        <f>1.2*R30</f>
        <v>0</v>
      </c>
      <c r="S34" s="231"/>
    </row>
    <row r="35" spans="1:19" ht="33" customHeight="1">
      <c r="A35" s="304" t="s">
        <v>444</v>
      </c>
      <c r="B35" s="252"/>
      <c r="C35" s="252"/>
      <c r="D35" s="252"/>
      <c r="E35" s="252"/>
      <c r="F35" s="286"/>
      <c r="G35" s="305" t="s">
        <v>445</v>
      </c>
      <c r="H35" s="252"/>
      <c r="I35" s="252"/>
      <c r="J35" s="252"/>
      <c r="K35" s="252"/>
      <c r="L35" s="265" t="s">
        <v>451</v>
      </c>
      <c r="M35" s="250"/>
      <c r="N35" s="267" t="s">
        <v>452</v>
      </c>
      <c r="O35" s="271"/>
      <c r="P35" s="249"/>
      <c r="Q35" s="249"/>
      <c r="R35" s="323"/>
      <c r="S35" s="253"/>
    </row>
    <row r="36" spans="1:19" ht="20.25" customHeight="1">
      <c r="A36" s="324" t="s">
        <v>381</v>
      </c>
      <c r="B36" s="312"/>
      <c r="C36" s="312"/>
      <c r="D36" s="312"/>
      <c r="E36" s="312"/>
      <c r="F36" s="274"/>
      <c r="G36" s="325"/>
      <c r="H36" s="312"/>
      <c r="I36" s="312"/>
      <c r="J36" s="312"/>
      <c r="K36" s="312"/>
      <c r="L36" s="272" t="s">
        <v>453</v>
      </c>
      <c r="M36" s="278" t="s">
        <v>454</v>
      </c>
      <c r="N36" s="283"/>
      <c r="O36" s="252"/>
      <c r="P36" s="283"/>
      <c r="Q36" s="279"/>
      <c r="R36" s="276">
        <v>0</v>
      </c>
      <c r="S36" s="277"/>
    </row>
    <row r="37" spans="1:19" ht="19.5" customHeight="1">
      <c r="A37" s="221"/>
      <c r="B37" s="377"/>
      <c r="C37" s="377"/>
      <c r="D37" s="377"/>
      <c r="E37" s="377"/>
      <c r="F37" s="302"/>
      <c r="G37" s="326"/>
      <c r="H37" s="377"/>
      <c r="I37" s="377"/>
      <c r="J37" s="377"/>
      <c r="K37" s="377"/>
      <c r="L37" s="272" t="s">
        <v>455</v>
      </c>
      <c r="M37" s="278" t="s">
        <v>456</v>
      </c>
      <c r="N37" s="283"/>
      <c r="O37" s="252"/>
      <c r="P37" s="283"/>
      <c r="Q37" s="279"/>
      <c r="R37" s="276">
        <v>0</v>
      </c>
      <c r="S37" s="277"/>
    </row>
    <row r="38" spans="1:19" ht="19.5" customHeight="1" thickBot="1">
      <c r="A38" s="327" t="s">
        <v>444</v>
      </c>
      <c r="B38" s="242"/>
      <c r="C38" s="242"/>
      <c r="D38" s="242"/>
      <c r="E38" s="242"/>
      <c r="F38" s="328"/>
      <c r="G38" s="329" t="s">
        <v>445</v>
      </c>
      <c r="H38" s="242"/>
      <c r="I38" s="242"/>
      <c r="J38" s="242"/>
      <c r="K38" s="242"/>
      <c r="L38" s="292" t="s">
        <v>457</v>
      </c>
      <c r="M38" s="293" t="s">
        <v>458</v>
      </c>
      <c r="N38" s="294"/>
      <c r="O38" s="330"/>
      <c r="P38" s="294"/>
      <c r="Q38" s="295"/>
      <c r="R38" s="257">
        <v>0</v>
      </c>
      <c r="S38" s="331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6" orientation="portrait" blackAndWhite="1" r:id="rId1"/>
  <headerFooter alignWithMargins="0">
    <oddFooter>&amp;C   Strana &amp;P 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5B21-E0A5-4FDC-9914-94611940B248}">
  <dimension ref="A1:G50"/>
  <sheetViews>
    <sheetView zoomScale="130" zoomScaleNormal="130" workbookViewId="0">
      <selection activeCell="F49" sqref="F49"/>
    </sheetView>
  </sheetViews>
  <sheetFormatPr defaultRowHeight="12.75"/>
  <cols>
    <col min="1" max="1" width="8.42578125" style="334" customWidth="1"/>
    <col min="2" max="2" width="28.140625" style="334" customWidth="1"/>
    <col min="3" max="3" width="13.5703125" style="334" customWidth="1"/>
    <col min="4" max="4" width="7.5703125" style="334" customWidth="1"/>
    <col min="5" max="5" width="7.42578125" style="334" customWidth="1"/>
    <col min="6" max="6" width="7.7109375" style="334" customWidth="1"/>
    <col min="7" max="7" width="7.140625" style="334" customWidth="1"/>
    <col min="8" max="243" width="9.140625" style="334"/>
    <col min="244" max="244" width="40.42578125" style="334" customWidth="1"/>
    <col min="245" max="245" width="13.5703125" style="334" customWidth="1"/>
    <col min="246" max="499" width="9.140625" style="334"/>
    <col min="500" max="500" width="40.42578125" style="334" customWidth="1"/>
    <col min="501" max="501" width="13.5703125" style="334" customWidth="1"/>
    <col min="502" max="755" width="9.140625" style="334"/>
    <col min="756" max="756" width="40.42578125" style="334" customWidth="1"/>
    <col min="757" max="757" width="13.5703125" style="334" customWidth="1"/>
    <col min="758" max="1011" width="9.140625" style="334"/>
    <col min="1012" max="1012" width="40.42578125" style="334" customWidth="1"/>
    <col min="1013" max="1013" width="13.5703125" style="334" customWidth="1"/>
    <col min="1014" max="1267" width="9.140625" style="334"/>
    <col min="1268" max="1268" width="40.42578125" style="334" customWidth="1"/>
    <col min="1269" max="1269" width="13.5703125" style="334" customWidth="1"/>
    <col min="1270" max="1523" width="9.140625" style="334"/>
    <col min="1524" max="1524" width="40.42578125" style="334" customWidth="1"/>
    <col min="1525" max="1525" width="13.5703125" style="334" customWidth="1"/>
    <col min="1526" max="1779" width="9.140625" style="334"/>
    <col min="1780" max="1780" width="40.42578125" style="334" customWidth="1"/>
    <col min="1781" max="1781" width="13.5703125" style="334" customWidth="1"/>
    <col min="1782" max="2035" width="9.140625" style="334"/>
    <col min="2036" max="2036" width="40.42578125" style="334" customWidth="1"/>
    <col min="2037" max="2037" width="13.5703125" style="334" customWidth="1"/>
    <col min="2038" max="2291" width="9.140625" style="334"/>
    <col min="2292" max="2292" width="40.42578125" style="334" customWidth="1"/>
    <col min="2293" max="2293" width="13.5703125" style="334" customWidth="1"/>
    <col min="2294" max="2547" width="9.140625" style="334"/>
    <col min="2548" max="2548" width="40.42578125" style="334" customWidth="1"/>
    <col min="2549" max="2549" width="13.5703125" style="334" customWidth="1"/>
    <col min="2550" max="2803" width="9.140625" style="334"/>
    <col min="2804" max="2804" width="40.42578125" style="334" customWidth="1"/>
    <col min="2805" max="2805" width="13.5703125" style="334" customWidth="1"/>
    <col min="2806" max="3059" width="9.140625" style="334"/>
    <col min="3060" max="3060" width="40.42578125" style="334" customWidth="1"/>
    <col min="3061" max="3061" width="13.5703125" style="334" customWidth="1"/>
    <col min="3062" max="3315" width="9.140625" style="334"/>
    <col min="3316" max="3316" width="40.42578125" style="334" customWidth="1"/>
    <col min="3317" max="3317" width="13.5703125" style="334" customWidth="1"/>
    <col min="3318" max="3571" width="9.140625" style="334"/>
    <col min="3572" max="3572" width="40.42578125" style="334" customWidth="1"/>
    <col min="3573" max="3573" width="13.5703125" style="334" customWidth="1"/>
    <col min="3574" max="3827" width="9.140625" style="334"/>
    <col min="3828" max="3828" width="40.42578125" style="334" customWidth="1"/>
    <col min="3829" max="3829" width="13.5703125" style="334" customWidth="1"/>
    <col min="3830" max="4083" width="9.140625" style="334"/>
    <col min="4084" max="4084" width="40.42578125" style="334" customWidth="1"/>
    <col min="4085" max="4085" width="13.5703125" style="334" customWidth="1"/>
    <col min="4086" max="4339" width="9.140625" style="334"/>
    <col min="4340" max="4340" width="40.42578125" style="334" customWidth="1"/>
    <col min="4341" max="4341" width="13.5703125" style="334" customWidth="1"/>
    <col min="4342" max="4595" width="9.140625" style="334"/>
    <col min="4596" max="4596" width="40.42578125" style="334" customWidth="1"/>
    <col min="4597" max="4597" width="13.5703125" style="334" customWidth="1"/>
    <col min="4598" max="4851" width="9.140625" style="334"/>
    <col min="4852" max="4852" width="40.42578125" style="334" customWidth="1"/>
    <col min="4853" max="4853" width="13.5703125" style="334" customWidth="1"/>
    <col min="4854" max="5107" width="9.140625" style="334"/>
    <col min="5108" max="5108" width="40.42578125" style="334" customWidth="1"/>
    <col min="5109" max="5109" width="13.5703125" style="334" customWidth="1"/>
    <col min="5110" max="5363" width="9.140625" style="334"/>
    <col min="5364" max="5364" width="40.42578125" style="334" customWidth="1"/>
    <col min="5365" max="5365" width="13.5703125" style="334" customWidth="1"/>
    <col min="5366" max="5619" width="9.140625" style="334"/>
    <col min="5620" max="5620" width="40.42578125" style="334" customWidth="1"/>
    <col min="5621" max="5621" width="13.5703125" style="334" customWidth="1"/>
    <col min="5622" max="5875" width="9.140625" style="334"/>
    <col min="5876" max="5876" width="40.42578125" style="334" customWidth="1"/>
    <col min="5877" max="5877" width="13.5703125" style="334" customWidth="1"/>
    <col min="5878" max="6131" width="9.140625" style="334"/>
    <col min="6132" max="6132" width="40.42578125" style="334" customWidth="1"/>
    <col min="6133" max="6133" width="13.5703125" style="334" customWidth="1"/>
    <col min="6134" max="6387" width="9.140625" style="334"/>
    <col min="6388" max="6388" width="40.42578125" style="334" customWidth="1"/>
    <col min="6389" max="6389" width="13.5703125" style="334" customWidth="1"/>
    <col min="6390" max="6643" width="9.140625" style="334"/>
    <col min="6644" max="6644" width="40.42578125" style="334" customWidth="1"/>
    <col min="6645" max="6645" width="13.5703125" style="334" customWidth="1"/>
    <col min="6646" max="6899" width="9.140625" style="334"/>
    <col min="6900" max="6900" width="40.42578125" style="334" customWidth="1"/>
    <col min="6901" max="6901" width="13.5703125" style="334" customWidth="1"/>
    <col min="6902" max="7155" width="9.140625" style="334"/>
    <col min="7156" max="7156" width="40.42578125" style="334" customWidth="1"/>
    <col min="7157" max="7157" width="13.5703125" style="334" customWidth="1"/>
    <col min="7158" max="7411" width="9.140625" style="334"/>
    <col min="7412" max="7412" width="40.42578125" style="334" customWidth="1"/>
    <col min="7413" max="7413" width="13.5703125" style="334" customWidth="1"/>
    <col min="7414" max="7667" width="9.140625" style="334"/>
    <col min="7668" max="7668" width="40.42578125" style="334" customWidth="1"/>
    <col min="7669" max="7669" width="13.5703125" style="334" customWidth="1"/>
    <col min="7670" max="7923" width="9.140625" style="334"/>
    <col min="7924" max="7924" width="40.42578125" style="334" customWidth="1"/>
    <col min="7925" max="7925" width="13.5703125" style="334" customWidth="1"/>
    <col min="7926" max="8179" width="9.140625" style="334"/>
    <col min="8180" max="8180" width="40.42578125" style="334" customWidth="1"/>
    <col min="8181" max="8181" width="13.5703125" style="334" customWidth="1"/>
    <col min="8182" max="8435" width="9.140625" style="334"/>
    <col min="8436" max="8436" width="40.42578125" style="334" customWidth="1"/>
    <col min="8437" max="8437" width="13.5703125" style="334" customWidth="1"/>
    <col min="8438" max="8691" width="9.140625" style="334"/>
    <col min="8692" max="8692" width="40.42578125" style="334" customWidth="1"/>
    <col min="8693" max="8693" width="13.5703125" style="334" customWidth="1"/>
    <col min="8694" max="8947" width="9.140625" style="334"/>
    <col min="8948" max="8948" width="40.42578125" style="334" customWidth="1"/>
    <col min="8949" max="8949" width="13.5703125" style="334" customWidth="1"/>
    <col min="8950" max="9203" width="9.140625" style="334"/>
    <col min="9204" max="9204" width="40.42578125" style="334" customWidth="1"/>
    <col min="9205" max="9205" width="13.5703125" style="334" customWidth="1"/>
    <col min="9206" max="9459" width="9.140625" style="334"/>
    <col min="9460" max="9460" width="40.42578125" style="334" customWidth="1"/>
    <col min="9461" max="9461" width="13.5703125" style="334" customWidth="1"/>
    <col min="9462" max="9715" width="9.140625" style="334"/>
    <col min="9716" max="9716" width="40.42578125" style="334" customWidth="1"/>
    <col min="9717" max="9717" width="13.5703125" style="334" customWidth="1"/>
    <col min="9718" max="9971" width="9.140625" style="334"/>
    <col min="9972" max="9972" width="40.42578125" style="334" customWidth="1"/>
    <col min="9973" max="9973" width="13.5703125" style="334" customWidth="1"/>
    <col min="9974" max="10227" width="9.140625" style="334"/>
    <col min="10228" max="10228" width="40.42578125" style="334" customWidth="1"/>
    <col min="10229" max="10229" width="13.5703125" style="334" customWidth="1"/>
    <col min="10230" max="10483" width="9.140625" style="334"/>
    <col min="10484" max="10484" width="40.42578125" style="334" customWidth="1"/>
    <col min="10485" max="10485" width="13.5703125" style="334" customWidth="1"/>
    <col min="10486" max="10739" width="9.140625" style="334"/>
    <col min="10740" max="10740" width="40.42578125" style="334" customWidth="1"/>
    <col min="10741" max="10741" width="13.5703125" style="334" customWidth="1"/>
    <col min="10742" max="10995" width="9.140625" style="334"/>
    <col min="10996" max="10996" width="40.42578125" style="334" customWidth="1"/>
    <col min="10997" max="10997" width="13.5703125" style="334" customWidth="1"/>
    <col min="10998" max="11251" width="9.140625" style="334"/>
    <col min="11252" max="11252" width="40.42578125" style="334" customWidth="1"/>
    <col min="11253" max="11253" width="13.5703125" style="334" customWidth="1"/>
    <col min="11254" max="11507" width="9.140625" style="334"/>
    <col min="11508" max="11508" width="40.42578125" style="334" customWidth="1"/>
    <col min="11509" max="11509" width="13.5703125" style="334" customWidth="1"/>
    <col min="11510" max="11763" width="9.140625" style="334"/>
    <col min="11764" max="11764" width="40.42578125" style="334" customWidth="1"/>
    <col min="11765" max="11765" width="13.5703125" style="334" customWidth="1"/>
    <col min="11766" max="12019" width="9.140625" style="334"/>
    <col min="12020" max="12020" width="40.42578125" style="334" customWidth="1"/>
    <col min="12021" max="12021" width="13.5703125" style="334" customWidth="1"/>
    <col min="12022" max="12275" width="9.140625" style="334"/>
    <col min="12276" max="12276" width="40.42578125" style="334" customWidth="1"/>
    <col min="12277" max="12277" width="13.5703125" style="334" customWidth="1"/>
    <col min="12278" max="12531" width="9.140625" style="334"/>
    <col min="12532" max="12532" width="40.42578125" style="334" customWidth="1"/>
    <col min="12533" max="12533" width="13.5703125" style="334" customWidth="1"/>
    <col min="12534" max="12787" width="9.140625" style="334"/>
    <col min="12788" max="12788" width="40.42578125" style="334" customWidth="1"/>
    <col min="12789" max="12789" width="13.5703125" style="334" customWidth="1"/>
    <col min="12790" max="13043" width="9.140625" style="334"/>
    <col min="13044" max="13044" width="40.42578125" style="334" customWidth="1"/>
    <col min="13045" max="13045" width="13.5703125" style="334" customWidth="1"/>
    <col min="13046" max="13299" width="9.140625" style="334"/>
    <col min="13300" max="13300" width="40.42578125" style="334" customWidth="1"/>
    <col min="13301" max="13301" width="13.5703125" style="334" customWidth="1"/>
    <col min="13302" max="13555" width="9.140625" style="334"/>
    <col min="13556" max="13556" width="40.42578125" style="334" customWidth="1"/>
    <col min="13557" max="13557" width="13.5703125" style="334" customWidth="1"/>
    <col min="13558" max="13811" width="9.140625" style="334"/>
    <col min="13812" max="13812" width="40.42578125" style="334" customWidth="1"/>
    <col min="13813" max="13813" width="13.5703125" style="334" customWidth="1"/>
    <col min="13814" max="14067" width="9.140625" style="334"/>
    <col min="14068" max="14068" width="40.42578125" style="334" customWidth="1"/>
    <col min="14069" max="14069" width="13.5703125" style="334" customWidth="1"/>
    <col min="14070" max="14323" width="9.140625" style="334"/>
    <col min="14324" max="14324" width="40.42578125" style="334" customWidth="1"/>
    <col min="14325" max="14325" width="13.5703125" style="334" customWidth="1"/>
    <col min="14326" max="14579" width="9.140625" style="334"/>
    <col min="14580" max="14580" width="40.42578125" style="334" customWidth="1"/>
    <col min="14581" max="14581" width="13.5703125" style="334" customWidth="1"/>
    <col min="14582" max="14835" width="9.140625" style="334"/>
    <col min="14836" max="14836" width="40.42578125" style="334" customWidth="1"/>
    <col min="14837" max="14837" width="13.5703125" style="334" customWidth="1"/>
    <col min="14838" max="15091" width="9.140625" style="334"/>
    <col min="15092" max="15092" width="40.42578125" style="334" customWidth="1"/>
    <col min="15093" max="15093" width="13.5703125" style="334" customWidth="1"/>
    <col min="15094" max="15347" width="9.140625" style="334"/>
    <col min="15348" max="15348" width="40.42578125" style="334" customWidth="1"/>
    <col min="15349" max="15349" width="13.5703125" style="334" customWidth="1"/>
    <col min="15350" max="15603" width="9.140625" style="334"/>
    <col min="15604" max="15604" width="40.42578125" style="334" customWidth="1"/>
    <col min="15605" max="15605" width="13.5703125" style="334" customWidth="1"/>
    <col min="15606" max="15859" width="9.140625" style="334"/>
    <col min="15860" max="15860" width="40.42578125" style="334" customWidth="1"/>
    <col min="15861" max="15861" width="13.5703125" style="334" customWidth="1"/>
    <col min="15862" max="16115" width="9.140625" style="334"/>
    <col min="16116" max="16116" width="40.42578125" style="334" customWidth="1"/>
    <col min="16117" max="16117" width="13.5703125" style="334" customWidth="1"/>
    <col min="16118" max="16384" width="9.140625" style="334"/>
  </cols>
  <sheetData>
    <row r="1" spans="1:7" ht="18">
      <c r="A1" s="699" t="s">
        <v>618</v>
      </c>
      <c r="B1" s="700"/>
      <c r="C1" s="700"/>
      <c r="D1" s="700"/>
      <c r="E1" s="700"/>
      <c r="F1" s="700"/>
      <c r="G1" s="700"/>
    </row>
    <row r="2" spans="1:7">
      <c r="A2" s="343" t="s">
        <v>2481</v>
      </c>
      <c r="B2" s="344"/>
      <c r="C2" s="344"/>
      <c r="D2" s="344"/>
      <c r="E2" s="344"/>
      <c r="F2" s="344"/>
      <c r="G2" s="344"/>
    </row>
    <row r="3" spans="1:7">
      <c r="A3" s="343" t="s">
        <v>2490</v>
      </c>
      <c r="B3" s="344"/>
      <c r="C3" s="344"/>
      <c r="D3" s="344"/>
      <c r="E3" s="344"/>
      <c r="F3" s="344"/>
      <c r="G3" s="344"/>
    </row>
    <row r="4" spans="1:7">
      <c r="A4" s="344" t="s">
        <v>2488</v>
      </c>
      <c r="B4" s="344"/>
      <c r="C4" s="344"/>
      <c r="D4" s="344"/>
      <c r="E4" s="344"/>
      <c r="F4" s="344"/>
      <c r="G4" s="344"/>
    </row>
    <row r="5" spans="1:7" ht="13.5">
      <c r="A5" s="344" t="s">
        <v>622</v>
      </c>
      <c r="B5" s="344"/>
      <c r="C5" s="344"/>
      <c r="D5" s="344" t="s">
        <v>2489</v>
      </c>
      <c r="E5" s="335"/>
      <c r="F5" s="344"/>
      <c r="G5" s="344"/>
    </row>
    <row r="6" spans="1:7" ht="14.25" thickBot="1">
      <c r="A6" s="701" t="s">
        <v>624</v>
      </c>
      <c r="B6" s="702"/>
      <c r="C6" s="702"/>
      <c r="D6" s="344" t="s">
        <v>2487</v>
      </c>
      <c r="E6" s="335"/>
      <c r="F6" s="350"/>
      <c r="G6" s="350"/>
    </row>
    <row r="7" spans="1:7" ht="13.5" thickBot="1">
      <c r="A7" s="705" t="s">
        <v>550</v>
      </c>
      <c r="B7" s="707" t="s">
        <v>551</v>
      </c>
      <c r="C7" s="707"/>
      <c r="D7" s="708" t="s">
        <v>552</v>
      </c>
      <c r="E7" s="710" t="s">
        <v>90</v>
      </c>
      <c r="F7" s="712" t="s">
        <v>553</v>
      </c>
      <c r="G7" s="703" t="s">
        <v>554</v>
      </c>
    </row>
    <row r="8" spans="1:7" ht="14.25" thickTop="1" thickBot="1">
      <c r="A8" s="706"/>
      <c r="B8" s="541" t="s">
        <v>555</v>
      </c>
      <c r="C8" s="541" t="s">
        <v>556</v>
      </c>
      <c r="D8" s="709"/>
      <c r="E8" s="711"/>
      <c r="F8" s="713"/>
      <c r="G8" s="704"/>
    </row>
    <row r="9" spans="1:7" ht="22.5">
      <c r="A9" s="542">
        <v>43832</v>
      </c>
      <c r="B9" s="543" t="s">
        <v>2585</v>
      </c>
      <c r="C9" s="544" t="s">
        <v>557</v>
      </c>
      <c r="D9" s="545" t="s">
        <v>305</v>
      </c>
      <c r="E9" s="546">
        <v>1</v>
      </c>
      <c r="F9" s="576">
        <v>0</v>
      </c>
      <c r="G9" s="577">
        <f>F9*E9</f>
        <v>0</v>
      </c>
    </row>
    <row r="10" spans="1:7">
      <c r="A10" s="549"/>
      <c r="B10" s="550" t="s">
        <v>558</v>
      </c>
      <c r="C10" s="551"/>
      <c r="D10" s="552" t="s">
        <v>559</v>
      </c>
      <c r="E10" s="553">
        <v>1</v>
      </c>
      <c r="F10" s="578">
        <v>0</v>
      </c>
      <c r="G10" s="577">
        <f>F10*E10</f>
        <v>0</v>
      </c>
    </row>
    <row r="11" spans="1:7" ht="33.75">
      <c r="A11" s="549"/>
      <c r="B11" s="550" t="s">
        <v>560</v>
      </c>
      <c r="C11" s="556" t="s">
        <v>561</v>
      </c>
      <c r="D11" s="552" t="s">
        <v>559</v>
      </c>
      <c r="E11" s="553">
        <v>1</v>
      </c>
      <c r="F11" s="578">
        <v>0</v>
      </c>
      <c r="G11" s="577">
        <f>F11*E11</f>
        <v>0</v>
      </c>
    </row>
    <row r="12" spans="1:7" ht="22.5">
      <c r="A12" s="549">
        <v>43863</v>
      </c>
      <c r="B12" s="550" t="s">
        <v>2586</v>
      </c>
      <c r="C12" s="551" t="s">
        <v>562</v>
      </c>
      <c r="D12" s="552" t="s">
        <v>305</v>
      </c>
      <c r="E12" s="553">
        <v>1</v>
      </c>
      <c r="F12" s="578">
        <v>0</v>
      </c>
      <c r="G12" s="577">
        <f>F12*E12</f>
        <v>0</v>
      </c>
    </row>
    <row r="13" spans="1:7">
      <c r="A13" s="549"/>
      <c r="B13" s="550" t="s">
        <v>558</v>
      </c>
      <c r="C13" s="551"/>
      <c r="D13" s="552" t="s">
        <v>559</v>
      </c>
      <c r="E13" s="553">
        <v>1</v>
      </c>
      <c r="F13" s="578">
        <v>0</v>
      </c>
      <c r="G13" s="577">
        <f>F13*E13</f>
        <v>0</v>
      </c>
    </row>
    <row r="14" spans="1:7">
      <c r="A14" s="549"/>
      <c r="B14" s="550" t="s">
        <v>563</v>
      </c>
      <c r="C14" s="551"/>
      <c r="D14" s="552"/>
      <c r="E14" s="553"/>
      <c r="F14" s="578"/>
      <c r="G14" s="577"/>
    </row>
    <row r="15" spans="1:7">
      <c r="A15" s="549">
        <v>43892</v>
      </c>
      <c r="B15" s="550"/>
      <c r="C15" s="551" t="s">
        <v>564</v>
      </c>
      <c r="D15" s="552" t="s">
        <v>305</v>
      </c>
      <c r="E15" s="553">
        <v>1</v>
      </c>
      <c r="F15" s="578">
        <v>0</v>
      </c>
      <c r="G15" s="577">
        <f t="shared" ref="G15:G23" si="0">F15*E15</f>
        <v>0</v>
      </c>
    </row>
    <row r="16" spans="1:7">
      <c r="A16" s="549">
        <v>43923</v>
      </c>
      <c r="B16" s="550"/>
      <c r="C16" s="551" t="s">
        <v>565</v>
      </c>
      <c r="D16" s="552" t="s">
        <v>305</v>
      </c>
      <c r="E16" s="553">
        <v>1</v>
      </c>
      <c r="F16" s="578">
        <v>0</v>
      </c>
      <c r="G16" s="577">
        <f t="shared" si="0"/>
        <v>0</v>
      </c>
    </row>
    <row r="17" spans="1:7">
      <c r="A17" s="549">
        <v>43953</v>
      </c>
      <c r="B17" s="550"/>
      <c r="C17" s="551" t="s">
        <v>566</v>
      </c>
      <c r="D17" s="552" t="s">
        <v>305</v>
      </c>
      <c r="E17" s="553">
        <v>1</v>
      </c>
      <c r="F17" s="578">
        <v>0</v>
      </c>
      <c r="G17" s="577">
        <f t="shared" si="0"/>
        <v>0</v>
      </c>
    </row>
    <row r="18" spans="1:7">
      <c r="A18" s="549">
        <v>43984</v>
      </c>
      <c r="B18" s="550"/>
      <c r="C18" s="551" t="s">
        <v>567</v>
      </c>
      <c r="D18" s="552" t="s">
        <v>305</v>
      </c>
      <c r="E18" s="553">
        <v>2</v>
      </c>
      <c r="F18" s="578">
        <v>0</v>
      </c>
      <c r="G18" s="577">
        <f t="shared" si="0"/>
        <v>0</v>
      </c>
    </row>
    <row r="19" spans="1:7">
      <c r="A19" s="549">
        <v>44014</v>
      </c>
      <c r="B19" s="550" t="s">
        <v>568</v>
      </c>
      <c r="C19" s="551" t="s">
        <v>569</v>
      </c>
      <c r="D19" s="552" t="s">
        <v>305</v>
      </c>
      <c r="E19" s="553">
        <v>1</v>
      </c>
      <c r="F19" s="578">
        <v>0</v>
      </c>
      <c r="G19" s="577">
        <f t="shared" si="0"/>
        <v>0</v>
      </c>
    </row>
    <row r="20" spans="1:7">
      <c r="A20" s="549">
        <v>44045</v>
      </c>
      <c r="B20" s="550" t="s">
        <v>2587</v>
      </c>
      <c r="C20" s="551" t="s">
        <v>570</v>
      </c>
      <c r="D20" s="552" t="s">
        <v>305</v>
      </c>
      <c r="E20" s="553">
        <v>6</v>
      </c>
      <c r="F20" s="578">
        <v>0</v>
      </c>
      <c r="G20" s="577">
        <f t="shared" si="0"/>
        <v>0</v>
      </c>
    </row>
    <row r="21" spans="1:7">
      <c r="A21" s="549"/>
      <c r="B21" s="550" t="s">
        <v>571</v>
      </c>
      <c r="C21" s="551" t="s">
        <v>572</v>
      </c>
      <c r="D21" s="552" t="s">
        <v>305</v>
      </c>
      <c r="E21" s="553">
        <v>6</v>
      </c>
      <c r="F21" s="578">
        <v>0</v>
      </c>
      <c r="G21" s="577">
        <f t="shared" si="0"/>
        <v>0</v>
      </c>
    </row>
    <row r="22" spans="1:7">
      <c r="A22" s="549">
        <v>44076</v>
      </c>
      <c r="B22" s="550" t="s">
        <v>573</v>
      </c>
      <c r="C22" s="551" t="s">
        <v>574</v>
      </c>
      <c r="D22" s="552" t="s">
        <v>305</v>
      </c>
      <c r="E22" s="553">
        <v>9</v>
      </c>
      <c r="F22" s="578">
        <v>0</v>
      </c>
      <c r="G22" s="577">
        <f t="shared" si="0"/>
        <v>0</v>
      </c>
    </row>
    <row r="23" spans="1:7">
      <c r="A23" s="549"/>
      <c r="B23" s="550" t="s">
        <v>571</v>
      </c>
      <c r="C23" s="551" t="s">
        <v>572</v>
      </c>
      <c r="D23" s="552" t="s">
        <v>305</v>
      </c>
      <c r="E23" s="553">
        <v>9</v>
      </c>
      <c r="F23" s="578">
        <v>0</v>
      </c>
      <c r="G23" s="577">
        <f t="shared" si="0"/>
        <v>0</v>
      </c>
    </row>
    <row r="24" spans="1:7">
      <c r="A24" s="549"/>
      <c r="B24" s="550" t="s">
        <v>575</v>
      </c>
      <c r="C24" s="579"/>
      <c r="D24" s="579"/>
      <c r="E24" s="580"/>
      <c r="F24" s="578"/>
      <c r="G24" s="577"/>
    </row>
    <row r="25" spans="1:7" ht="22.5">
      <c r="A25" s="549">
        <v>44106</v>
      </c>
      <c r="B25" s="550"/>
      <c r="C25" s="551" t="s">
        <v>576</v>
      </c>
      <c r="D25" s="552" t="s">
        <v>305</v>
      </c>
      <c r="E25" s="553">
        <v>4</v>
      </c>
      <c r="F25" s="578">
        <v>0</v>
      </c>
      <c r="G25" s="577">
        <f t="shared" ref="G25:G30" si="1">F25*E25</f>
        <v>0</v>
      </c>
    </row>
    <row r="26" spans="1:7">
      <c r="A26" s="549"/>
      <c r="B26" s="550" t="s">
        <v>577</v>
      </c>
      <c r="C26" s="551" t="s">
        <v>578</v>
      </c>
      <c r="D26" s="552" t="s">
        <v>305</v>
      </c>
      <c r="E26" s="553">
        <v>2</v>
      </c>
      <c r="F26" s="578">
        <v>0</v>
      </c>
      <c r="G26" s="577">
        <f t="shared" si="1"/>
        <v>0</v>
      </c>
    </row>
    <row r="27" spans="1:7" ht="22.5">
      <c r="A27" s="549">
        <v>44137</v>
      </c>
      <c r="B27" s="550"/>
      <c r="C27" s="551" t="s">
        <v>579</v>
      </c>
      <c r="D27" s="552" t="s">
        <v>305</v>
      </c>
      <c r="E27" s="553">
        <v>2</v>
      </c>
      <c r="F27" s="578">
        <v>0</v>
      </c>
      <c r="G27" s="577">
        <f t="shared" si="1"/>
        <v>0</v>
      </c>
    </row>
    <row r="28" spans="1:7">
      <c r="A28" s="549"/>
      <c r="B28" s="550" t="s">
        <v>577</v>
      </c>
      <c r="C28" s="551" t="s">
        <v>580</v>
      </c>
      <c r="D28" s="552" t="s">
        <v>305</v>
      </c>
      <c r="E28" s="553">
        <v>1</v>
      </c>
      <c r="F28" s="578">
        <v>0</v>
      </c>
      <c r="G28" s="577">
        <f t="shared" si="1"/>
        <v>0</v>
      </c>
    </row>
    <row r="29" spans="1:7">
      <c r="A29" s="549">
        <v>44167</v>
      </c>
      <c r="B29" s="550" t="s">
        <v>581</v>
      </c>
      <c r="C29" s="551" t="s">
        <v>582</v>
      </c>
      <c r="D29" s="552" t="s">
        <v>305</v>
      </c>
      <c r="E29" s="553">
        <v>2</v>
      </c>
      <c r="F29" s="578">
        <v>0</v>
      </c>
      <c r="G29" s="577">
        <f t="shared" si="1"/>
        <v>0</v>
      </c>
    </row>
    <row r="30" spans="1:7">
      <c r="A30" s="549" t="s">
        <v>583</v>
      </c>
      <c r="B30" s="550" t="s">
        <v>584</v>
      </c>
      <c r="C30" s="551" t="s">
        <v>585</v>
      </c>
      <c r="D30" s="552" t="s">
        <v>305</v>
      </c>
      <c r="E30" s="553">
        <v>1</v>
      </c>
      <c r="F30" s="578">
        <v>0</v>
      </c>
      <c r="G30" s="577">
        <f t="shared" si="1"/>
        <v>0</v>
      </c>
    </row>
    <row r="31" spans="1:7">
      <c r="A31" s="549"/>
      <c r="B31" s="550"/>
      <c r="C31" s="551"/>
      <c r="D31" s="552"/>
      <c r="E31" s="553"/>
      <c r="F31" s="578"/>
      <c r="G31" s="577"/>
    </row>
    <row r="32" spans="1:7">
      <c r="A32" s="549" t="s">
        <v>586</v>
      </c>
      <c r="B32" s="550" t="s">
        <v>587</v>
      </c>
      <c r="C32" s="551" t="s">
        <v>588</v>
      </c>
      <c r="D32" s="552" t="s">
        <v>305</v>
      </c>
      <c r="E32" s="553">
        <v>1</v>
      </c>
      <c r="F32" s="578">
        <v>0</v>
      </c>
      <c r="G32" s="577">
        <f>F32*E32</f>
        <v>0</v>
      </c>
    </row>
    <row r="33" spans="1:7">
      <c r="A33" s="549"/>
      <c r="B33" s="550"/>
      <c r="C33" s="551" t="s">
        <v>589</v>
      </c>
      <c r="D33" s="552" t="s">
        <v>305</v>
      </c>
      <c r="E33" s="553">
        <v>1</v>
      </c>
      <c r="F33" s="578">
        <v>0</v>
      </c>
      <c r="G33" s="577">
        <f>F33*E33</f>
        <v>0</v>
      </c>
    </row>
    <row r="34" spans="1:7">
      <c r="A34" s="549"/>
      <c r="B34" s="550" t="s">
        <v>590</v>
      </c>
      <c r="C34" s="551"/>
      <c r="D34" s="552"/>
      <c r="E34" s="553"/>
      <c r="F34" s="578"/>
      <c r="G34" s="577"/>
    </row>
    <row r="35" spans="1:7">
      <c r="A35" s="549"/>
      <c r="B35" s="550"/>
      <c r="C35" s="551" t="s">
        <v>591</v>
      </c>
      <c r="D35" s="552" t="s">
        <v>592</v>
      </c>
      <c r="E35" s="553">
        <v>1</v>
      </c>
      <c r="F35" s="578">
        <v>0</v>
      </c>
      <c r="G35" s="577">
        <f t="shared" ref="G35:G40" si="2">F35*E35</f>
        <v>0</v>
      </c>
    </row>
    <row r="36" spans="1:7">
      <c r="A36" s="549"/>
      <c r="B36" s="550"/>
      <c r="C36" s="551" t="s">
        <v>593</v>
      </c>
      <c r="D36" s="552" t="s">
        <v>592</v>
      </c>
      <c r="E36" s="553">
        <v>16</v>
      </c>
      <c r="F36" s="578">
        <v>0</v>
      </c>
      <c r="G36" s="577">
        <f t="shared" si="2"/>
        <v>0</v>
      </c>
    </row>
    <row r="37" spans="1:7">
      <c r="A37" s="549"/>
      <c r="B37" s="550"/>
      <c r="C37" s="551" t="s">
        <v>594</v>
      </c>
      <c r="D37" s="552" t="s">
        <v>592</v>
      </c>
      <c r="E37" s="553">
        <v>15</v>
      </c>
      <c r="F37" s="578">
        <v>0</v>
      </c>
      <c r="G37" s="577">
        <f t="shared" si="2"/>
        <v>0</v>
      </c>
    </row>
    <row r="38" spans="1:7">
      <c r="A38" s="549"/>
      <c r="B38" s="550"/>
      <c r="C38" s="551" t="s">
        <v>595</v>
      </c>
      <c r="D38" s="552" t="s">
        <v>592</v>
      </c>
      <c r="E38" s="553">
        <v>5</v>
      </c>
      <c r="F38" s="578">
        <v>0</v>
      </c>
      <c r="G38" s="577">
        <f t="shared" si="2"/>
        <v>0</v>
      </c>
    </row>
    <row r="39" spans="1:7">
      <c r="A39" s="549"/>
      <c r="B39" s="550"/>
      <c r="C39" s="551" t="s">
        <v>596</v>
      </c>
      <c r="D39" s="552" t="s">
        <v>592</v>
      </c>
      <c r="E39" s="553">
        <v>4</v>
      </c>
      <c r="F39" s="578">
        <v>0</v>
      </c>
      <c r="G39" s="577">
        <f t="shared" si="2"/>
        <v>0</v>
      </c>
    </row>
    <row r="40" spans="1:7">
      <c r="A40" s="549"/>
      <c r="B40" s="550"/>
      <c r="C40" s="551" t="s">
        <v>597</v>
      </c>
      <c r="D40" s="552" t="s">
        <v>592</v>
      </c>
      <c r="E40" s="553">
        <v>4</v>
      </c>
      <c r="F40" s="578">
        <v>0</v>
      </c>
      <c r="G40" s="577">
        <f t="shared" si="2"/>
        <v>0</v>
      </c>
    </row>
    <row r="41" spans="1:7">
      <c r="A41" s="549"/>
      <c r="B41" s="550"/>
      <c r="C41" s="551"/>
      <c r="D41" s="552"/>
      <c r="E41" s="553"/>
      <c r="F41" s="578"/>
      <c r="G41" s="577"/>
    </row>
    <row r="42" spans="1:7">
      <c r="A42" s="549"/>
      <c r="B42" s="550" t="s">
        <v>598</v>
      </c>
      <c r="C42" s="551" t="s">
        <v>599</v>
      </c>
      <c r="D42" s="552" t="s">
        <v>600</v>
      </c>
      <c r="E42" s="553">
        <v>1</v>
      </c>
      <c r="F42" s="578">
        <v>0</v>
      </c>
      <c r="G42" s="577">
        <f>F42*E42</f>
        <v>0</v>
      </c>
    </row>
    <row r="43" spans="1:7">
      <c r="A43" s="549"/>
      <c r="B43" s="550"/>
      <c r="C43" s="551" t="s">
        <v>599</v>
      </c>
      <c r="D43" s="552" t="s">
        <v>600</v>
      </c>
      <c r="E43" s="553">
        <v>2</v>
      </c>
      <c r="F43" s="578">
        <v>0</v>
      </c>
      <c r="G43" s="577">
        <f>F43*E43</f>
        <v>0</v>
      </c>
    </row>
    <row r="44" spans="1:7">
      <c r="A44" s="549"/>
      <c r="B44" s="550"/>
      <c r="C44" s="551"/>
      <c r="D44" s="552"/>
      <c r="E44" s="553"/>
      <c r="F44" s="578"/>
      <c r="G44" s="577"/>
    </row>
    <row r="45" spans="1:7" ht="21" customHeight="1">
      <c r="A45" s="549"/>
      <c r="B45" s="550" t="s">
        <v>601</v>
      </c>
      <c r="C45" s="551" t="s">
        <v>602</v>
      </c>
      <c r="D45" s="552" t="s">
        <v>2491</v>
      </c>
      <c r="E45" s="553">
        <v>3</v>
      </c>
      <c r="F45" s="578">
        <v>0</v>
      </c>
      <c r="G45" s="577">
        <f>F45*E45</f>
        <v>0</v>
      </c>
    </row>
    <row r="46" spans="1:7">
      <c r="A46" s="549"/>
      <c r="B46" s="550" t="s">
        <v>603</v>
      </c>
      <c r="C46" s="551" t="s">
        <v>604</v>
      </c>
      <c r="D46" s="552" t="s">
        <v>2491</v>
      </c>
      <c r="E46" s="553">
        <v>30</v>
      </c>
      <c r="F46" s="578">
        <v>0</v>
      </c>
      <c r="G46" s="577">
        <f>F46*E46</f>
        <v>0</v>
      </c>
    </row>
    <row r="47" spans="1:7">
      <c r="A47" s="549"/>
      <c r="B47" s="550"/>
      <c r="C47" s="551"/>
      <c r="D47" s="552"/>
      <c r="E47" s="553"/>
      <c r="F47" s="578"/>
      <c r="G47" s="577">
        <f>F47*E47</f>
        <v>0</v>
      </c>
    </row>
    <row r="48" spans="1:7" ht="13.5" thickBot="1">
      <c r="A48" s="557"/>
      <c r="B48" s="550" t="s">
        <v>605</v>
      </c>
      <c r="C48" s="551"/>
      <c r="D48" s="558" t="s">
        <v>559</v>
      </c>
      <c r="E48" s="559">
        <v>1</v>
      </c>
      <c r="F48" s="578">
        <v>0</v>
      </c>
      <c r="G48" s="577">
        <f>F48*E48</f>
        <v>0</v>
      </c>
    </row>
    <row r="49" spans="1:7" ht="13.5" thickBot="1">
      <c r="A49" s="581"/>
      <c r="B49" s="582"/>
      <c r="C49" s="582"/>
      <c r="D49" s="582"/>
      <c r="E49" s="567" t="s">
        <v>606</v>
      </c>
      <c r="F49" s="567"/>
      <c r="G49" s="583">
        <f>SUM(G9:G48)</f>
        <v>0</v>
      </c>
    </row>
    <row r="50" spans="1:7" ht="13.5">
      <c r="A50" s="335"/>
      <c r="B50" s="335"/>
      <c r="C50" s="335"/>
      <c r="D50" s="335"/>
      <c r="E50" s="335"/>
      <c r="F50" s="335"/>
      <c r="G50" s="335"/>
    </row>
  </sheetData>
  <mergeCells count="8">
    <mergeCell ref="A1:G1"/>
    <mergeCell ref="A6:C6"/>
    <mergeCell ref="G7:G8"/>
    <mergeCell ref="A7:A8"/>
    <mergeCell ref="B7:C7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8117-3349-459A-89DE-907C8C5F1DD4}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366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663" t="s">
        <v>1</v>
      </c>
      <c r="C2" s="664"/>
      <c r="D2" s="664"/>
      <c r="E2" s="664"/>
      <c r="F2" s="664"/>
      <c r="G2" s="664"/>
      <c r="H2" s="664"/>
      <c r="I2" s="664"/>
      <c r="J2" s="665"/>
    </row>
    <row r="3" spans="1:23" ht="18" customHeight="1">
      <c r="A3" s="12"/>
      <c r="B3" s="22"/>
      <c r="C3" s="19"/>
      <c r="D3" s="16"/>
      <c r="E3" s="16"/>
      <c r="F3" s="16"/>
      <c r="G3" s="16"/>
      <c r="H3" s="16"/>
      <c r="I3" s="36" t="s">
        <v>14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>
      <c r="A6" s="12"/>
      <c r="B6" s="666" t="s">
        <v>21</v>
      </c>
      <c r="C6" s="667"/>
      <c r="D6" s="667"/>
      <c r="E6" s="667"/>
      <c r="F6" s="667"/>
      <c r="G6" s="667"/>
      <c r="H6" s="667"/>
      <c r="I6" s="667"/>
      <c r="J6" s="668"/>
    </row>
    <row r="7" spans="1:23" ht="18" customHeight="1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>
      <c r="A8" s="12"/>
      <c r="B8" s="669" t="s">
        <v>22</v>
      </c>
      <c r="C8" s="670"/>
      <c r="D8" s="670"/>
      <c r="E8" s="670"/>
      <c r="F8" s="670"/>
      <c r="G8" s="670"/>
      <c r="H8" s="670"/>
      <c r="I8" s="670"/>
      <c r="J8" s="671"/>
    </row>
    <row r="9" spans="1:23" ht="18" customHeight="1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>
      <c r="A10" s="12"/>
      <c r="B10" s="669" t="s">
        <v>23</v>
      </c>
      <c r="C10" s="670"/>
      <c r="D10" s="670"/>
      <c r="E10" s="670"/>
      <c r="F10" s="670"/>
      <c r="G10" s="670"/>
      <c r="H10" s="670"/>
      <c r="I10" s="670"/>
      <c r="J10" s="671"/>
    </row>
    <row r="11" spans="1:23" ht="18" customHeight="1" thickBot="1">
      <c r="A11" s="12"/>
      <c r="B11" s="37" t="s">
        <v>26</v>
      </c>
      <c r="C11" s="19"/>
      <c r="D11" s="16"/>
      <c r="E11" s="16"/>
      <c r="F11" s="16"/>
      <c r="G11" s="38" t="s">
        <v>27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1" t="s">
        <v>28</v>
      </c>
      <c r="C15" s="82" t="s">
        <v>6</v>
      </c>
      <c r="D15" s="82" t="s">
        <v>57</v>
      </c>
      <c r="E15" s="83" t="s">
        <v>58</v>
      </c>
      <c r="F15" s="97" t="s">
        <v>59</v>
      </c>
      <c r="G15" s="50" t="s">
        <v>34</v>
      </c>
      <c r="H15" s="53" t="s">
        <v>35</v>
      </c>
      <c r="I15" s="96"/>
      <c r="J15" s="47"/>
    </row>
    <row r="16" spans="1:23" ht="18" customHeight="1">
      <c r="A16" s="12"/>
      <c r="B16" s="84">
        <v>1</v>
      </c>
      <c r="C16" s="85" t="s">
        <v>29</v>
      </c>
      <c r="D16" s="86" t="e">
        <f>'Kryci_list 21055'!D16+'Kryci_list 21065'!D16+'Kryci_list 21066'!D16</f>
        <v>#REF!</v>
      </c>
      <c r="E16" s="87" t="e">
        <f>'Kryci_list 21055'!E16+'Kryci_list 21065'!E16+'Kryci_list 21066'!E16</f>
        <v>#REF!</v>
      </c>
      <c r="F16" s="98" t="e">
        <f>'Kryci_list 21055'!F16+'Kryci_list 21065'!F16+'Kryci_list 21066'!F16</f>
        <v>#REF!</v>
      </c>
      <c r="G16" s="51">
        <v>6</v>
      </c>
      <c r="H16" s="107" t="s">
        <v>36</v>
      </c>
      <c r="I16" s="118"/>
      <c r="J16" s="110">
        <f>Rekapitulácia!F18</f>
        <v>0</v>
      </c>
    </row>
    <row r="17" spans="1:10" ht="18" customHeight="1">
      <c r="A17" s="12"/>
      <c r="B17" s="58">
        <v>2</v>
      </c>
      <c r="C17" s="61" t="s">
        <v>30</v>
      </c>
      <c r="D17" s="67" t="e">
        <f>'Kryci_list 21055'!D17+'Kryci_list 21065'!D17+'Kryci_list 21066'!D17</f>
        <v>#REF!</v>
      </c>
      <c r="E17" s="65" t="e">
        <f>'Kryci_list 21055'!E17+'Kryci_list 21065'!E17+'Kryci_list 21066'!E17</f>
        <v>#REF!</v>
      </c>
      <c r="F17" s="70" t="e">
        <f>'Kryci_list 21055'!F17+'Kryci_list 21065'!F17+'Kryci_list 21066'!F17</f>
        <v>#REF!</v>
      </c>
      <c r="G17" s="52">
        <v>7</v>
      </c>
      <c r="H17" s="108" t="s">
        <v>37</v>
      </c>
      <c r="I17" s="118"/>
      <c r="J17" s="111">
        <f>Rekapitulácia!E18</f>
        <v>0</v>
      </c>
    </row>
    <row r="18" spans="1:10" ht="18" customHeight="1">
      <c r="A18" s="12"/>
      <c r="B18" s="59">
        <v>3</v>
      </c>
      <c r="C18" s="62" t="s">
        <v>31</v>
      </c>
      <c r="D18" s="68" t="e">
        <f>'Kryci_list 21055'!D18+'Kryci_list 21065'!D18+'Kryci_list 21066'!D18</f>
        <v>#REF!</v>
      </c>
      <c r="E18" s="66" t="e">
        <f>'Kryci_list 21055'!E18+'Kryci_list 21065'!E18+'Kryci_list 21066'!E18</f>
        <v>#REF!</v>
      </c>
      <c r="F18" s="71" t="e">
        <f>'Kryci_list 21055'!F18+'Kryci_list 21065'!F18+'Kryci_list 21066'!F18</f>
        <v>#REF!</v>
      </c>
      <c r="G18" s="52">
        <v>8</v>
      </c>
      <c r="H18" s="108" t="s">
        <v>38</v>
      </c>
      <c r="I18" s="118"/>
      <c r="J18" s="111">
        <f>Rekapitulácia!D18</f>
        <v>0</v>
      </c>
    </row>
    <row r="19" spans="1:10" ht="18" customHeight="1">
      <c r="A19" s="12"/>
      <c r="B19" s="59">
        <v>4</v>
      </c>
      <c r="C19" s="62" t="s">
        <v>32</v>
      </c>
      <c r="D19" s="68">
        <f>'Kryci_list 21055'!D19+'Kryci_list 21065'!D19+'Kryci_list 21066'!D19</f>
        <v>0</v>
      </c>
      <c r="E19" s="66">
        <f>'Kryci_list 21055'!E19+'Kryci_list 21065'!E19+'Kryci_list 21066'!E19</f>
        <v>0</v>
      </c>
      <c r="F19" s="71">
        <f>'Kryci_list 21055'!F19+'Kryci_list 21065'!F19+'Kryci_list 21066'!F19</f>
        <v>0</v>
      </c>
      <c r="G19" s="52">
        <v>9</v>
      </c>
      <c r="H19" s="116"/>
      <c r="I19" s="118"/>
      <c r="J19" s="117"/>
    </row>
    <row r="20" spans="1:10" ht="18" customHeight="1" thickBot="1">
      <c r="A20" s="12"/>
      <c r="B20" s="59">
        <v>5</v>
      </c>
      <c r="C20" s="63" t="s">
        <v>33</v>
      </c>
      <c r="D20" s="69"/>
      <c r="E20" s="91"/>
      <c r="F20" s="99" t="e">
        <f>SUM(F16:F19)</f>
        <v>#REF!</v>
      </c>
      <c r="G20" s="52">
        <v>10</v>
      </c>
      <c r="H20" s="108" t="s">
        <v>33</v>
      </c>
      <c r="I20" s="120"/>
      <c r="J20" s="90">
        <f>SUM(J16:J19)</f>
        <v>0</v>
      </c>
    </row>
    <row r="21" spans="1:10" ht="18" customHeight="1" thickTop="1">
      <c r="A21" s="12"/>
      <c r="B21" s="56" t="s">
        <v>46</v>
      </c>
      <c r="C21" s="60" t="s">
        <v>47</v>
      </c>
      <c r="D21" s="64"/>
      <c r="E21" s="18"/>
      <c r="F21" s="89"/>
      <c r="G21" s="56" t="s">
        <v>53</v>
      </c>
      <c r="H21" s="53" t="s">
        <v>47</v>
      </c>
      <c r="I21" s="27"/>
      <c r="J21" s="121"/>
    </row>
    <row r="22" spans="1:10" ht="18" customHeight="1">
      <c r="A22" s="12"/>
      <c r="B22" s="51">
        <v>11</v>
      </c>
      <c r="C22" s="54" t="s">
        <v>48</v>
      </c>
      <c r="D22" s="77"/>
      <c r="E22" s="80"/>
      <c r="F22" s="70" t="e">
        <f>'Kryci_list 21055'!F22+'Kryci_list 21065'!F22+'Kryci_list 21066'!F22</f>
        <v>#REF!</v>
      </c>
      <c r="G22" s="51">
        <v>16</v>
      </c>
      <c r="H22" s="107" t="s">
        <v>54</v>
      </c>
      <c r="I22" s="118"/>
      <c r="J22" s="110" t="e">
        <f>'Kryci_list 21055'!J22+'Kryci_list 21065'!J22+'Kryci_list 21066'!J22</f>
        <v>#REF!</v>
      </c>
    </row>
    <row r="23" spans="1:10" ht="18" customHeight="1">
      <c r="A23" s="12"/>
      <c r="B23" s="52">
        <v>12</v>
      </c>
      <c r="C23" s="55" t="s">
        <v>49</v>
      </c>
      <c r="D23" s="57"/>
      <c r="E23" s="80"/>
      <c r="F23" s="71" t="e">
        <f>'Kryci_list 21055'!F23+'Kryci_list 21065'!F23+'Kryci_list 21066'!F23</f>
        <v>#REF!</v>
      </c>
      <c r="G23" s="52">
        <v>17</v>
      </c>
      <c r="H23" s="108" t="s">
        <v>55</v>
      </c>
      <c r="I23" s="118"/>
      <c r="J23" s="111" t="e">
        <f>'Kryci_list 21055'!J23+'Kryci_list 21065'!J23+'Kryci_list 21066'!J23</f>
        <v>#REF!</v>
      </c>
    </row>
    <row r="24" spans="1:10" ht="18" customHeight="1">
      <c r="A24" s="12"/>
      <c r="B24" s="52">
        <v>13</v>
      </c>
      <c r="C24" s="55" t="s">
        <v>50</v>
      </c>
      <c r="D24" s="57"/>
      <c r="E24" s="80"/>
      <c r="F24" s="71" t="e">
        <f>'Kryci_list 21055'!F24+'Kryci_list 21065'!F24+'Kryci_list 21066'!F24</f>
        <v>#REF!</v>
      </c>
      <c r="G24" s="52">
        <v>18</v>
      </c>
      <c r="H24" s="108" t="s">
        <v>56</v>
      </c>
      <c r="I24" s="118"/>
      <c r="J24" s="111" t="e">
        <f>'Kryci_list 21055'!J24+'Kryci_list 21065'!J24+'Kryci_list 21066'!J24</f>
        <v>#REF!</v>
      </c>
    </row>
    <row r="25" spans="1:10" ht="18" customHeight="1">
      <c r="A25" s="12"/>
      <c r="B25" s="52">
        <v>14</v>
      </c>
      <c r="C25" s="19"/>
      <c r="D25" s="57"/>
      <c r="E25" s="80"/>
      <c r="F25" s="78"/>
      <c r="G25" s="52">
        <v>19</v>
      </c>
      <c r="H25" s="116"/>
      <c r="I25" s="118"/>
      <c r="J25" s="111"/>
    </row>
    <row r="26" spans="1:10" ht="18" customHeight="1" thickBot="1">
      <c r="A26" s="12"/>
      <c r="B26" s="52">
        <v>15</v>
      </c>
      <c r="C26" s="55"/>
      <c r="D26" s="57"/>
      <c r="E26" s="57"/>
      <c r="F26" s="100"/>
      <c r="G26" s="52">
        <v>20</v>
      </c>
      <c r="H26" s="108" t="s">
        <v>33</v>
      </c>
      <c r="I26" s="120"/>
      <c r="J26" s="90" t="e">
        <f>SUM(J22:J25)+SUM(F22:F25)</f>
        <v>#REF!</v>
      </c>
    </row>
    <row r="27" spans="1:10" ht="18" customHeight="1" thickTop="1">
      <c r="A27" s="12"/>
      <c r="B27" s="92"/>
      <c r="C27" s="132" t="s">
        <v>62</v>
      </c>
      <c r="D27" s="125"/>
      <c r="E27" s="93"/>
      <c r="F27" s="28"/>
      <c r="G27" s="101" t="s">
        <v>39</v>
      </c>
      <c r="H27" s="95" t="s">
        <v>40</v>
      </c>
      <c r="I27" s="27"/>
      <c r="J27" s="30"/>
    </row>
    <row r="28" spans="1:10" ht="18" customHeight="1">
      <c r="A28" s="12"/>
      <c r="B28" s="25"/>
      <c r="C28" s="123"/>
      <c r="D28" s="126"/>
      <c r="E28" s="21"/>
      <c r="F28" s="12"/>
      <c r="G28" s="102">
        <v>21</v>
      </c>
      <c r="H28" s="106" t="s">
        <v>41</v>
      </c>
      <c r="I28" s="113"/>
      <c r="J28" s="88" t="e">
        <f>F20+J20+F26+J26</f>
        <v>#REF!</v>
      </c>
    </row>
    <row r="29" spans="1:10" ht="18" customHeight="1">
      <c r="A29" s="12"/>
      <c r="B29" s="72"/>
      <c r="C29" s="124"/>
      <c r="D29" s="127"/>
      <c r="E29" s="21"/>
      <c r="F29" s="12"/>
      <c r="G29" s="51">
        <v>22</v>
      </c>
      <c r="H29" s="107" t="s">
        <v>42</v>
      </c>
      <c r="I29" s="114">
        <f>Rekapitulácia!B19</f>
        <v>0</v>
      </c>
      <c r="J29" s="110">
        <f>ROUND(((ROUND(I29,2)*20)/100),2)*1</f>
        <v>0</v>
      </c>
    </row>
    <row r="30" spans="1:10" ht="18" customHeight="1">
      <c r="A30" s="12"/>
      <c r="B30" s="22"/>
      <c r="C30" s="116"/>
      <c r="D30" s="118"/>
      <c r="E30" s="21"/>
      <c r="F30" s="12"/>
      <c r="G30" s="52">
        <v>23</v>
      </c>
      <c r="H30" s="108" t="s">
        <v>43</v>
      </c>
      <c r="I30" s="79">
        <f>Rekapitulácia!B20</f>
        <v>0</v>
      </c>
      <c r="J30" s="111">
        <f>ROUND(((ROUND(I30,2)*0)/100),2)</f>
        <v>0</v>
      </c>
    </row>
    <row r="31" spans="1:10" ht="18" customHeight="1">
      <c r="A31" s="12"/>
      <c r="B31" s="23"/>
      <c r="C31" s="128"/>
      <c r="D31" s="129"/>
      <c r="E31" s="21"/>
      <c r="F31" s="12"/>
      <c r="G31" s="52">
        <v>24</v>
      </c>
      <c r="H31" s="108" t="s">
        <v>44</v>
      </c>
      <c r="I31" s="26"/>
      <c r="J31" s="203" t="e">
        <f>SUM(J28:J30)</f>
        <v>#REF!</v>
      </c>
    </row>
    <row r="32" spans="1:10" ht="18" customHeight="1" thickBot="1">
      <c r="A32" s="12"/>
      <c r="B32" s="40"/>
      <c r="C32" s="109"/>
      <c r="D32" s="115"/>
      <c r="E32" s="73"/>
      <c r="F32" s="74"/>
      <c r="G32" s="199" t="s">
        <v>45</v>
      </c>
      <c r="H32" s="200"/>
      <c r="I32" s="201"/>
      <c r="J32" s="202"/>
    </row>
    <row r="33" spans="1:10" ht="18" customHeight="1" thickTop="1">
      <c r="A33" s="12"/>
      <c r="B33" s="92"/>
      <c r="C33" s="93"/>
      <c r="D33" s="130" t="s">
        <v>60</v>
      </c>
      <c r="E33" s="76"/>
      <c r="F33" s="76"/>
      <c r="G33" s="15"/>
      <c r="H33" s="130" t="s">
        <v>61</v>
      </c>
      <c r="I33" s="28"/>
      <c r="J33" s="31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2"/>
      <c r="C40" s="73"/>
      <c r="D40" s="13"/>
      <c r="E40" s="13"/>
      <c r="F40" s="13"/>
      <c r="G40" s="13"/>
      <c r="H40" s="13"/>
      <c r="I40" s="74"/>
      <c r="J40" s="75"/>
    </row>
    <row r="41" spans="1:10" ht="15.75" thickTop="1">
      <c r="A41" s="12"/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8FB7-FEDB-4041-A967-B8B0FDE60B95}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672" t="s">
        <v>1</v>
      </c>
      <c r="C2" s="673"/>
      <c r="D2" s="673"/>
      <c r="E2" s="673"/>
      <c r="F2" s="673"/>
      <c r="G2" s="673"/>
      <c r="H2" s="673"/>
      <c r="I2" s="673"/>
      <c r="J2" s="674"/>
    </row>
    <row r="3" spans="1:23" ht="18" customHeight="1">
      <c r="A3" s="12"/>
      <c r="B3" s="33" t="s">
        <v>15</v>
      </c>
      <c r="C3" s="34"/>
      <c r="D3" s="35"/>
      <c r="E3" s="35"/>
      <c r="F3" s="35"/>
      <c r="G3" s="16"/>
      <c r="H3" s="16"/>
      <c r="I3" s="36" t="s">
        <v>14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>
      <c r="A6" s="12"/>
      <c r="B6" s="666" t="s">
        <v>21</v>
      </c>
      <c r="C6" s="667"/>
      <c r="D6" s="667"/>
      <c r="E6" s="667"/>
      <c r="F6" s="667"/>
      <c r="G6" s="667"/>
      <c r="H6" s="667"/>
      <c r="I6" s="667"/>
      <c r="J6" s="668"/>
    </row>
    <row r="7" spans="1:23" ht="18" customHeight="1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>
      <c r="A8" s="12"/>
      <c r="B8" s="669" t="s">
        <v>22</v>
      </c>
      <c r="C8" s="670"/>
      <c r="D8" s="670"/>
      <c r="E8" s="670"/>
      <c r="F8" s="670"/>
      <c r="G8" s="670"/>
      <c r="H8" s="670"/>
      <c r="I8" s="670"/>
      <c r="J8" s="671"/>
    </row>
    <row r="9" spans="1:23" ht="18" customHeight="1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>
      <c r="A10" s="12"/>
      <c r="B10" s="669" t="s">
        <v>23</v>
      </c>
      <c r="C10" s="670"/>
      <c r="D10" s="670"/>
      <c r="E10" s="670"/>
      <c r="F10" s="670"/>
      <c r="G10" s="670"/>
      <c r="H10" s="670"/>
      <c r="I10" s="670"/>
      <c r="J10" s="671"/>
    </row>
    <row r="11" spans="1:23" ht="18" customHeight="1" thickBot="1">
      <c r="A11" s="12"/>
      <c r="B11" s="37" t="s">
        <v>26</v>
      </c>
      <c r="C11" s="19"/>
      <c r="D11" s="16"/>
      <c r="E11" s="16"/>
      <c r="F11" s="16"/>
      <c r="G11" s="38" t="s">
        <v>27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1" t="s">
        <v>28</v>
      </c>
      <c r="C15" s="82" t="s">
        <v>6</v>
      </c>
      <c r="D15" s="82" t="s">
        <v>57</v>
      </c>
      <c r="E15" s="83" t="s">
        <v>58</v>
      </c>
      <c r="F15" s="97" t="s">
        <v>59</v>
      </c>
      <c r="G15" s="50" t="s">
        <v>34</v>
      </c>
      <c r="H15" s="53" t="s">
        <v>35</v>
      </c>
      <c r="I15" s="96"/>
      <c r="J15" s="47"/>
    </row>
    <row r="16" spans="1:23" ht="18" customHeight="1">
      <c r="A16" s="12"/>
      <c r="B16" s="84">
        <v>1</v>
      </c>
      <c r="C16" s="85" t="s">
        <v>29</v>
      </c>
      <c r="D16" s="86" t="e">
        <f>'Rekap 21055'!B14</f>
        <v>#REF!</v>
      </c>
      <c r="E16" s="87" t="e">
        <f>'Rekap 21055'!C14</f>
        <v>#REF!</v>
      </c>
      <c r="F16" s="98" t="e">
        <f>'Rekap 21055'!D14</f>
        <v>#REF!</v>
      </c>
      <c r="G16" s="51">
        <v>6</v>
      </c>
      <c r="H16" s="107" t="s">
        <v>36</v>
      </c>
      <c r="I16" s="118"/>
      <c r="J16" s="110">
        <v>0</v>
      </c>
    </row>
    <row r="17" spans="1:26" ht="18" customHeight="1">
      <c r="A17" s="12"/>
      <c r="B17" s="58">
        <v>2</v>
      </c>
      <c r="C17" s="61" t="s">
        <v>30</v>
      </c>
      <c r="D17" s="67" t="e">
        <f>'Rekap 21055'!B26</f>
        <v>#REF!</v>
      </c>
      <c r="E17" s="65" t="e">
        <f>'Rekap 21055'!C26</f>
        <v>#REF!</v>
      </c>
      <c r="F17" s="70" t="e">
        <f>'Rekap 21055'!D26</f>
        <v>#REF!</v>
      </c>
      <c r="G17" s="52">
        <v>7</v>
      </c>
      <c r="H17" s="108" t="s">
        <v>37</v>
      </c>
      <c r="I17" s="118"/>
      <c r="J17" s="111" t="e">
        <f>#REF!</f>
        <v>#REF!</v>
      </c>
    </row>
    <row r="18" spans="1:26" ht="18" customHeight="1">
      <c r="A18" s="12"/>
      <c r="B18" s="59">
        <v>3</v>
      </c>
      <c r="C18" s="62" t="s">
        <v>31</v>
      </c>
      <c r="D18" s="68" t="e">
        <f>'Rekap 21055'!B30</f>
        <v>#REF!</v>
      </c>
      <c r="E18" s="66" t="e">
        <f>'Rekap 21055'!C30</f>
        <v>#REF!</v>
      </c>
      <c r="F18" s="71" t="e">
        <f>'Rekap 21055'!D30</f>
        <v>#REF!</v>
      </c>
      <c r="G18" s="52">
        <v>8</v>
      </c>
      <c r="H18" s="108" t="s">
        <v>38</v>
      </c>
      <c r="I18" s="118"/>
      <c r="J18" s="111">
        <v>0</v>
      </c>
    </row>
    <row r="19" spans="1:26" ht="18" customHeight="1">
      <c r="A19" s="12"/>
      <c r="B19" s="59">
        <v>4</v>
      </c>
      <c r="C19" s="62" t="s">
        <v>32</v>
      </c>
      <c r="D19" s="68"/>
      <c r="E19" s="66"/>
      <c r="F19" s="71"/>
      <c r="G19" s="52">
        <v>9</v>
      </c>
      <c r="H19" s="116"/>
      <c r="I19" s="118"/>
      <c r="J19" s="117"/>
    </row>
    <row r="20" spans="1:26" ht="18" customHeight="1" thickBot="1">
      <c r="A20" s="12"/>
      <c r="B20" s="59">
        <v>5</v>
      </c>
      <c r="C20" s="63" t="s">
        <v>33</v>
      </c>
      <c r="D20" s="69"/>
      <c r="E20" s="91"/>
      <c r="F20" s="99" t="e">
        <f>SUM(F16:F19)</f>
        <v>#REF!</v>
      </c>
      <c r="G20" s="52">
        <v>10</v>
      </c>
      <c r="H20" s="108" t="s">
        <v>33</v>
      </c>
      <c r="I20" s="120"/>
      <c r="J20" s="90" t="e">
        <f>SUM(J16:J19)</f>
        <v>#REF!</v>
      </c>
    </row>
    <row r="21" spans="1:26" ht="18" customHeight="1" thickTop="1">
      <c r="A21" s="12"/>
      <c r="B21" s="56" t="s">
        <v>46</v>
      </c>
      <c r="C21" s="60" t="s">
        <v>47</v>
      </c>
      <c r="D21" s="64"/>
      <c r="E21" s="18"/>
      <c r="F21" s="89"/>
      <c r="G21" s="56" t="s">
        <v>53</v>
      </c>
      <c r="H21" s="53" t="s">
        <v>47</v>
      </c>
      <c r="I21" s="27"/>
      <c r="J21" s="121"/>
    </row>
    <row r="22" spans="1:26" ht="18" customHeight="1">
      <c r="A22" s="12"/>
      <c r="B22" s="51">
        <v>11</v>
      </c>
      <c r="C22" s="54" t="s">
        <v>48</v>
      </c>
      <c r="D22" s="77"/>
      <c r="E22" s="79" t="s">
        <v>51</v>
      </c>
      <c r="F22" s="70" t="e">
        <f>((F16*U22*0)+(F17*V22*0)+(F18*W22*0))/100</f>
        <v>#REF!</v>
      </c>
      <c r="G22" s="51">
        <v>16</v>
      </c>
      <c r="H22" s="107" t="s">
        <v>54</v>
      </c>
      <c r="I22" s="119" t="s">
        <v>51</v>
      </c>
      <c r="J22" s="110" t="e">
        <f>((F16*X22*0)+(F17*Y22*0)+(F18*Z22*0))/100</f>
        <v>#REF!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2"/>
      <c r="B23" s="52">
        <v>12</v>
      </c>
      <c r="C23" s="55" t="s">
        <v>49</v>
      </c>
      <c r="D23" s="57"/>
      <c r="E23" s="79" t="s">
        <v>52</v>
      </c>
      <c r="F23" s="71" t="e">
        <f>((F16*U23*0)+(F17*V23*0)+(F18*W23*0))/100</f>
        <v>#REF!</v>
      </c>
      <c r="G23" s="52">
        <v>17</v>
      </c>
      <c r="H23" s="108" t="s">
        <v>55</v>
      </c>
      <c r="I23" s="119" t="s">
        <v>51</v>
      </c>
      <c r="J23" s="111" t="e">
        <f>((F16*X23*0)+(F17*Y23*0)+(F18*Z23*0))/100</f>
        <v>#REF!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2"/>
      <c r="B24" s="52">
        <v>13</v>
      </c>
      <c r="C24" s="55" t="s">
        <v>50</v>
      </c>
      <c r="D24" s="57"/>
      <c r="E24" s="79" t="s">
        <v>51</v>
      </c>
      <c r="F24" s="71" t="e">
        <f>((F16*U24*0)+(F17*V24*0)+(F18*W24*0))/100</f>
        <v>#REF!</v>
      </c>
      <c r="G24" s="52">
        <v>18</v>
      </c>
      <c r="H24" s="108" t="s">
        <v>56</v>
      </c>
      <c r="I24" s="119" t="s">
        <v>52</v>
      </c>
      <c r="J24" s="111" t="e">
        <f>((F16*X24*0)+(F17*Y24*0)+(F18*Z24*0))/100</f>
        <v>#REF!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2"/>
      <c r="B25" s="52">
        <v>14</v>
      </c>
      <c r="C25" s="19"/>
      <c r="D25" s="57"/>
      <c r="E25" s="80"/>
      <c r="F25" s="78"/>
      <c r="G25" s="52">
        <v>19</v>
      </c>
      <c r="H25" s="116"/>
      <c r="I25" s="118"/>
      <c r="J25" s="117"/>
    </row>
    <row r="26" spans="1:26" ht="18" customHeight="1" thickBot="1">
      <c r="A26" s="12"/>
      <c r="B26" s="52">
        <v>15</v>
      </c>
      <c r="C26" s="55"/>
      <c r="D26" s="57"/>
      <c r="E26" s="57"/>
      <c r="F26" s="100"/>
      <c r="G26" s="52">
        <v>20</v>
      </c>
      <c r="H26" s="108" t="s">
        <v>33</v>
      </c>
      <c r="I26" s="120"/>
      <c r="J26" s="90" t="e">
        <f>SUM(J22:J25)+SUM(F22:F25)</f>
        <v>#REF!</v>
      </c>
    </row>
    <row r="27" spans="1:26" ht="18" customHeight="1" thickTop="1">
      <c r="A27" s="12"/>
      <c r="B27" s="92"/>
      <c r="C27" s="132" t="s">
        <v>62</v>
      </c>
      <c r="D27" s="125"/>
      <c r="E27" s="93"/>
      <c r="F27" s="28"/>
      <c r="G27" s="101" t="s">
        <v>39</v>
      </c>
      <c r="H27" s="95" t="s">
        <v>40</v>
      </c>
      <c r="I27" s="27"/>
      <c r="J27" s="30"/>
    </row>
    <row r="28" spans="1:26" ht="18" customHeight="1">
      <c r="A28" s="12"/>
      <c r="B28" s="25"/>
      <c r="C28" s="123"/>
      <c r="D28" s="126"/>
      <c r="E28" s="21"/>
      <c r="F28" s="12"/>
      <c r="G28" s="102">
        <v>21</v>
      </c>
      <c r="H28" s="106" t="s">
        <v>41</v>
      </c>
      <c r="I28" s="113"/>
      <c r="J28" s="88" t="e">
        <f>F20+J20+F26+J26</f>
        <v>#REF!</v>
      </c>
    </row>
    <row r="29" spans="1:26" ht="18" customHeight="1">
      <c r="A29" s="12"/>
      <c r="B29" s="72"/>
      <c r="C29" s="124"/>
      <c r="D29" s="127"/>
      <c r="E29" s="21"/>
      <c r="F29" s="12"/>
      <c r="G29" s="51">
        <v>22</v>
      </c>
      <c r="H29" s="107" t="s">
        <v>42</v>
      </c>
      <c r="I29" s="114" t="e">
        <f>J28-SUM(#REF!:#REF!)</f>
        <v>#REF!</v>
      </c>
      <c r="J29" s="110" t="e">
        <f>ROUND(((ROUND(I29,2)*20)*1/100),2)</f>
        <v>#REF!</v>
      </c>
    </row>
    <row r="30" spans="1:26" ht="18" customHeight="1">
      <c r="A30" s="12"/>
      <c r="B30" s="22"/>
      <c r="C30" s="116"/>
      <c r="D30" s="118"/>
      <c r="E30" s="21"/>
      <c r="F30" s="12"/>
      <c r="G30" s="52">
        <v>23</v>
      </c>
      <c r="H30" s="108" t="s">
        <v>43</v>
      </c>
      <c r="I30" s="79" t="e">
        <f>SUM(#REF!:#REF!)</f>
        <v>#REF!</v>
      </c>
      <c r="J30" s="111" t="e">
        <f>ROUND(((ROUND(I30,2)*0)/100),2)</f>
        <v>#REF!</v>
      </c>
    </row>
    <row r="31" spans="1:26" ht="18" customHeight="1">
      <c r="A31" s="12"/>
      <c r="B31" s="23"/>
      <c r="C31" s="128"/>
      <c r="D31" s="129"/>
      <c r="E31" s="21"/>
      <c r="F31" s="12"/>
      <c r="G31" s="102">
        <v>24</v>
      </c>
      <c r="H31" s="106" t="s">
        <v>44</v>
      </c>
      <c r="I31" s="105"/>
      <c r="J31" s="122" t="e">
        <f>SUM(J28:J30)</f>
        <v>#REF!</v>
      </c>
    </row>
    <row r="32" spans="1:26" ht="18" customHeight="1" thickBot="1">
      <c r="A32" s="12"/>
      <c r="B32" s="40"/>
      <c r="C32" s="109"/>
      <c r="D32" s="115"/>
      <c r="E32" s="73"/>
      <c r="F32" s="74"/>
      <c r="G32" s="51" t="s">
        <v>45</v>
      </c>
      <c r="H32" s="109"/>
      <c r="I32" s="115"/>
      <c r="J32" s="112"/>
    </row>
    <row r="33" spans="1:10" ht="18" customHeight="1" thickTop="1">
      <c r="A33" s="12"/>
      <c r="B33" s="92"/>
      <c r="C33" s="93"/>
      <c r="D33" s="130" t="s">
        <v>60</v>
      </c>
      <c r="E33" s="76"/>
      <c r="F33" s="94"/>
      <c r="G33" s="103">
        <v>26</v>
      </c>
      <c r="H33" s="131" t="s">
        <v>61</v>
      </c>
      <c r="I33" s="28"/>
      <c r="J33" s="104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2"/>
      <c r="C40" s="73"/>
      <c r="D40" s="13"/>
      <c r="E40" s="13"/>
      <c r="F40" s="13"/>
      <c r="G40" s="13"/>
      <c r="H40" s="13"/>
      <c r="I40" s="74"/>
      <c r="J40" s="75"/>
    </row>
    <row r="41" spans="1:10" ht="15.75" thickTop="1">
      <c r="A41" s="12"/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AB58-9D49-42D0-BA63-6507B33327D8}">
  <dimension ref="A1:Z500"/>
  <sheetViews>
    <sheetView workbookViewId="0"/>
  </sheetViews>
  <sheetFormatPr defaultColWidth="0" defaultRowHeight="1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>
      <c r="A1" s="675" t="s">
        <v>21</v>
      </c>
      <c r="B1" s="676"/>
      <c r="C1" s="676"/>
      <c r="D1" s="677"/>
      <c r="E1" s="135" t="s">
        <v>18</v>
      </c>
      <c r="F1" s="134"/>
      <c r="W1">
        <v>30.126000000000001</v>
      </c>
    </row>
    <row r="2" spans="1:26" ht="20.100000000000001" customHeight="1">
      <c r="A2" s="675" t="s">
        <v>22</v>
      </c>
      <c r="B2" s="676"/>
      <c r="C2" s="676"/>
      <c r="D2" s="677"/>
      <c r="E2" s="135" t="s">
        <v>16</v>
      </c>
      <c r="F2" s="134"/>
    </row>
    <row r="3" spans="1:26" ht="20.100000000000001" customHeight="1">
      <c r="A3" s="675" t="s">
        <v>23</v>
      </c>
      <c r="B3" s="676"/>
      <c r="C3" s="676"/>
      <c r="D3" s="677"/>
      <c r="E3" s="135" t="s">
        <v>66</v>
      </c>
      <c r="F3" s="134"/>
    </row>
    <row r="4" spans="1:26">
      <c r="A4" s="136" t="s">
        <v>1</v>
      </c>
      <c r="B4" s="133"/>
      <c r="C4" s="133"/>
      <c r="D4" s="133"/>
      <c r="E4" s="133"/>
      <c r="F4" s="133"/>
    </row>
    <row r="5" spans="1:26">
      <c r="A5" s="136" t="s">
        <v>15</v>
      </c>
      <c r="B5" s="133"/>
      <c r="C5" s="133"/>
      <c r="D5" s="133"/>
      <c r="E5" s="133"/>
      <c r="F5" s="133"/>
    </row>
    <row r="6" spans="1:26">
      <c r="A6" s="133"/>
      <c r="B6" s="133"/>
      <c r="C6" s="133"/>
      <c r="D6" s="133"/>
      <c r="E6" s="133"/>
      <c r="F6" s="133"/>
    </row>
    <row r="7" spans="1:26">
      <c r="A7" s="133"/>
      <c r="B7" s="133"/>
      <c r="C7" s="133"/>
      <c r="D7" s="133"/>
      <c r="E7" s="133"/>
      <c r="F7" s="133"/>
    </row>
    <row r="8" spans="1:26">
      <c r="A8" s="137" t="s">
        <v>67</v>
      </c>
      <c r="B8" s="133"/>
      <c r="C8" s="133"/>
      <c r="D8" s="133"/>
      <c r="E8" s="133"/>
      <c r="F8" s="133"/>
    </row>
    <row r="9" spans="1:26">
      <c r="A9" s="138" t="s">
        <v>63</v>
      </c>
      <c r="B9" s="138" t="s">
        <v>57</v>
      </c>
      <c r="C9" s="138" t="s">
        <v>58</v>
      </c>
      <c r="D9" s="138" t="s">
        <v>33</v>
      </c>
      <c r="E9" s="138" t="s">
        <v>64</v>
      </c>
      <c r="F9" s="138" t="s">
        <v>65</v>
      </c>
    </row>
    <row r="10" spans="1:26">
      <c r="A10" s="145" t="s">
        <v>68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>
      <c r="A11" s="147" t="s">
        <v>69</v>
      </c>
      <c r="B11" s="148" t="e">
        <f>#REF!</f>
        <v>#REF!</v>
      </c>
      <c r="C11" s="148" t="e">
        <f>#REF!</f>
        <v>#REF!</v>
      </c>
      <c r="D11" s="148" t="e">
        <f>#REF!</f>
        <v>#REF!</v>
      </c>
      <c r="E11" s="149" t="e">
        <f>#REF!</f>
        <v>#REF!</v>
      </c>
      <c r="F11" s="149" t="e">
        <f>#REF!</f>
        <v>#REF!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>
      <c r="A12" s="147" t="s">
        <v>70</v>
      </c>
      <c r="B12" s="148" t="e">
        <f>#REF!</f>
        <v>#REF!</v>
      </c>
      <c r="C12" s="148" t="e">
        <f>#REF!</f>
        <v>#REF!</v>
      </c>
      <c r="D12" s="148" t="e">
        <f>#REF!</f>
        <v>#REF!</v>
      </c>
      <c r="E12" s="149" t="e">
        <f>#REF!</f>
        <v>#REF!</v>
      </c>
      <c r="F12" s="149" t="e">
        <f>#REF!</f>
        <v>#REF!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>
      <c r="A13" s="147" t="s">
        <v>71</v>
      </c>
      <c r="B13" s="148" t="e">
        <f>#REF!</f>
        <v>#REF!</v>
      </c>
      <c r="C13" s="148" t="e">
        <f>#REF!</f>
        <v>#REF!</v>
      </c>
      <c r="D13" s="148" t="e">
        <f>#REF!</f>
        <v>#REF!</v>
      </c>
      <c r="E13" s="149" t="e">
        <f>#REF!</f>
        <v>#REF!</v>
      </c>
      <c r="F13" s="149" t="e">
        <f>#REF!</f>
        <v>#REF!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>
      <c r="A14" s="2" t="s">
        <v>68</v>
      </c>
      <c r="B14" s="150" t="e">
        <f>#REF!</f>
        <v>#REF!</v>
      </c>
      <c r="C14" s="150" t="e">
        <f>#REF!</f>
        <v>#REF!</v>
      </c>
      <c r="D14" s="150" t="e">
        <f>#REF!</f>
        <v>#REF!</v>
      </c>
      <c r="E14" s="151" t="e">
        <f>#REF!</f>
        <v>#REF!</v>
      </c>
      <c r="F14" s="151" t="e">
        <f>#REF!</f>
        <v>#REF!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>
      <c r="A15" s="1"/>
      <c r="B15" s="140"/>
      <c r="C15" s="140"/>
      <c r="D15" s="140"/>
      <c r="E15" s="139"/>
      <c r="F15" s="139"/>
    </row>
    <row r="16" spans="1:26">
      <c r="A16" s="2" t="s">
        <v>72</v>
      </c>
      <c r="B16" s="150"/>
      <c r="C16" s="148"/>
      <c r="D16" s="148"/>
      <c r="E16" s="149"/>
      <c r="F16" s="149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>
      <c r="A17" s="147" t="s">
        <v>73</v>
      </c>
      <c r="B17" s="148" t="e">
        <f>#REF!</f>
        <v>#REF!</v>
      </c>
      <c r="C17" s="148" t="e">
        <f>#REF!</f>
        <v>#REF!</v>
      </c>
      <c r="D17" s="148" t="e">
        <f>#REF!</f>
        <v>#REF!</v>
      </c>
      <c r="E17" s="149" t="e">
        <f>#REF!</f>
        <v>#REF!</v>
      </c>
      <c r="F17" s="149" t="e">
        <f>#REF!</f>
        <v>#REF!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>
      <c r="A18" s="147" t="s">
        <v>74</v>
      </c>
      <c r="B18" s="148" t="e">
        <f>#REF!</f>
        <v>#REF!</v>
      </c>
      <c r="C18" s="148" t="e">
        <f>#REF!</f>
        <v>#REF!</v>
      </c>
      <c r="D18" s="148" t="e">
        <f>#REF!</f>
        <v>#REF!</v>
      </c>
      <c r="E18" s="149" t="e">
        <f>#REF!</f>
        <v>#REF!</v>
      </c>
      <c r="F18" s="149" t="e">
        <f>#REF!</f>
        <v>#REF!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>
      <c r="A19" s="147" t="s">
        <v>75</v>
      </c>
      <c r="B19" s="148" t="e">
        <f>#REF!</f>
        <v>#REF!</v>
      </c>
      <c r="C19" s="148" t="e">
        <f>#REF!</f>
        <v>#REF!</v>
      </c>
      <c r="D19" s="148" t="e">
        <f>#REF!</f>
        <v>#REF!</v>
      </c>
      <c r="E19" s="149" t="e">
        <f>#REF!</f>
        <v>#REF!</v>
      </c>
      <c r="F19" s="149" t="e">
        <f>#REF!</f>
        <v>#REF!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>
      <c r="A20" s="147" t="s">
        <v>76</v>
      </c>
      <c r="B20" s="148" t="e">
        <f>#REF!</f>
        <v>#REF!</v>
      </c>
      <c r="C20" s="148" t="e">
        <f>#REF!</f>
        <v>#REF!</v>
      </c>
      <c r="D20" s="148" t="e">
        <f>#REF!</f>
        <v>#REF!</v>
      </c>
      <c r="E20" s="149" t="e">
        <f>#REF!</f>
        <v>#REF!</v>
      </c>
      <c r="F20" s="149" t="e">
        <f>#REF!</f>
        <v>#REF!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>
      <c r="A21" s="147" t="s">
        <v>77</v>
      </c>
      <c r="B21" s="148" t="e">
        <f>#REF!</f>
        <v>#REF!</v>
      </c>
      <c r="C21" s="148" t="e">
        <f>#REF!</f>
        <v>#REF!</v>
      </c>
      <c r="D21" s="148" t="e">
        <f>#REF!</f>
        <v>#REF!</v>
      </c>
      <c r="E21" s="149" t="e">
        <f>#REF!</f>
        <v>#REF!</v>
      </c>
      <c r="F21" s="149" t="e">
        <f>#REF!</f>
        <v>#REF!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>
      <c r="A22" s="147" t="s">
        <v>78</v>
      </c>
      <c r="B22" s="148" t="e">
        <f>#REF!</f>
        <v>#REF!</v>
      </c>
      <c r="C22" s="148" t="e">
        <f>#REF!</f>
        <v>#REF!</v>
      </c>
      <c r="D22" s="148" t="e">
        <f>#REF!</f>
        <v>#REF!</v>
      </c>
      <c r="E22" s="149" t="e">
        <f>#REF!</f>
        <v>#REF!</v>
      </c>
      <c r="F22" s="149" t="e">
        <f>#REF!</f>
        <v>#REF!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>
      <c r="A23" s="147" t="s">
        <v>79</v>
      </c>
      <c r="B23" s="148" t="e">
        <f>#REF!</f>
        <v>#REF!</v>
      </c>
      <c r="C23" s="148" t="e">
        <f>#REF!</f>
        <v>#REF!</v>
      </c>
      <c r="D23" s="148" t="e">
        <f>#REF!</f>
        <v>#REF!</v>
      </c>
      <c r="E23" s="149" t="e">
        <f>#REF!</f>
        <v>#REF!</v>
      </c>
      <c r="F23" s="149" t="e">
        <f>#REF!</f>
        <v>#REF!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>
      <c r="A24" s="147" t="s">
        <v>80</v>
      </c>
      <c r="B24" s="148" t="e">
        <f>#REF!</f>
        <v>#REF!</v>
      </c>
      <c r="C24" s="148" t="e">
        <f>#REF!</f>
        <v>#REF!</v>
      </c>
      <c r="D24" s="148" t="e">
        <f>#REF!</f>
        <v>#REF!</v>
      </c>
      <c r="E24" s="149" t="e">
        <f>#REF!</f>
        <v>#REF!</v>
      </c>
      <c r="F24" s="149" t="e">
        <f>#REF!</f>
        <v>#REF!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>
      <c r="A25" s="147" t="s">
        <v>81</v>
      </c>
      <c r="B25" s="148" t="e">
        <f>#REF!</f>
        <v>#REF!</v>
      </c>
      <c r="C25" s="148" t="e">
        <f>#REF!</f>
        <v>#REF!</v>
      </c>
      <c r="D25" s="148" t="e">
        <f>#REF!</f>
        <v>#REF!</v>
      </c>
      <c r="E25" s="149" t="e">
        <f>#REF!</f>
        <v>#REF!</v>
      </c>
      <c r="F25" s="149" t="e">
        <f>#REF!</f>
        <v>#REF!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>
      <c r="A26" s="2" t="s">
        <v>72</v>
      </c>
      <c r="B26" s="150" t="e">
        <f>#REF!</f>
        <v>#REF!</v>
      </c>
      <c r="C26" s="150" t="e">
        <f>#REF!</f>
        <v>#REF!</v>
      </c>
      <c r="D26" s="150" t="e">
        <f>#REF!</f>
        <v>#REF!</v>
      </c>
      <c r="E26" s="151" t="e">
        <f>#REF!</f>
        <v>#REF!</v>
      </c>
      <c r="F26" s="151" t="e">
        <f>#REF!</f>
        <v>#REF!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>
      <c r="A27" s="1"/>
      <c r="B27" s="140"/>
      <c r="C27" s="140"/>
      <c r="D27" s="140"/>
      <c r="E27" s="139"/>
      <c r="F27" s="139"/>
    </row>
    <row r="28" spans="1:26">
      <c r="A28" s="2" t="s">
        <v>82</v>
      </c>
      <c r="B28" s="150"/>
      <c r="C28" s="148"/>
      <c r="D28" s="148"/>
      <c r="E28" s="149"/>
      <c r="F28" s="149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>
      <c r="A29" s="147" t="s">
        <v>83</v>
      </c>
      <c r="B29" s="148" t="e">
        <f>#REF!</f>
        <v>#REF!</v>
      </c>
      <c r="C29" s="148" t="e">
        <f>#REF!</f>
        <v>#REF!</v>
      </c>
      <c r="D29" s="148" t="e">
        <f>#REF!</f>
        <v>#REF!</v>
      </c>
      <c r="E29" s="149" t="e">
        <f>#REF!</f>
        <v>#REF!</v>
      </c>
      <c r="F29" s="149" t="e">
        <f>#REF!</f>
        <v>#REF!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>
      <c r="A30" s="2" t="s">
        <v>82</v>
      </c>
      <c r="B30" s="150" t="e">
        <f>#REF!</f>
        <v>#REF!</v>
      </c>
      <c r="C30" s="150" t="e">
        <f>#REF!</f>
        <v>#REF!</v>
      </c>
      <c r="D30" s="150" t="e">
        <f>#REF!</f>
        <v>#REF!</v>
      </c>
      <c r="E30" s="151" t="e">
        <f>#REF!</f>
        <v>#REF!</v>
      </c>
      <c r="F30" s="151" t="e">
        <f>#REF!</f>
        <v>#REF!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>
      <c r="A31" s="1"/>
      <c r="B31" s="140"/>
      <c r="C31" s="140"/>
      <c r="D31" s="140"/>
      <c r="E31" s="139"/>
      <c r="F31" s="139"/>
    </row>
    <row r="32" spans="1:26">
      <c r="A32" s="2" t="s">
        <v>84</v>
      </c>
      <c r="B32" s="150" t="e">
        <f>#REF!</f>
        <v>#REF!</v>
      </c>
      <c r="C32" s="150" t="e">
        <f>#REF!</f>
        <v>#REF!</v>
      </c>
      <c r="D32" s="150" t="e">
        <f>#REF!</f>
        <v>#REF!</v>
      </c>
      <c r="E32" s="151" t="e">
        <f>#REF!</f>
        <v>#REF!</v>
      </c>
      <c r="F32" s="151" t="e">
        <f>#REF!</f>
        <v>#REF!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6">
      <c r="A33" s="1"/>
      <c r="B33" s="140"/>
      <c r="C33" s="140"/>
      <c r="D33" s="140"/>
      <c r="E33" s="139"/>
      <c r="F33" s="139"/>
    </row>
    <row r="34" spans="1:6">
      <c r="A34" s="1"/>
      <c r="B34" s="140"/>
      <c r="C34" s="140"/>
      <c r="D34" s="140"/>
      <c r="E34" s="139"/>
      <c r="F34" s="139"/>
    </row>
    <row r="35" spans="1:6">
      <c r="A35" s="1"/>
      <c r="B35" s="140"/>
      <c r="C35" s="140"/>
      <c r="D35" s="140"/>
      <c r="E35" s="139"/>
      <c r="F35" s="139"/>
    </row>
    <row r="36" spans="1:6">
      <c r="A36" s="1"/>
      <c r="B36" s="140"/>
      <c r="C36" s="140"/>
      <c r="D36" s="140"/>
      <c r="E36" s="139"/>
      <c r="F36" s="139"/>
    </row>
    <row r="37" spans="1:6">
      <c r="A37" s="1"/>
      <c r="B37" s="140"/>
      <c r="C37" s="140"/>
      <c r="D37" s="140"/>
      <c r="E37" s="139"/>
      <c r="F37" s="139"/>
    </row>
    <row r="38" spans="1:6">
      <c r="A38" s="1"/>
      <c r="B38" s="140"/>
      <c r="C38" s="140"/>
      <c r="D38" s="140"/>
      <c r="E38" s="139"/>
      <c r="F38" s="139"/>
    </row>
    <row r="39" spans="1:6">
      <c r="A39" s="1"/>
      <c r="B39" s="140"/>
      <c r="C39" s="140"/>
      <c r="D39" s="140"/>
      <c r="E39" s="139"/>
      <c r="F39" s="139"/>
    </row>
    <row r="40" spans="1:6">
      <c r="A40" s="1"/>
      <c r="B40" s="140"/>
      <c r="C40" s="140"/>
      <c r="D40" s="140"/>
      <c r="E40" s="139"/>
      <c r="F40" s="139"/>
    </row>
    <row r="41" spans="1:6">
      <c r="A41" s="1"/>
      <c r="B41" s="140"/>
      <c r="C41" s="140"/>
      <c r="D41" s="140"/>
      <c r="E41" s="139"/>
      <c r="F41" s="139"/>
    </row>
    <row r="42" spans="1:6">
      <c r="A42" s="1"/>
      <c r="B42" s="140"/>
      <c r="C42" s="140"/>
      <c r="D42" s="140"/>
      <c r="E42" s="139"/>
      <c r="F42" s="139"/>
    </row>
    <row r="43" spans="1:6">
      <c r="A43" s="1"/>
      <c r="B43" s="140"/>
      <c r="C43" s="140"/>
      <c r="D43" s="140"/>
      <c r="E43" s="139"/>
      <c r="F43" s="139"/>
    </row>
    <row r="44" spans="1:6">
      <c r="A44" s="1"/>
      <c r="B44" s="140"/>
      <c r="C44" s="140"/>
      <c r="D44" s="140"/>
      <c r="E44" s="139"/>
      <c r="F44" s="139"/>
    </row>
    <row r="45" spans="1:6">
      <c r="A45" s="1"/>
      <c r="B45" s="140"/>
      <c r="C45" s="140"/>
      <c r="D45" s="140"/>
      <c r="E45" s="139"/>
      <c r="F45" s="139"/>
    </row>
    <row r="46" spans="1:6">
      <c r="A46" s="1"/>
      <c r="B46" s="140"/>
      <c r="C46" s="140"/>
      <c r="D46" s="140"/>
      <c r="E46" s="139"/>
      <c r="F46" s="139"/>
    </row>
    <row r="47" spans="1:6">
      <c r="A47" s="1"/>
      <c r="B47" s="140"/>
      <c r="C47" s="140"/>
      <c r="D47" s="140"/>
      <c r="E47" s="139"/>
      <c r="F47" s="139"/>
    </row>
    <row r="48" spans="1:6">
      <c r="A48" s="1"/>
      <c r="B48" s="140"/>
      <c r="C48" s="140"/>
      <c r="D48" s="140"/>
      <c r="E48" s="139"/>
      <c r="F48" s="139"/>
    </row>
    <row r="49" spans="1:6">
      <c r="A49" s="1"/>
      <c r="B49" s="140"/>
      <c r="C49" s="140"/>
      <c r="D49" s="140"/>
      <c r="E49" s="139"/>
      <c r="F49" s="139"/>
    </row>
    <row r="50" spans="1:6">
      <c r="A50" s="1"/>
      <c r="B50" s="140"/>
      <c r="C50" s="140"/>
      <c r="D50" s="140"/>
      <c r="E50" s="139"/>
      <c r="F50" s="139"/>
    </row>
    <row r="51" spans="1:6">
      <c r="A51" s="1"/>
      <c r="B51" s="140"/>
      <c r="C51" s="140"/>
      <c r="D51" s="140"/>
      <c r="E51" s="139"/>
      <c r="F51" s="139"/>
    </row>
    <row r="52" spans="1:6">
      <c r="A52" s="1"/>
      <c r="B52" s="140"/>
      <c r="C52" s="140"/>
      <c r="D52" s="140"/>
      <c r="E52" s="139"/>
      <c r="F52" s="139"/>
    </row>
    <row r="53" spans="1:6">
      <c r="A53" s="1"/>
      <c r="B53" s="140"/>
      <c r="C53" s="140"/>
      <c r="D53" s="140"/>
      <c r="E53" s="139"/>
      <c r="F53" s="139"/>
    </row>
    <row r="54" spans="1:6">
      <c r="A54" s="1"/>
      <c r="B54" s="140"/>
      <c r="C54" s="140"/>
      <c r="D54" s="140"/>
      <c r="E54" s="139"/>
      <c r="F54" s="139"/>
    </row>
    <row r="55" spans="1:6">
      <c r="A55" s="1"/>
      <c r="B55" s="140"/>
      <c r="C55" s="140"/>
      <c r="D55" s="140"/>
      <c r="E55" s="139"/>
      <c r="F55" s="139"/>
    </row>
    <row r="56" spans="1:6">
      <c r="A56" s="1"/>
      <c r="B56" s="140"/>
      <c r="C56" s="140"/>
      <c r="D56" s="140"/>
      <c r="E56" s="139"/>
      <c r="F56" s="139"/>
    </row>
    <row r="57" spans="1:6">
      <c r="A57" s="1"/>
      <c r="B57" s="140"/>
      <c r="C57" s="140"/>
      <c r="D57" s="140"/>
      <c r="E57" s="139"/>
      <c r="F57" s="139"/>
    </row>
    <row r="58" spans="1:6">
      <c r="A58" s="1"/>
      <c r="B58" s="140"/>
      <c r="C58" s="140"/>
      <c r="D58" s="140"/>
      <c r="E58" s="139"/>
      <c r="F58" s="139"/>
    </row>
    <row r="59" spans="1:6">
      <c r="A59" s="1"/>
      <c r="B59" s="140"/>
      <c r="C59" s="140"/>
      <c r="D59" s="140"/>
      <c r="E59" s="139"/>
      <c r="F59" s="139"/>
    </row>
    <row r="60" spans="1:6">
      <c r="A60" s="1"/>
      <c r="B60" s="140"/>
      <c r="C60" s="140"/>
      <c r="D60" s="140"/>
      <c r="E60" s="139"/>
      <c r="F60" s="139"/>
    </row>
    <row r="61" spans="1:6">
      <c r="A61" s="1"/>
      <c r="B61" s="140"/>
      <c r="C61" s="140"/>
      <c r="D61" s="140"/>
      <c r="E61" s="139"/>
      <c r="F61" s="139"/>
    </row>
    <row r="62" spans="1:6">
      <c r="A62" s="1"/>
      <c r="B62" s="140"/>
      <c r="C62" s="140"/>
      <c r="D62" s="140"/>
      <c r="E62" s="139"/>
      <c r="F62" s="139"/>
    </row>
    <row r="63" spans="1:6">
      <c r="A63" s="1"/>
      <c r="B63" s="140"/>
      <c r="C63" s="140"/>
      <c r="D63" s="140"/>
      <c r="E63" s="139"/>
      <c r="F63" s="139"/>
    </row>
    <row r="64" spans="1:6">
      <c r="A64" s="1"/>
      <c r="B64" s="140"/>
      <c r="C64" s="140"/>
      <c r="D64" s="140"/>
      <c r="E64" s="139"/>
      <c r="F64" s="139"/>
    </row>
    <row r="65" spans="1:6">
      <c r="A65" s="1"/>
      <c r="B65" s="140"/>
      <c r="C65" s="140"/>
      <c r="D65" s="140"/>
      <c r="E65" s="139"/>
      <c r="F65" s="139"/>
    </row>
    <row r="66" spans="1:6">
      <c r="A66" s="1"/>
      <c r="B66" s="140"/>
      <c r="C66" s="140"/>
      <c r="D66" s="140"/>
      <c r="E66" s="139"/>
      <c r="F66" s="139"/>
    </row>
    <row r="67" spans="1:6">
      <c r="A67" s="1"/>
      <c r="B67" s="140"/>
      <c r="C67" s="140"/>
      <c r="D67" s="140"/>
      <c r="E67" s="139"/>
      <c r="F67" s="139"/>
    </row>
    <row r="68" spans="1:6">
      <c r="A68" s="1"/>
      <c r="B68" s="140"/>
      <c r="C68" s="140"/>
      <c r="D68" s="140"/>
      <c r="E68" s="139"/>
      <c r="F68" s="139"/>
    </row>
    <row r="69" spans="1:6">
      <c r="A69" s="1"/>
      <c r="B69" s="140"/>
      <c r="C69" s="140"/>
      <c r="D69" s="140"/>
      <c r="E69" s="139"/>
      <c r="F69" s="139"/>
    </row>
    <row r="70" spans="1:6">
      <c r="A70" s="1"/>
      <c r="B70" s="140"/>
      <c r="C70" s="140"/>
      <c r="D70" s="140"/>
      <c r="E70" s="139"/>
      <c r="F70" s="139"/>
    </row>
    <row r="71" spans="1:6">
      <c r="A71" s="1"/>
      <c r="B71" s="140"/>
      <c r="C71" s="140"/>
      <c r="D71" s="140"/>
      <c r="E71" s="139"/>
      <c r="F71" s="139"/>
    </row>
    <row r="72" spans="1:6">
      <c r="A72" s="1"/>
      <c r="B72" s="140"/>
      <c r="C72" s="140"/>
      <c r="D72" s="140"/>
      <c r="E72" s="139"/>
      <c r="F72" s="139"/>
    </row>
    <row r="73" spans="1:6">
      <c r="A73" s="1"/>
      <c r="B73" s="140"/>
      <c r="C73" s="140"/>
      <c r="D73" s="140"/>
      <c r="E73" s="139"/>
      <c r="F73" s="139"/>
    </row>
    <row r="74" spans="1:6">
      <c r="A74" s="1"/>
      <c r="B74" s="140"/>
      <c r="C74" s="140"/>
      <c r="D74" s="140"/>
      <c r="E74" s="139"/>
      <c r="F74" s="139"/>
    </row>
    <row r="75" spans="1:6">
      <c r="A75" s="1"/>
      <c r="B75" s="140"/>
      <c r="C75" s="140"/>
      <c r="D75" s="140"/>
      <c r="E75" s="139"/>
      <c r="F75" s="139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040C-0C8A-4981-95BF-DD43B50C9CA7}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672" t="s">
        <v>1</v>
      </c>
      <c r="C2" s="673"/>
      <c r="D2" s="673"/>
      <c r="E2" s="673"/>
      <c r="F2" s="673"/>
      <c r="G2" s="673"/>
      <c r="H2" s="673"/>
      <c r="I2" s="673"/>
      <c r="J2" s="674"/>
    </row>
    <row r="3" spans="1:23" ht="18" customHeight="1">
      <c r="A3" s="12"/>
      <c r="B3" s="33" t="s">
        <v>123</v>
      </c>
      <c r="C3" s="34"/>
      <c r="D3" s="35"/>
      <c r="E3" s="35"/>
      <c r="F3" s="35"/>
      <c r="G3" s="16"/>
      <c r="H3" s="16"/>
      <c r="I3" s="36" t="s">
        <v>14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>
      <c r="A6" s="12"/>
      <c r="B6" s="666" t="s">
        <v>21</v>
      </c>
      <c r="C6" s="667"/>
      <c r="D6" s="667"/>
      <c r="E6" s="667"/>
      <c r="F6" s="667"/>
      <c r="G6" s="667"/>
      <c r="H6" s="667"/>
      <c r="I6" s="667"/>
      <c r="J6" s="668"/>
    </row>
    <row r="7" spans="1:23" ht="18" customHeight="1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>
      <c r="A8" s="12"/>
      <c r="B8" s="669" t="s">
        <v>22</v>
      </c>
      <c r="C8" s="670"/>
      <c r="D8" s="670"/>
      <c r="E8" s="670"/>
      <c r="F8" s="670"/>
      <c r="G8" s="670"/>
      <c r="H8" s="670"/>
      <c r="I8" s="670"/>
      <c r="J8" s="671"/>
    </row>
    <row r="9" spans="1:23" ht="18" customHeight="1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>
      <c r="A10" s="12"/>
      <c r="B10" s="669" t="s">
        <v>23</v>
      </c>
      <c r="C10" s="670"/>
      <c r="D10" s="670"/>
      <c r="E10" s="670"/>
      <c r="F10" s="670"/>
      <c r="G10" s="670"/>
      <c r="H10" s="670"/>
      <c r="I10" s="670"/>
      <c r="J10" s="671"/>
    </row>
    <row r="11" spans="1:23" ht="18" customHeight="1" thickBot="1">
      <c r="A11" s="12"/>
      <c r="B11" s="37" t="s">
        <v>26</v>
      </c>
      <c r="C11" s="19"/>
      <c r="D11" s="16"/>
      <c r="E11" s="16"/>
      <c r="F11" s="16"/>
      <c r="G11" s="38" t="s">
        <v>27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1" t="s">
        <v>28</v>
      </c>
      <c r="C15" s="82" t="s">
        <v>6</v>
      </c>
      <c r="D15" s="82" t="s">
        <v>57</v>
      </c>
      <c r="E15" s="83" t="s">
        <v>58</v>
      </c>
      <c r="F15" s="97" t="s">
        <v>59</v>
      </c>
      <c r="G15" s="50" t="s">
        <v>34</v>
      </c>
      <c r="H15" s="53" t="s">
        <v>35</v>
      </c>
      <c r="I15" s="96"/>
      <c r="J15" s="47"/>
    </row>
    <row r="16" spans="1:23" ht="18" customHeight="1">
      <c r="A16" s="12"/>
      <c r="B16" s="84">
        <v>1</v>
      </c>
      <c r="C16" s="85" t="s">
        <v>29</v>
      </c>
      <c r="D16" s="86">
        <f>'Rekap 21065'!B18</f>
        <v>0</v>
      </c>
      <c r="E16" s="87">
        <f>'Rekap 21065'!C18</f>
        <v>0</v>
      </c>
      <c r="F16" s="98">
        <f>'Rekap 21065'!D18</f>
        <v>0</v>
      </c>
      <c r="G16" s="51">
        <v>6</v>
      </c>
      <c r="H16" s="107" t="s">
        <v>36</v>
      </c>
      <c r="I16" s="118"/>
      <c r="J16" s="110">
        <v>0</v>
      </c>
    </row>
    <row r="17" spans="1:26" ht="18" customHeight="1">
      <c r="A17" s="12"/>
      <c r="B17" s="58">
        <v>2</v>
      </c>
      <c r="C17" s="61" t="s">
        <v>30</v>
      </c>
      <c r="D17" s="67">
        <f>'Rekap 21065'!B33</f>
        <v>0</v>
      </c>
      <c r="E17" s="65">
        <f>'Rekap 21065'!C33</f>
        <v>0</v>
      </c>
      <c r="F17" s="70">
        <f>'Rekap 21065'!D33</f>
        <v>0</v>
      </c>
      <c r="G17" s="52">
        <v>7</v>
      </c>
      <c r="H17" s="108" t="s">
        <v>37</v>
      </c>
      <c r="I17" s="118"/>
      <c r="J17" s="111">
        <f>ŠK.jedáleň!Z187</f>
        <v>0</v>
      </c>
    </row>
    <row r="18" spans="1:26" ht="18" customHeight="1">
      <c r="A18" s="12"/>
      <c r="B18" s="59">
        <v>3</v>
      </c>
      <c r="C18" s="62" t="s">
        <v>31</v>
      </c>
      <c r="D18" s="68"/>
      <c r="E18" s="66"/>
      <c r="F18" s="71"/>
      <c r="G18" s="52">
        <v>8</v>
      </c>
      <c r="H18" s="108" t="s">
        <v>38</v>
      </c>
      <c r="I18" s="118"/>
      <c r="J18" s="111">
        <v>0</v>
      </c>
    </row>
    <row r="19" spans="1:26" ht="18" customHeight="1">
      <c r="A19" s="12"/>
      <c r="B19" s="59">
        <v>4</v>
      </c>
      <c r="C19" s="62" t="s">
        <v>32</v>
      </c>
      <c r="D19" s="68"/>
      <c r="E19" s="66"/>
      <c r="F19" s="71"/>
      <c r="G19" s="52">
        <v>9</v>
      </c>
      <c r="H19" s="116"/>
      <c r="I19" s="118"/>
      <c r="J19" s="117"/>
    </row>
    <row r="20" spans="1:26" ht="18" customHeight="1" thickBot="1">
      <c r="A20" s="12"/>
      <c r="B20" s="59">
        <v>5</v>
      </c>
      <c r="C20" s="63" t="s">
        <v>33</v>
      </c>
      <c r="D20" s="69"/>
      <c r="E20" s="91"/>
      <c r="F20" s="99">
        <f>SUM(F16:F19)</f>
        <v>0</v>
      </c>
      <c r="G20" s="52">
        <v>10</v>
      </c>
      <c r="H20" s="108" t="s">
        <v>33</v>
      </c>
      <c r="I20" s="120"/>
      <c r="J20" s="90">
        <f>SUM(J16:J19)</f>
        <v>0</v>
      </c>
    </row>
    <row r="21" spans="1:26" ht="18" customHeight="1" thickTop="1">
      <c r="A21" s="12"/>
      <c r="B21" s="56" t="s">
        <v>46</v>
      </c>
      <c r="C21" s="60" t="s">
        <v>47</v>
      </c>
      <c r="D21" s="64"/>
      <c r="E21" s="18"/>
      <c r="F21" s="89"/>
      <c r="G21" s="56" t="s">
        <v>53</v>
      </c>
      <c r="H21" s="53" t="s">
        <v>47</v>
      </c>
      <c r="I21" s="27"/>
      <c r="J21" s="121"/>
    </row>
    <row r="22" spans="1:26" ht="18" customHeight="1">
      <c r="A22" s="12"/>
      <c r="B22" s="51">
        <v>11</v>
      </c>
      <c r="C22" s="54" t="s">
        <v>48</v>
      </c>
      <c r="D22" s="77"/>
      <c r="E22" s="79" t="s">
        <v>124</v>
      </c>
      <c r="F22" s="70">
        <f>((F16*U22*3.1)+(F17*V22*3.1)+(F18*W22*3.1))/100</f>
        <v>0</v>
      </c>
      <c r="G22" s="51">
        <v>16</v>
      </c>
      <c r="H22" s="107" t="s">
        <v>54</v>
      </c>
      <c r="I22" s="119" t="s">
        <v>51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2"/>
      <c r="B23" s="52">
        <v>12</v>
      </c>
      <c r="C23" s="55" t="s">
        <v>49</v>
      </c>
      <c r="D23" s="57"/>
      <c r="E23" s="79" t="s">
        <v>52</v>
      </c>
      <c r="F23" s="71">
        <f>((F16*U23*0)+(F17*V23*0)+(F18*W23*0))/100</f>
        <v>0</v>
      </c>
      <c r="G23" s="52">
        <v>17</v>
      </c>
      <c r="H23" s="108" t="s">
        <v>55</v>
      </c>
      <c r="I23" s="119" t="s">
        <v>51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2"/>
      <c r="B24" s="52">
        <v>13</v>
      </c>
      <c r="C24" s="55" t="s">
        <v>50</v>
      </c>
      <c r="D24" s="57"/>
      <c r="E24" s="79" t="s">
        <v>51</v>
      </c>
      <c r="F24" s="71">
        <f>((F16*U24*0)+(F17*V24*0)+(F18*W24*0))/100</f>
        <v>0</v>
      </c>
      <c r="G24" s="52">
        <v>18</v>
      </c>
      <c r="H24" s="108" t="s">
        <v>56</v>
      </c>
      <c r="I24" s="119" t="s">
        <v>125</v>
      </c>
      <c r="J24" s="111">
        <f>((F16*X24*0.9)+(F17*Y24*0.9)+(F18*Z24*0.9))/100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2"/>
      <c r="B25" s="52">
        <v>14</v>
      </c>
      <c r="C25" s="19"/>
      <c r="D25" s="57"/>
      <c r="E25" s="80"/>
      <c r="F25" s="78"/>
      <c r="G25" s="52">
        <v>19</v>
      </c>
      <c r="H25" s="116"/>
      <c r="I25" s="118"/>
      <c r="J25" s="117"/>
    </row>
    <row r="26" spans="1:26" ht="18" customHeight="1" thickBot="1">
      <c r="A26" s="12"/>
      <c r="B26" s="52">
        <v>15</v>
      </c>
      <c r="C26" s="55"/>
      <c r="D26" s="57"/>
      <c r="E26" s="57"/>
      <c r="F26" s="100"/>
      <c r="G26" s="52">
        <v>20</v>
      </c>
      <c r="H26" s="108" t="s">
        <v>33</v>
      </c>
      <c r="I26" s="120"/>
      <c r="J26" s="90">
        <f>SUM(J22:J25)+SUM(F22:F25)</f>
        <v>0</v>
      </c>
    </row>
    <row r="27" spans="1:26" ht="18" customHeight="1" thickTop="1">
      <c r="A27" s="12"/>
      <c r="B27" s="92"/>
      <c r="C27" s="132" t="s">
        <v>62</v>
      </c>
      <c r="D27" s="125"/>
      <c r="E27" s="93"/>
      <c r="F27" s="28"/>
      <c r="G27" s="101" t="s">
        <v>39</v>
      </c>
      <c r="H27" s="95" t="s">
        <v>40</v>
      </c>
      <c r="I27" s="27"/>
      <c r="J27" s="30"/>
    </row>
    <row r="28" spans="1:26" ht="18" customHeight="1">
      <c r="A28" s="12"/>
      <c r="B28" s="25"/>
      <c r="C28" s="123"/>
      <c r="D28" s="126"/>
      <c r="E28" s="21"/>
      <c r="F28" s="12"/>
      <c r="G28" s="102">
        <v>21</v>
      </c>
      <c r="H28" s="106" t="s">
        <v>41</v>
      </c>
      <c r="I28" s="113"/>
      <c r="J28" s="88">
        <f>F20+J20+F26+J26</f>
        <v>0</v>
      </c>
    </row>
    <row r="29" spans="1:26" ht="18" customHeight="1">
      <c r="A29" s="12"/>
      <c r="B29" s="72"/>
      <c r="C29" s="124"/>
      <c r="D29" s="127"/>
      <c r="E29" s="21"/>
      <c r="F29" s="12"/>
      <c r="G29" s="51">
        <v>22</v>
      </c>
      <c r="H29" s="107" t="s">
        <v>42</v>
      </c>
      <c r="I29" s="114">
        <f>J28-SUM(ŠK.jedáleň!K9:'ŠK.jedáleň'!K186)</f>
        <v>0</v>
      </c>
      <c r="J29" s="110">
        <f>ROUND(((ROUND(I29,2)*20)*1/100),2)</f>
        <v>0</v>
      </c>
    </row>
    <row r="30" spans="1:26" ht="18" customHeight="1">
      <c r="A30" s="12"/>
      <c r="B30" s="22"/>
      <c r="C30" s="116"/>
      <c r="D30" s="118"/>
      <c r="E30" s="21"/>
      <c r="F30" s="12"/>
      <c r="G30" s="52">
        <v>23</v>
      </c>
      <c r="H30" s="108" t="s">
        <v>43</v>
      </c>
      <c r="I30" s="79">
        <f>SUM(ŠK.jedáleň!K9:'ŠK.jedáleň'!K186)</f>
        <v>0</v>
      </c>
      <c r="J30" s="111">
        <f>ROUND(((ROUND(I30,2)*0)/100),2)</f>
        <v>0</v>
      </c>
    </row>
    <row r="31" spans="1:26" ht="18" customHeight="1">
      <c r="A31" s="12"/>
      <c r="B31" s="23"/>
      <c r="C31" s="128"/>
      <c r="D31" s="129"/>
      <c r="E31" s="21"/>
      <c r="F31" s="12"/>
      <c r="G31" s="102">
        <v>24</v>
      </c>
      <c r="H31" s="106" t="s">
        <v>44</v>
      </c>
      <c r="I31" s="105"/>
      <c r="J31" s="122">
        <f>SUM(J28:J30)</f>
        <v>0</v>
      </c>
    </row>
    <row r="32" spans="1:26" ht="18" customHeight="1" thickBot="1">
      <c r="A32" s="12"/>
      <c r="B32" s="40"/>
      <c r="C32" s="109"/>
      <c r="D32" s="115"/>
      <c r="E32" s="73"/>
      <c r="F32" s="74"/>
      <c r="G32" s="51" t="s">
        <v>45</v>
      </c>
      <c r="H32" s="109"/>
      <c r="I32" s="115"/>
      <c r="J32" s="112"/>
    </row>
    <row r="33" spans="1:10" ht="18" customHeight="1" thickTop="1">
      <c r="A33" s="12"/>
      <c r="B33" s="92"/>
      <c r="C33" s="93"/>
      <c r="D33" s="130" t="s">
        <v>60</v>
      </c>
      <c r="E33" s="76"/>
      <c r="F33" s="94"/>
      <c r="G33" s="103">
        <v>26</v>
      </c>
      <c r="H33" s="131" t="s">
        <v>61</v>
      </c>
      <c r="I33" s="28"/>
      <c r="J33" s="104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2"/>
      <c r="C40" s="73"/>
      <c r="D40" s="13"/>
      <c r="E40" s="13"/>
      <c r="F40" s="13"/>
      <c r="G40" s="13"/>
      <c r="H40" s="13"/>
      <c r="I40" s="74"/>
      <c r="J40" s="75"/>
    </row>
    <row r="41" spans="1:10" ht="15.75" thickTop="1">
      <c r="A41" s="12"/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9C62-BF98-46C0-A37D-0B57066FC21A}">
  <dimension ref="A1:Z500"/>
  <sheetViews>
    <sheetView workbookViewId="0"/>
  </sheetViews>
  <sheetFormatPr defaultColWidth="0" defaultRowHeight="1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>
      <c r="A1" s="675" t="s">
        <v>21</v>
      </c>
      <c r="B1" s="676"/>
      <c r="C1" s="676"/>
      <c r="D1" s="677"/>
      <c r="E1" s="135" t="s">
        <v>18</v>
      </c>
      <c r="F1" s="134"/>
      <c r="W1">
        <v>30.126000000000001</v>
      </c>
    </row>
    <row r="2" spans="1:26" ht="20.100000000000001" customHeight="1">
      <c r="A2" s="675" t="s">
        <v>22</v>
      </c>
      <c r="B2" s="676"/>
      <c r="C2" s="676"/>
      <c r="D2" s="677"/>
      <c r="E2" s="135" t="s">
        <v>16</v>
      </c>
      <c r="F2" s="134"/>
    </row>
    <row r="3" spans="1:26" ht="20.100000000000001" customHeight="1">
      <c r="A3" s="675" t="s">
        <v>23</v>
      </c>
      <c r="B3" s="676"/>
      <c r="C3" s="676"/>
      <c r="D3" s="677"/>
      <c r="E3" s="135" t="s">
        <v>66</v>
      </c>
      <c r="F3" s="134"/>
    </row>
    <row r="4" spans="1:26">
      <c r="A4" s="136" t="s">
        <v>1</v>
      </c>
      <c r="B4" s="133"/>
      <c r="C4" s="133"/>
      <c r="D4" s="133"/>
      <c r="E4" s="133"/>
      <c r="F4" s="133"/>
    </row>
    <row r="5" spans="1:26">
      <c r="A5" s="136" t="s">
        <v>123</v>
      </c>
      <c r="B5" s="133"/>
      <c r="C5" s="133"/>
      <c r="D5" s="133"/>
      <c r="E5" s="133"/>
      <c r="F5" s="133"/>
    </row>
    <row r="6" spans="1:26">
      <c r="A6" s="133"/>
      <c r="B6" s="133"/>
      <c r="C6" s="133"/>
      <c r="D6" s="133"/>
      <c r="E6" s="133"/>
      <c r="F6" s="133"/>
    </row>
    <row r="7" spans="1:26">
      <c r="A7" s="133"/>
      <c r="B7" s="133"/>
      <c r="C7" s="133"/>
      <c r="D7" s="133"/>
      <c r="E7" s="133"/>
      <c r="F7" s="133"/>
    </row>
    <row r="8" spans="1:26">
      <c r="A8" s="137" t="s">
        <v>67</v>
      </c>
      <c r="B8" s="133"/>
      <c r="C8" s="133"/>
      <c r="D8" s="133"/>
      <c r="E8" s="133"/>
      <c r="F8" s="133"/>
    </row>
    <row r="9" spans="1:26">
      <c r="A9" s="138" t="s">
        <v>63</v>
      </c>
      <c r="B9" s="138" t="s">
        <v>57</v>
      </c>
      <c r="C9" s="138" t="s">
        <v>58</v>
      </c>
      <c r="D9" s="138" t="s">
        <v>33</v>
      </c>
      <c r="E9" s="138" t="s">
        <v>64</v>
      </c>
      <c r="F9" s="138" t="s">
        <v>65</v>
      </c>
    </row>
    <row r="10" spans="1:26">
      <c r="A10" s="145" t="s">
        <v>68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>
      <c r="A11" s="147" t="s">
        <v>126</v>
      </c>
      <c r="B11" s="148">
        <f>ŠK.jedáleň!L22</f>
        <v>0</v>
      </c>
      <c r="C11" s="148">
        <f>ŠK.jedáleň!M22</f>
        <v>0</v>
      </c>
      <c r="D11" s="148">
        <f>ŠK.jedáleň!I22</f>
        <v>0</v>
      </c>
      <c r="E11" s="149">
        <f>ŠK.jedáleň!S22</f>
        <v>0</v>
      </c>
      <c r="F11" s="149">
        <f>ŠK.jedáleň!V22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>
      <c r="A12" s="147" t="s">
        <v>127</v>
      </c>
      <c r="B12" s="148">
        <f>ŠK.jedáleň!L34</f>
        <v>0</v>
      </c>
      <c r="C12" s="148">
        <f>ŠK.jedáleň!M34</f>
        <v>0</v>
      </c>
      <c r="D12" s="148">
        <f>ŠK.jedáleň!I34</f>
        <v>0</v>
      </c>
      <c r="E12" s="149">
        <f>ŠK.jedáleň!S34</f>
        <v>249.06</v>
      </c>
      <c r="F12" s="149">
        <f>ŠK.jedáleň!V34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>
      <c r="A13" s="147" t="s">
        <v>128</v>
      </c>
      <c r="B13" s="148">
        <f>ŠK.jedáleň!L47</f>
        <v>0</v>
      </c>
      <c r="C13" s="148">
        <f>ŠK.jedáleň!M47</f>
        <v>0</v>
      </c>
      <c r="D13" s="148">
        <f>ŠK.jedáleň!I47</f>
        <v>0</v>
      </c>
      <c r="E13" s="149">
        <f>ŠK.jedáleň!S47</f>
        <v>53.33</v>
      </c>
      <c r="F13" s="149">
        <f>ŠK.jedáleň!V47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>
      <c r="A14" s="147" t="s">
        <v>129</v>
      </c>
      <c r="B14" s="148">
        <f>ŠK.jedáleň!L54</f>
        <v>0</v>
      </c>
      <c r="C14" s="148">
        <f>ŠK.jedáleň!M54</f>
        <v>0</v>
      </c>
      <c r="D14" s="148">
        <f>ŠK.jedáleň!I54</f>
        <v>0</v>
      </c>
      <c r="E14" s="149">
        <f>ŠK.jedáleň!S54</f>
        <v>15.71</v>
      </c>
      <c r="F14" s="149">
        <f>ŠK.jedáleň!V54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>
      <c r="A15" s="147" t="s">
        <v>69</v>
      </c>
      <c r="B15" s="148">
        <f>ŠK.jedáleň!L68</f>
        <v>0</v>
      </c>
      <c r="C15" s="148">
        <f>ŠK.jedáleň!M68</f>
        <v>0</v>
      </c>
      <c r="D15" s="148">
        <f>ŠK.jedáleň!I68</f>
        <v>0</v>
      </c>
      <c r="E15" s="149">
        <f>ŠK.jedáleň!S68</f>
        <v>50.68</v>
      </c>
      <c r="F15" s="149">
        <f>ŠK.jedáleň!V68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>
      <c r="A16" s="147" t="s">
        <v>70</v>
      </c>
      <c r="B16" s="148">
        <f>ŠK.jedáleň!L76</f>
        <v>0</v>
      </c>
      <c r="C16" s="148">
        <f>ŠK.jedáleň!M76</f>
        <v>0</v>
      </c>
      <c r="D16" s="148">
        <f>ŠK.jedáleň!I76</f>
        <v>0</v>
      </c>
      <c r="E16" s="149">
        <f>ŠK.jedáleň!S76</f>
        <v>9.75</v>
      </c>
      <c r="F16" s="149">
        <f>ŠK.jedáleň!V76</f>
        <v>0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>
      <c r="A17" s="147" t="s">
        <v>71</v>
      </c>
      <c r="B17" s="148">
        <f>ŠK.jedáleň!L80</f>
        <v>0</v>
      </c>
      <c r="C17" s="148">
        <f>ŠK.jedáleň!M80</f>
        <v>0</v>
      </c>
      <c r="D17" s="148">
        <f>ŠK.jedáleň!I80</f>
        <v>0</v>
      </c>
      <c r="E17" s="149">
        <f>ŠK.jedáleň!S80</f>
        <v>0</v>
      </c>
      <c r="F17" s="149">
        <f>ŠK.jedáleň!V80</f>
        <v>0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>
      <c r="A18" s="2" t="s">
        <v>68</v>
      </c>
      <c r="B18" s="150">
        <f>ŠK.jedáleň!L82</f>
        <v>0</v>
      </c>
      <c r="C18" s="150">
        <f>ŠK.jedáleň!M82</f>
        <v>0</v>
      </c>
      <c r="D18" s="150">
        <f>ŠK.jedáleň!I82</f>
        <v>0</v>
      </c>
      <c r="E18" s="151">
        <f>ŠK.jedáleň!S82</f>
        <v>378.53</v>
      </c>
      <c r="F18" s="151">
        <f>ŠK.jedáleň!V82</f>
        <v>0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>
      <c r="A19" s="1"/>
      <c r="B19" s="140"/>
      <c r="C19" s="140"/>
      <c r="D19" s="140"/>
      <c r="E19" s="139"/>
      <c r="F19" s="139"/>
    </row>
    <row r="20" spans="1:26">
      <c r="A20" s="2" t="s">
        <v>72</v>
      </c>
      <c r="B20" s="150"/>
      <c r="C20" s="148"/>
      <c r="D20" s="148"/>
      <c r="E20" s="149"/>
      <c r="F20" s="149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>
      <c r="A21" s="147" t="s">
        <v>73</v>
      </c>
      <c r="B21" s="148">
        <f>ŠK.jedáleň!L97</f>
        <v>0</v>
      </c>
      <c r="C21" s="148">
        <f>ŠK.jedáleň!M97</f>
        <v>0</v>
      </c>
      <c r="D21" s="148">
        <f>ŠK.jedáleň!I97</f>
        <v>0</v>
      </c>
      <c r="E21" s="149">
        <f>ŠK.jedáleň!S97</f>
        <v>57.73</v>
      </c>
      <c r="F21" s="149">
        <f>ŠK.jedáleň!V97</f>
        <v>0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>
      <c r="A22" s="147" t="s">
        <v>130</v>
      </c>
      <c r="B22" s="148">
        <f>ŠK.jedáleň!L107</f>
        <v>0</v>
      </c>
      <c r="C22" s="148">
        <f>ŠK.jedáleň!M107</f>
        <v>0</v>
      </c>
      <c r="D22" s="148">
        <f>ŠK.jedáleň!I107</f>
        <v>0</v>
      </c>
      <c r="E22" s="149">
        <f>ŠK.jedáleň!S107</f>
        <v>2.52</v>
      </c>
      <c r="F22" s="149">
        <f>ŠK.jedáleň!V107</f>
        <v>0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>
      <c r="A23" s="147" t="s">
        <v>131</v>
      </c>
      <c r="B23" s="148">
        <f>ŠK.jedáleň!L117</f>
        <v>0</v>
      </c>
      <c r="C23" s="148">
        <f>ŠK.jedáleň!M117</f>
        <v>0</v>
      </c>
      <c r="D23" s="148">
        <f>ŠK.jedáleň!I117</f>
        <v>0</v>
      </c>
      <c r="E23" s="149">
        <f>ŠK.jedáleň!S117</f>
        <v>6.55</v>
      </c>
      <c r="F23" s="149">
        <f>ŠK.jedáleň!V117</f>
        <v>0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>
      <c r="A24" s="147" t="s">
        <v>76</v>
      </c>
      <c r="B24" s="148">
        <f>ŠK.jedáleň!L124</f>
        <v>0</v>
      </c>
      <c r="C24" s="148">
        <f>ŠK.jedáleň!M124</f>
        <v>0</v>
      </c>
      <c r="D24" s="148">
        <f>ŠK.jedáleň!I124</f>
        <v>0</v>
      </c>
      <c r="E24" s="149">
        <f>ŠK.jedáleň!S124</f>
        <v>3.75</v>
      </c>
      <c r="F24" s="149">
        <f>ŠK.jedáleň!V124</f>
        <v>0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>
      <c r="A25" s="147" t="s">
        <v>132</v>
      </c>
      <c r="B25" s="148">
        <f>ŠK.jedáleň!L132</f>
        <v>0</v>
      </c>
      <c r="C25" s="148">
        <f>ŠK.jedáleň!M132</f>
        <v>0</v>
      </c>
      <c r="D25" s="148">
        <f>ŠK.jedáleň!I132</f>
        <v>0</v>
      </c>
      <c r="E25" s="149">
        <f>ŠK.jedáleň!S132</f>
        <v>0.21</v>
      </c>
      <c r="F25" s="149">
        <f>ŠK.jedáleň!V132</f>
        <v>0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>
      <c r="A26" s="147" t="s">
        <v>133</v>
      </c>
      <c r="B26" s="148">
        <f>ŠK.jedáleň!L138</f>
        <v>0</v>
      </c>
      <c r="C26" s="148">
        <f>ŠK.jedáleň!M138</f>
        <v>0</v>
      </c>
      <c r="D26" s="148">
        <f>ŠK.jedáleň!I138</f>
        <v>0</v>
      </c>
      <c r="E26" s="149">
        <f>ŠK.jedáleň!S138</f>
        <v>11.55</v>
      </c>
      <c r="F26" s="149">
        <f>ŠK.jedáleň!V138</f>
        <v>0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>
      <c r="A27" s="147" t="s">
        <v>77</v>
      </c>
      <c r="B27" s="148">
        <f>ŠK.jedáleň!L146</f>
        <v>0</v>
      </c>
      <c r="C27" s="148">
        <f>ŠK.jedáleň!M146</f>
        <v>0</v>
      </c>
      <c r="D27" s="148">
        <f>ŠK.jedáleň!I146</f>
        <v>0</v>
      </c>
      <c r="E27" s="149">
        <f>ŠK.jedáleň!S146</f>
        <v>0</v>
      </c>
      <c r="F27" s="149">
        <f>ŠK.jedáleň!V146</f>
        <v>0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>
      <c r="A28" s="147" t="s">
        <v>134</v>
      </c>
      <c r="B28" s="148">
        <f>ŠK.jedáleň!L162</f>
        <v>0</v>
      </c>
      <c r="C28" s="148">
        <f>ŠK.jedáleň!M162</f>
        <v>0</v>
      </c>
      <c r="D28" s="148">
        <f>ŠK.jedáleň!I162</f>
        <v>0</v>
      </c>
      <c r="E28" s="149">
        <f>ŠK.jedáleň!S162</f>
        <v>0</v>
      </c>
      <c r="F28" s="149">
        <f>ŠK.jedáleň!V162</f>
        <v>0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>
      <c r="A29" s="147" t="s">
        <v>78</v>
      </c>
      <c r="B29" s="148">
        <f>ŠK.jedáleň!L169</f>
        <v>0</v>
      </c>
      <c r="C29" s="148">
        <f>ŠK.jedáleň!M169</f>
        <v>0</v>
      </c>
      <c r="D29" s="148">
        <f>ŠK.jedáleň!I169</f>
        <v>0</v>
      </c>
      <c r="E29" s="149">
        <f>ŠK.jedáleň!S169</f>
        <v>5.46</v>
      </c>
      <c r="F29" s="149">
        <f>ŠK.jedáleň!V169</f>
        <v>0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>
      <c r="A30" s="147" t="s">
        <v>80</v>
      </c>
      <c r="B30" s="148">
        <f>ŠK.jedáleň!L175</f>
        <v>0</v>
      </c>
      <c r="C30" s="148">
        <f>ŠK.jedáleň!M175</f>
        <v>0</v>
      </c>
      <c r="D30" s="148">
        <f>ŠK.jedáleň!I175</f>
        <v>0</v>
      </c>
      <c r="E30" s="149">
        <f>ŠK.jedáleň!S175</f>
        <v>0.71</v>
      </c>
      <c r="F30" s="149">
        <f>ŠK.jedáleň!V175</f>
        <v>0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>
      <c r="A31" s="147" t="s">
        <v>135</v>
      </c>
      <c r="B31" s="148">
        <f>ŠK.jedáleň!L179</f>
        <v>0</v>
      </c>
      <c r="C31" s="148">
        <f>ŠK.jedáleň!M179</f>
        <v>0</v>
      </c>
      <c r="D31" s="148">
        <f>ŠK.jedáleň!I179</f>
        <v>0</v>
      </c>
      <c r="E31" s="149">
        <f>ŠK.jedáleň!S179</f>
        <v>0.01</v>
      </c>
      <c r="F31" s="149">
        <f>ŠK.jedáleň!V179</f>
        <v>0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>
      <c r="A32" s="147" t="s">
        <v>81</v>
      </c>
      <c r="B32" s="148">
        <f>ŠK.jedáleň!L184</f>
        <v>0</v>
      </c>
      <c r="C32" s="148">
        <f>ŠK.jedáleň!M184</f>
        <v>0</v>
      </c>
      <c r="D32" s="148">
        <f>ŠK.jedáleň!I184</f>
        <v>0</v>
      </c>
      <c r="E32" s="149">
        <f>ŠK.jedáleň!S184</f>
        <v>0.23</v>
      </c>
      <c r="F32" s="149">
        <f>ŠK.jedáleň!V184</f>
        <v>0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>
      <c r="A33" s="2" t="s">
        <v>72</v>
      </c>
      <c r="B33" s="150">
        <f>ŠK.jedáleň!L186</f>
        <v>0</v>
      </c>
      <c r="C33" s="150">
        <f>ŠK.jedáleň!M186</f>
        <v>0</v>
      </c>
      <c r="D33" s="150">
        <f>ŠK.jedáleň!I186</f>
        <v>0</v>
      </c>
      <c r="E33" s="151">
        <f>ŠK.jedáleň!S186</f>
        <v>88.71</v>
      </c>
      <c r="F33" s="151">
        <f>ŠK.jedáleň!V186</f>
        <v>0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>
      <c r="A34" s="1"/>
      <c r="B34" s="140"/>
      <c r="C34" s="140"/>
      <c r="D34" s="140"/>
      <c r="E34" s="139"/>
      <c r="F34" s="139"/>
    </row>
    <row r="35" spans="1:26">
      <c r="A35" s="2" t="s">
        <v>84</v>
      </c>
      <c r="B35" s="150">
        <f>ŠK.jedáleň!L187</f>
        <v>0</v>
      </c>
      <c r="C35" s="150">
        <f>ŠK.jedáleň!M187</f>
        <v>0</v>
      </c>
      <c r="D35" s="150">
        <f>ŠK.jedáleň!I187</f>
        <v>0</v>
      </c>
      <c r="E35" s="151">
        <f>ŠK.jedáleň!S187</f>
        <v>467.24</v>
      </c>
      <c r="F35" s="151">
        <f>ŠK.jedáleň!V187</f>
        <v>0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>
      <c r="A36" s="1"/>
      <c r="B36" s="140"/>
      <c r="C36" s="140"/>
      <c r="D36" s="140"/>
      <c r="E36" s="139"/>
      <c r="F36" s="139"/>
    </row>
    <row r="37" spans="1:26">
      <c r="A37" s="1"/>
      <c r="B37" s="140"/>
      <c r="C37" s="140"/>
      <c r="D37" s="140"/>
      <c r="E37" s="139"/>
      <c r="F37" s="139"/>
    </row>
    <row r="38" spans="1:26">
      <c r="A38" s="1"/>
      <c r="B38" s="140"/>
      <c r="C38" s="140"/>
      <c r="D38" s="140"/>
      <c r="E38" s="139"/>
      <c r="F38" s="139"/>
    </row>
    <row r="39" spans="1:26">
      <c r="A39" s="1"/>
      <c r="B39" s="140"/>
      <c r="C39" s="140"/>
      <c r="D39" s="140"/>
      <c r="E39" s="139"/>
      <c r="F39" s="139"/>
    </row>
    <row r="40" spans="1:26">
      <c r="A40" s="1"/>
      <c r="B40" s="140"/>
      <c r="C40" s="140"/>
      <c r="D40" s="140"/>
      <c r="E40" s="139"/>
      <c r="F40" s="139"/>
    </row>
    <row r="41" spans="1:26">
      <c r="A41" s="1"/>
      <c r="B41" s="140"/>
      <c r="C41" s="140"/>
      <c r="D41" s="140"/>
      <c r="E41" s="139"/>
      <c r="F41" s="139"/>
    </row>
    <row r="42" spans="1:26">
      <c r="A42" s="1"/>
      <c r="B42" s="140"/>
      <c r="C42" s="140"/>
      <c r="D42" s="140"/>
      <c r="E42" s="139"/>
      <c r="F42" s="139"/>
    </row>
    <row r="43" spans="1:26">
      <c r="A43" s="1"/>
      <c r="B43" s="140"/>
      <c r="C43" s="140"/>
      <c r="D43" s="140"/>
      <c r="E43" s="139"/>
      <c r="F43" s="139"/>
    </row>
    <row r="44" spans="1:26">
      <c r="A44" s="1"/>
      <c r="B44" s="140"/>
      <c r="C44" s="140"/>
      <c r="D44" s="140"/>
      <c r="E44" s="139"/>
      <c r="F44" s="139"/>
    </row>
    <row r="45" spans="1:26">
      <c r="A45" s="1"/>
      <c r="B45" s="140"/>
      <c r="C45" s="140"/>
      <c r="D45" s="140"/>
      <c r="E45" s="139"/>
      <c r="F45" s="139"/>
    </row>
    <row r="46" spans="1:26">
      <c r="A46" s="1"/>
      <c r="B46" s="140"/>
      <c r="C46" s="140"/>
      <c r="D46" s="140"/>
      <c r="E46" s="139"/>
      <c r="F46" s="139"/>
    </row>
    <row r="47" spans="1:26">
      <c r="A47" s="1"/>
      <c r="B47" s="140"/>
      <c r="C47" s="140"/>
      <c r="D47" s="140"/>
      <c r="E47" s="139"/>
      <c r="F47" s="139"/>
    </row>
    <row r="48" spans="1:26">
      <c r="A48" s="1"/>
      <c r="B48" s="140"/>
      <c r="C48" s="140"/>
      <c r="D48" s="140"/>
      <c r="E48" s="139"/>
      <c r="F48" s="139"/>
    </row>
    <row r="49" spans="1:6">
      <c r="A49" s="1"/>
      <c r="B49" s="140"/>
      <c r="C49" s="140"/>
      <c r="D49" s="140"/>
      <c r="E49" s="139"/>
      <c r="F49" s="139"/>
    </row>
    <row r="50" spans="1:6">
      <c r="A50" s="1"/>
      <c r="B50" s="140"/>
      <c r="C50" s="140"/>
      <c r="D50" s="140"/>
      <c r="E50" s="139"/>
      <c r="F50" s="139"/>
    </row>
    <row r="51" spans="1:6">
      <c r="A51" s="1"/>
      <c r="B51" s="140"/>
      <c r="C51" s="140"/>
      <c r="D51" s="140"/>
      <c r="E51" s="139"/>
      <c r="F51" s="139"/>
    </row>
    <row r="52" spans="1:6">
      <c r="A52" s="1"/>
      <c r="B52" s="140"/>
      <c r="C52" s="140"/>
      <c r="D52" s="140"/>
      <c r="E52" s="139"/>
      <c r="F52" s="139"/>
    </row>
    <row r="53" spans="1:6">
      <c r="A53" s="1"/>
      <c r="B53" s="140"/>
      <c r="C53" s="140"/>
      <c r="D53" s="140"/>
      <c r="E53" s="139"/>
      <c r="F53" s="139"/>
    </row>
    <row r="54" spans="1:6">
      <c r="A54" s="1"/>
      <c r="B54" s="140"/>
      <c r="C54" s="140"/>
      <c r="D54" s="140"/>
      <c r="E54" s="139"/>
      <c r="F54" s="139"/>
    </row>
    <row r="55" spans="1:6">
      <c r="A55" s="1"/>
      <c r="B55" s="140"/>
      <c r="C55" s="140"/>
      <c r="D55" s="140"/>
      <c r="E55" s="139"/>
      <c r="F55" s="139"/>
    </row>
    <row r="56" spans="1:6">
      <c r="A56" s="1"/>
      <c r="B56" s="140"/>
      <c r="C56" s="140"/>
      <c r="D56" s="140"/>
      <c r="E56" s="139"/>
      <c r="F56" s="139"/>
    </row>
    <row r="57" spans="1:6">
      <c r="A57" s="1"/>
      <c r="B57" s="140"/>
      <c r="C57" s="140"/>
      <c r="D57" s="140"/>
      <c r="E57" s="139"/>
      <c r="F57" s="139"/>
    </row>
    <row r="58" spans="1:6">
      <c r="A58" s="1"/>
      <c r="B58" s="140"/>
      <c r="C58" s="140"/>
      <c r="D58" s="140"/>
      <c r="E58" s="139"/>
      <c r="F58" s="139"/>
    </row>
    <row r="59" spans="1:6">
      <c r="A59" s="1"/>
      <c r="B59" s="140"/>
      <c r="C59" s="140"/>
      <c r="D59" s="140"/>
      <c r="E59" s="139"/>
      <c r="F59" s="139"/>
    </row>
    <row r="60" spans="1:6">
      <c r="A60" s="1"/>
      <c r="B60" s="140"/>
      <c r="C60" s="140"/>
      <c r="D60" s="140"/>
      <c r="E60" s="139"/>
      <c r="F60" s="139"/>
    </row>
    <row r="61" spans="1:6">
      <c r="A61" s="1"/>
      <c r="B61" s="140"/>
      <c r="C61" s="140"/>
      <c r="D61" s="140"/>
      <c r="E61" s="139"/>
      <c r="F61" s="139"/>
    </row>
    <row r="62" spans="1:6">
      <c r="A62" s="1"/>
      <c r="B62" s="140"/>
      <c r="C62" s="140"/>
      <c r="D62" s="140"/>
      <c r="E62" s="139"/>
      <c r="F62" s="139"/>
    </row>
    <row r="63" spans="1:6">
      <c r="A63" s="1"/>
      <c r="B63" s="140"/>
      <c r="C63" s="140"/>
      <c r="D63" s="140"/>
      <c r="E63" s="139"/>
      <c r="F63" s="139"/>
    </row>
    <row r="64" spans="1:6">
      <c r="A64" s="1"/>
      <c r="B64" s="140"/>
      <c r="C64" s="140"/>
      <c r="D64" s="140"/>
      <c r="E64" s="139"/>
      <c r="F64" s="139"/>
    </row>
    <row r="65" spans="1:6">
      <c r="A65" s="1"/>
      <c r="B65" s="140"/>
      <c r="C65" s="140"/>
      <c r="D65" s="140"/>
      <c r="E65" s="139"/>
      <c r="F65" s="139"/>
    </row>
    <row r="66" spans="1:6">
      <c r="A66" s="1"/>
      <c r="B66" s="140"/>
      <c r="C66" s="140"/>
      <c r="D66" s="140"/>
      <c r="E66" s="139"/>
      <c r="F66" s="139"/>
    </row>
    <row r="67" spans="1:6">
      <c r="A67" s="1"/>
      <c r="B67" s="140"/>
      <c r="C67" s="140"/>
      <c r="D67" s="140"/>
      <c r="E67" s="139"/>
      <c r="F67" s="139"/>
    </row>
    <row r="68" spans="1:6">
      <c r="A68" s="1"/>
      <c r="B68" s="140"/>
      <c r="C68" s="140"/>
      <c r="D68" s="140"/>
      <c r="E68" s="139"/>
      <c r="F68" s="139"/>
    </row>
    <row r="69" spans="1:6">
      <c r="A69" s="1"/>
      <c r="B69" s="140"/>
      <c r="C69" s="140"/>
      <c r="D69" s="140"/>
      <c r="E69" s="139"/>
      <c r="F69" s="139"/>
    </row>
    <row r="70" spans="1:6">
      <c r="A70" s="1"/>
      <c r="B70" s="140"/>
      <c r="C70" s="140"/>
      <c r="D70" s="140"/>
      <c r="E70" s="139"/>
      <c r="F70" s="139"/>
    </row>
    <row r="71" spans="1:6">
      <c r="A71" s="1"/>
      <c r="B71" s="140"/>
      <c r="C71" s="140"/>
      <c r="D71" s="140"/>
      <c r="E71" s="139"/>
      <c r="F71" s="139"/>
    </row>
    <row r="72" spans="1:6">
      <c r="A72" s="1"/>
      <c r="B72" s="140"/>
      <c r="C72" s="140"/>
      <c r="D72" s="140"/>
      <c r="E72" s="139"/>
      <c r="F72" s="139"/>
    </row>
    <row r="73" spans="1:6">
      <c r="A73" s="1"/>
      <c r="B73" s="140"/>
      <c r="C73" s="140"/>
      <c r="D73" s="140"/>
      <c r="E73" s="139"/>
      <c r="F73" s="139"/>
    </row>
    <row r="74" spans="1:6">
      <c r="A74" s="1"/>
      <c r="B74" s="140"/>
      <c r="C74" s="140"/>
      <c r="D74" s="140"/>
      <c r="E74" s="139"/>
      <c r="F74" s="139"/>
    </row>
    <row r="75" spans="1:6">
      <c r="A75" s="1"/>
      <c r="B75" s="140"/>
      <c r="C75" s="140"/>
      <c r="D75" s="140"/>
      <c r="E75" s="139"/>
      <c r="F75" s="139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1788-F7D4-4FA2-9F03-C7D05CA22347}">
  <dimension ref="A1:AA187"/>
  <sheetViews>
    <sheetView topLeftCell="C1" zoomScaleNormal="100" workbookViewId="0">
      <pane ySplit="8" topLeftCell="A9" activePane="bottomLeft" state="frozen"/>
      <selection pane="bottomLeft" activeCell="G184" sqref="G184"/>
    </sheetView>
  </sheetViews>
  <sheetFormatPr defaultColWidth="0" defaultRowHeight="15"/>
  <cols>
    <col min="1" max="1" width="4.7109375" hidden="1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hidden="1" customWidth="1"/>
    <col min="17" max="18" width="0" hidden="1" customWidth="1"/>
    <col min="19" max="19" width="7.7109375" hidden="1" customWidth="1"/>
    <col min="20" max="21" width="0" hidden="1" customWidth="1"/>
    <col min="22" max="22" width="7.7109375" hidden="1" customWidth="1"/>
    <col min="23" max="26" width="0" hidden="1" customWidth="1"/>
    <col min="27" max="27" width="9.140625" style="608" customWidth="1"/>
    <col min="28" max="16384" width="9.140625" hidden="1"/>
  </cols>
  <sheetData>
    <row r="1" spans="1:26" ht="20.100000000000001" customHeight="1">
      <c r="A1" s="11"/>
      <c r="B1" s="11"/>
      <c r="C1" s="678" t="s">
        <v>370</v>
      </c>
      <c r="D1" s="679"/>
      <c r="E1" s="679"/>
      <c r="F1" s="679"/>
      <c r="G1" s="679"/>
      <c r="H1" s="680"/>
      <c r="I1" s="155" t="s">
        <v>18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>
      <c r="A2" s="11"/>
      <c r="B2" s="11"/>
      <c r="C2" s="678" t="s">
        <v>467</v>
      </c>
      <c r="D2" s="679"/>
      <c r="E2" s="679"/>
      <c r="F2" s="679"/>
      <c r="G2" s="679"/>
      <c r="H2" s="680"/>
      <c r="I2" s="155" t="s">
        <v>16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1"/>
      <c r="B3" s="11"/>
      <c r="C3" s="678" t="s">
        <v>367</v>
      </c>
      <c r="D3" s="679"/>
      <c r="E3" s="679"/>
      <c r="F3" s="679"/>
      <c r="G3" s="679"/>
      <c r="H3" s="680"/>
      <c r="I3" s="155" t="s">
        <v>95</v>
      </c>
      <c r="J3" s="11"/>
      <c r="K3" s="3"/>
      <c r="L3" s="3"/>
      <c r="M3" s="3"/>
      <c r="N3" s="3"/>
      <c r="O3" s="3"/>
      <c r="P3" s="204">
        <v>44146</v>
      </c>
      <c r="Q3" s="1"/>
      <c r="R3" s="1"/>
      <c r="S3" s="3"/>
      <c r="V3" s="3"/>
    </row>
    <row r="4" spans="1:26">
      <c r="A4" s="3"/>
      <c r="B4" s="3"/>
      <c r="C4" s="5" t="s">
        <v>369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3"/>
      <c r="C5" s="156" t="s">
        <v>468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3"/>
      <c r="B7" s="13"/>
      <c r="C7" s="14" t="s">
        <v>67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>
      <c r="A8" s="158" t="s">
        <v>85</v>
      </c>
      <c r="B8" s="158" t="s">
        <v>86</v>
      </c>
      <c r="C8" s="158" t="s">
        <v>87</v>
      </c>
      <c r="D8" s="158" t="s">
        <v>88</v>
      </c>
      <c r="E8" s="158" t="s">
        <v>89</v>
      </c>
      <c r="F8" s="158" t="s">
        <v>90</v>
      </c>
      <c r="G8" s="158" t="s">
        <v>57</v>
      </c>
      <c r="H8" s="158" t="s">
        <v>58</v>
      </c>
      <c r="I8" s="158" t="s">
        <v>91</v>
      </c>
      <c r="J8" s="158"/>
      <c r="K8" s="158"/>
      <c r="L8" s="158"/>
      <c r="M8" s="158"/>
      <c r="N8" s="158"/>
      <c r="O8" s="158"/>
      <c r="P8" s="158" t="s">
        <v>92</v>
      </c>
      <c r="Q8" s="153"/>
      <c r="R8" s="153"/>
      <c r="S8" s="158" t="s">
        <v>93</v>
      </c>
      <c r="T8" s="154"/>
      <c r="U8" s="154"/>
      <c r="V8" s="158" t="s">
        <v>94</v>
      </c>
      <c r="W8" s="152"/>
      <c r="X8" s="152"/>
      <c r="Y8" s="152"/>
      <c r="Z8" s="152"/>
    </row>
    <row r="9" spans="1:26">
      <c r="A9" s="141"/>
      <c r="B9" s="141"/>
      <c r="C9" s="159"/>
      <c r="D9" s="145" t="s">
        <v>68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>
      <c r="A10" s="147"/>
      <c r="B10" s="147"/>
      <c r="C10" s="162">
        <v>1</v>
      </c>
      <c r="D10" s="162" t="s">
        <v>126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4.95" customHeight="1">
      <c r="A11" s="168"/>
      <c r="B11" s="163" t="s">
        <v>136</v>
      </c>
      <c r="C11" s="714" t="s">
        <v>137</v>
      </c>
      <c r="D11" s="715" t="s">
        <v>138</v>
      </c>
      <c r="E11" s="715" t="s">
        <v>139</v>
      </c>
      <c r="F11" s="716">
        <v>58.195000000000007</v>
      </c>
      <c r="G11" s="717">
        <v>0</v>
      </c>
      <c r="H11" s="717">
        <v>0</v>
      </c>
      <c r="I11" s="717">
        <f t="shared" ref="I11:I21" si="0">ROUND(F11*(G11+H11),2)</f>
        <v>0</v>
      </c>
      <c r="J11" s="163">
        <f t="shared" ref="J11:J21" si="1">ROUND(F11*(N11),2)</f>
        <v>71.58</v>
      </c>
      <c r="K11" s="166">
        <f t="shared" ref="K11:K21" si="2">ROUND(F11*(O11),2)</f>
        <v>0</v>
      </c>
      <c r="L11" s="166">
        <f t="shared" ref="L11:L21" si="3">ROUND(F11*(G11),2)</f>
        <v>0</v>
      </c>
      <c r="M11" s="166">
        <f t="shared" ref="M11:M21" si="4">ROUND(F11*(H11),2)</f>
        <v>0</v>
      </c>
      <c r="N11" s="166">
        <v>1.23</v>
      </c>
      <c r="O11" s="166"/>
      <c r="P11" s="172"/>
      <c r="Q11" s="172"/>
      <c r="R11" s="172"/>
      <c r="S11" s="170">
        <f t="shared" ref="S11:S21" si="5">ROUND(F11*(P11),3)</f>
        <v>0</v>
      </c>
      <c r="T11" s="167"/>
      <c r="U11" s="167"/>
      <c r="V11" s="171"/>
      <c r="Z11">
        <v>0</v>
      </c>
    </row>
    <row r="12" spans="1:26" ht="24.95" customHeight="1">
      <c r="A12" s="168"/>
      <c r="B12" s="163" t="s">
        <v>136</v>
      </c>
      <c r="C12" s="714" t="s">
        <v>140</v>
      </c>
      <c r="D12" s="715" t="s">
        <v>141</v>
      </c>
      <c r="E12" s="715" t="s">
        <v>139</v>
      </c>
      <c r="F12" s="716">
        <v>113.48025000000001</v>
      </c>
      <c r="G12" s="717">
        <v>0</v>
      </c>
      <c r="H12" s="717">
        <v>0</v>
      </c>
      <c r="I12" s="717">
        <f t="shared" si="0"/>
        <v>0</v>
      </c>
      <c r="J12" s="163">
        <f t="shared" si="1"/>
        <v>393.78</v>
      </c>
      <c r="K12" s="166">
        <f t="shared" si="2"/>
        <v>0</v>
      </c>
      <c r="L12" s="166">
        <f t="shared" si="3"/>
        <v>0</v>
      </c>
      <c r="M12" s="166">
        <f t="shared" si="4"/>
        <v>0</v>
      </c>
      <c r="N12" s="166">
        <v>3.4699999999999998</v>
      </c>
      <c r="O12" s="166"/>
      <c r="P12" s="172"/>
      <c r="Q12" s="172"/>
      <c r="R12" s="172"/>
      <c r="S12" s="170">
        <f t="shared" si="5"/>
        <v>0</v>
      </c>
      <c r="T12" s="167"/>
      <c r="U12" s="167"/>
      <c r="V12" s="171"/>
      <c r="Z12">
        <v>0</v>
      </c>
    </row>
    <row r="13" spans="1:26" ht="24.95" customHeight="1">
      <c r="A13" s="168"/>
      <c r="B13" s="163" t="s">
        <v>136</v>
      </c>
      <c r="C13" s="714" t="s">
        <v>142</v>
      </c>
      <c r="D13" s="715" t="s">
        <v>143</v>
      </c>
      <c r="E13" s="715" t="s">
        <v>139</v>
      </c>
      <c r="F13" s="716">
        <v>113.48</v>
      </c>
      <c r="G13" s="717">
        <v>0</v>
      </c>
      <c r="H13" s="717">
        <v>0</v>
      </c>
      <c r="I13" s="717">
        <f t="shared" si="0"/>
        <v>0</v>
      </c>
      <c r="J13" s="163">
        <f t="shared" si="1"/>
        <v>111.21</v>
      </c>
      <c r="K13" s="166">
        <f t="shared" si="2"/>
        <v>0</v>
      </c>
      <c r="L13" s="166">
        <f t="shared" si="3"/>
        <v>0</v>
      </c>
      <c r="M13" s="166">
        <f t="shared" si="4"/>
        <v>0</v>
      </c>
      <c r="N13" s="166">
        <v>0.98</v>
      </c>
      <c r="O13" s="166"/>
      <c r="P13" s="172"/>
      <c r="Q13" s="172"/>
      <c r="R13" s="172"/>
      <c r="S13" s="170">
        <f t="shared" si="5"/>
        <v>0</v>
      </c>
      <c r="T13" s="167"/>
      <c r="U13" s="167"/>
      <c r="V13" s="171"/>
      <c r="Z13">
        <v>0</v>
      </c>
    </row>
    <row r="14" spans="1:26" ht="24.95" customHeight="1">
      <c r="A14" s="168"/>
      <c r="B14" s="163" t="s">
        <v>136</v>
      </c>
      <c r="C14" s="714" t="s">
        <v>144</v>
      </c>
      <c r="D14" s="715" t="s">
        <v>145</v>
      </c>
      <c r="E14" s="715" t="s">
        <v>139</v>
      </c>
      <c r="F14" s="716">
        <v>25.155000000000001</v>
      </c>
      <c r="G14" s="717">
        <v>0</v>
      </c>
      <c r="H14" s="717">
        <v>0</v>
      </c>
      <c r="I14" s="717">
        <f t="shared" si="0"/>
        <v>0</v>
      </c>
      <c r="J14" s="163">
        <f t="shared" si="1"/>
        <v>665.35</v>
      </c>
      <c r="K14" s="166">
        <f t="shared" si="2"/>
        <v>0</v>
      </c>
      <c r="L14" s="166">
        <f t="shared" si="3"/>
        <v>0</v>
      </c>
      <c r="M14" s="166">
        <f t="shared" si="4"/>
        <v>0</v>
      </c>
      <c r="N14" s="166">
        <v>26.45</v>
      </c>
      <c r="O14" s="166"/>
      <c r="P14" s="172"/>
      <c r="Q14" s="172"/>
      <c r="R14" s="172"/>
      <c r="S14" s="170">
        <f t="shared" si="5"/>
        <v>0</v>
      </c>
      <c r="T14" s="167"/>
      <c r="U14" s="167"/>
      <c r="V14" s="171"/>
      <c r="Z14">
        <v>0</v>
      </c>
    </row>
    <row r="15" spans="1:26" ht="24.95" customHeight="1">
      <c r="A15" s="168"/>
      <c r="B15" s="163" t="s">
        <v>136</v>
      </c>
      <c r="C15" s="714" t="s">
        <v>146</v>
      </c>
      <c r="D15" s="715" t="s">
        <v>147</v>
      </c>
      <c r="E15" s="715" t="s">
        <v>139</v>
      </c>
      <c r="F15" s="716">
        <v>25.155000000000001</v>
      </c>
      <c r="G15" s="717">
        <v>0</v>
      </c>
      <c r="H15" s="717">
        <v>0</v>
      </c>
      <c r="I15" s="717">
        <f t="shared" si="0"/>
        <v>0</v>
      </c>
      <c r="J15" s="163">
        <f t="shared" si="1"/>
        <v>188.16</v>
      </c>
      <c r="K15" s="166">
        <f t="shared" si="2"/>
        <v>0</v>
      </c>
      <c r="L15" s="166">
        <f t="shared" si="3"/>
        <v>0</v>
      </c>
      <c r="M15" s="166">
        <f t="shared" si="4"/>
        <v>0</v>
      </c>
      <c r="N15" s="166">
        <v>7.48</v>
      </c>
      <c r="O15" s="166"/>
      <c r="P15" s="172"/>
      <c r="Q15" s="172"/>
      <c r="R15" s="172"/>
      <c r="S15" s="170">
        <f t="shared" si="5"/>
        <v>0</v>
      </c>
      <c r="T15" s="167"/>
      <c r="U15" s="167"/>
      <c r="V15" s="171"/>
      <c r="Z15">
        <v>0</v>
      </c>
    </row>
    <row r="16" spans="1:26" ht="24.95" customHeight="1">
      <c r="A16" s="168"/>
      <c r="B16" s="163" t="s">
        <v>136</v>
      </c>
      <c r="C16" s="714" t="s">
        <v>148</v>
      </c>
      <c r="D16" s="715" t="s">
        <v>149</v>
      </c>
      <c r="E16" s="715" t="s">
        <v>150</v>
      </c>
      <c r="F16" s="716">
        <v>159.905</v>
      </c>
      <c r="G16" s="717">
        <v>0</v>
      </c>
      <c r="H16" s="717">
        <v>0</v>
      </c>
      <c r="I16" s="717">
        <f t="shared" si="0"/>
        <v>0</v>
      </c>
      <c r="J16" s="163">
        <f t="shared" si="1"/>
        <v>318.20999999999998</v>
      </c>
      <c r="K16" s="166">
        <f t="shared" si="2"/>
        <v>0</v>
      </c>
      <c r="L16" s="166">
        <f t="shared" si="3"/>
        <v>0</v>
      </c>
      <c r="M16" s="166">
        <f t="shared" si="4"/>
        <v>0</v>
      </c>
      <c r="N16" s="166">
        <v>1.99</v>
      </c>
      <c r="O16" s="166"/>
      <c r="P16" s="172"/>
      <c r="Q16" s="172"/>
      <c r="R16" s="172"/>
      <c r="S16" s="170">
        <f t="shared" si="5"/>
        <v>0</v>
      </c>
      <c r="T16" s="167"/>
      <c r="U16" s="167"/>
      <c r="V16" s="171"/>
      <c r="Z16">
        <v>0</v>
      </c>
    </row>
    <row r="17" spans="1:27" ht="24.95" customHeight="1">
      <c r="A17" s="168"/>
      <c r="B17" s="163" t="s">
        <v>136</v>
      </c>
      <c r="C17" s="714" t="s">
        <v>151</v>
      </c>
      <c r="D17" s="715" t="s">
        <v>152</v>
      </c>
      <c r="E17" s="715" t="s">
        <v>139</v>
      </c>
      <c r="F17" s="716">
        <v>175.56</v>
      </c>
      <c r="G17" s="717">
        <v>0</v>
      </c>
      <c r="H17" s="717">
        <v>0</v>
      </c>
      <c r="I17" s="717">
        <f t="shared" si="0"/>
        <v>0</v>
      </c>
      <c r="J17" s="163">
        <f t="shared" si="1"/>
        <v>833.91</v>
      </c>
      <c r="K17" s="166">
        <f t="shared" si="2"/>
        <v>0</v>
      </c>
      <c r="L17" s="166">
        <f t="shared" si="3"/>
        <v>0</v>
      </c>
      <c r="M17" s="166">
        <f t="shared" si="4"/>
        <v>0</v>
      </c>
      <c r="N17" s="166">
        <v>4.75</v>
      </c>
      <c r="O17" s="166"/>
      <c r="P17" s="172"/>
      <c r="Q17" s="172"/>
      <c r="R17" s="172"/>
      <c r="S17" s="170">
        <f t="shared" si="5"/>
        <v>0</v>
      </c>
      <c r="T17" s="167"/>
      <c r="U17" s="167"/>
      <c r="V17" s="171"/>
      <c r="Z17">
        <v>0</v>
      </c>
    </row>
    <row r="18" spans="1:27" ht="35.1" customHeight="1">
      <c r="A18" s="168"/>
      <c r="B18" s="163" t="s">
        <v>136</v>
      </c>
      <c r="C18" s="714" t="s">
        <v>153</v>
      </c>
      <c r="D18" s="715" t="s">
        <v>154</v>
      </c>
      <c r="E18" s="715" t="s">
        <v>139</v>
      </c>
      <c r="F18" s="716">
        <v>2984.52</v>
      </c>
      <c r="G18" s="717">
        <v>0</v>
      </c>
      <c r="H18" s="717">
        <v>0</v>
      </c>
      <c r="I18" s="717">
        <f t="shared" si="0"/>
        <v>0</v>
      </c>
      <c r="J18" s="163">
        <f t="shared" si="1"/>
        <v>1432.57</v>
      </c>
      <c r="K18" s="166">
        <f t="shared" si="2"/>
        <v>0</v>
      </c>
      <c r="L18" s="166">
        <f t="shared" si="3"/>
        <v>0</v>
      </c>
      <c r="M18" s="166">
        <f t="shared" si="4"/>
        <v>0</v>
      </c>
      <c r="N18" s="166">
        <v>0.48</v>
      </c>
      <c r="O18" s="166"/>
      <c r="P18" s="172"/>
      <c r="Q18" s="172"/>
      <c r="R18" s="172"/>
      <c r="S18" s="170">
        <f t="shared" si="5"/>
        <v>0</v>
      </c>
      <c r="T18" s="167"/>
      <c r="U18" s="167"/>
      <c r="V18" s="171"/>
      <c r="Z18">
        <v>0</v>
      </c>
    </row>
    <row r="19" spans="1:27" ht="24.95" customHeight="1">
      <c r="A19" s="168"/>
      <c r="B19" s="163" t="s">
        <v>136</v>
      </c>
      <c r="C19" s="714" t="s">
        <v>155</v>
      </c>
      <c r="D19" s="715" t="s">
        <v>156</v>
      </c>
      <c r="E19" s="715" t="s">
        <v>139</v>
      </c>
      <c r="F19" s="716">
        <v>196.83</v>
      </c>
      <c r="G19" s="717">
        <v>0</v>
      </c>
      <c r="H19" s="717">
        <v>0</v>
      </c>
      <c r="I19" s="717">
        <f t="shared" si="0"/>
        <v>0</v>
      </c>
      <c r="J19" s="163">
        <f t="shared" si="1"/>
        <v>490.11</v>
      </c>
      <c r="K19" s="166">
        <f t="shared" si="2"/>
        <v>0</v>
      </c>
      <c r="L19" s="166">
        <f t="shared" si="3"/>
        <v>0</v>
      </c>
      <c r="M19" s="166">
        <f t="shared" si="4"/>
        <v>0</v>
      </c>
      <c r="N19" s="166">
        <v>2.4900000000000002</v>
      </c>
      <c r="O19" s="166"/>
      <c r="P19" s="172"/>
      <c r="Q19" s="172"/>
      <c r="R19" s="172"/>
      <c r="S19" s="170">
        <f t="shared" si="5"/>
        <v>0</v>
      </c>
      <c r="T19" s="167"/>
      <c r="U19" s="167"/>
      <c r="V19" s="171"/>
      <c r="Z19">
        <v>0</v>
      </c>
    </row>
    <row r="20" spans="1:27" ht="24.95" customHeight="1">
      <c r="A20" s="168"/>
      <c r="B20" s="163"/>
      <c r="C20" s="714" t="s">
        <v>2598</v>
      </c>
      <c r="D20" s="715" t="s">
        <v>2599</v>
      </c>
      <c r="E20" s="715" t="s">
        <v>103</v>
      </c>
      <c r="F20" s="716">
        <v>298.452</v>
      </c>
      <c r="G20" s="717">
        <v>0</v>
      </c>
      <c r="H20" s="717">
        <v>0</v>
      </c>
      <c r="I20" s="717">
        <f t="shared" si="0"/>
        <v>0</v>
      </c>
      <c r="J20" s="163"/>
      <c r="K20" s="166"/>
      <c r="L20" s="166"/>
      <c r="M20" s="166"/>
      <c r="N20" s="166"/>
      <c r="O20" s="166"/>
      <c r="P20" s="172"/>
      <c r="Q20" s="172"/>
      <c r="R20" s="172"/>
      <c r="S20" s="170"/>
      <c r="T20" s="167"/>
      <c r="U20" s="167"/>
      <c r="V20" s="171"/>
    </row>
    <row r="21" spans="1:27" ht="24.95" customHeight="1">
      <c r="A21" s="168"/>
      <c r="B21" s="163" t="s">
        <v>136</v>
      </c>
      <c r="C21" s="714" t="s">
        <v>157</v>
      </c>
      <c r="D21" s="715" t="s">
        <v>158</v>
      </c>
      <c r="E21" s="715" t="s">
        <v>139</v>
      </c>
      <c r="F21" s="716">
        <v>21.269500000000001</v>
      </c>
      <c r="G21" s="717">
        <v>0</v>
      </c>
      <c r="H21" s="717">
        <v>0</v>
      </c>
      <c r="I21" s="717">
        <f t="shared" si="0"/>
        <v>0</v>
      </c>
      <c r="J21" s="163">
        <f t="shared" si="1"/>
        <v>109.54</v>
      </c>
      <c r="K21" s="166">
        <f t="shared" si="2"/>
        <v>0</v>
      </c>
      <c r="L21" s="166">
        <f t="shared" si="3"/>
        <v>0</v>
      </c>
      <c r="M21" s="166">
        <f t="shared" si="4"/>
        <v>0</v>
      </c>
      <c r="N21" s="166">
        <v>5.15</v>
      </c>
      <c r="O21" s="166"/>
      <c r="P21" s="172"/>
      <c r="Q21" s="172"/>
      <c r="R21" s="172"/>
      <c r="S21" s="170">
        <f t="shared" si="5"/>
        <v>0</v>
      </c>
      <c r="T21" s="167"/>
      <c r="U21" s="167"/>
      <c r="V21" s="171"/>
      <c r="Z21">
        <v>0</v>
      </c>
    </row>
    <row r="22" spans="1:27">
      <c r="A22" s="147"/>
      <c r="B22" s="147"/>
      <c r="C22" s="718">
        <v>1</v>
      </c>
      <c r="D22" s="718" t="s">
        <v>126</v>
      </c>
      <c r="E22" s="719"/>
      <c r="F22" s="720"/>
      <c r="G22" s="721">
        <f>ROUND((SUM(L10:L21))/1,2)</f>
        <v>0</v>
      </c>
      <c r="H22" s="721">
        <f>ROUND((SUM(M10:M21))/1,2)</f>
        <v>0</v>
      </c>
      <c r="I22" s="721">
        <f>ROUND((SUM(I10:I21))/1,2)</f>
        <v>0</v>
      </c>
      <c r="J22" s="147"/>
      <c r="K22" s="147"/>
      <c r="L22" s="147">
        <f>ROUND((SUM(L10:L21))/1,2)</f>
        <v>0</v>
      </c>
      <c r="M22" s="147">
        <f>ROUND((SUM(M10:M21))/1,2)</f>
        <v>0</v>
      </c>
      <c r="N22" s="147"/>
      <c r="O22" s="147"/>
      <c r="P22" s="173"/>
      <c r="Q22" s="147"/>
      <c r="R22" s="147"/>
      <c r="S22" s="173">
        <f>ROUND((SUM(S10:S21))/1,2)</f>
        <v>0</v>
      </c>
      <c r="T22" s="144"/>
      <c r="U22" s="144"/>
      <c r="V22" s="2">
        <f>ROUND((SUM(V10:V21))/1,2)</f>
        <v>0</v>
      </c>
      <c r="W22" s="144"/>
      <c r="X22" s="144"/>
      <c r="Y22" s="144"/>
      <c r="Z22" s="144"/>
      <c r="AA22" s="609"/>
    </row>
    <row r="23" spans="1:27">
      <c r="A23" s="1"/>
      <c r="B23" s="1"/>
      <c r="C23" s="722"/>
      <c r="D23" s="722"/>
      <c r="E23" s="722"/>
      <c r="F23" s="723"/>
      <c r="G23" s="724"/>
      <c r="H23" s="724"/>
      <c r="I23" s="72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7">
      <c r="A24" s="147"/>
      <c r="B24" s="147"/>
      <c r="C24" s="718">
        <v>2</v>
      </c>
      <c r="D24" s="718" t="s">
        <v>127</v>
      </c>
      <c r="E24" s="719"/>
      <c r="F24" s="720"/>
      <c r="G24" s="725"/>
      <c r="H24" s="725"/>
      <c r="I24" s="725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4"/>
      <c r="U24" s="144"/>
      <c r="V24" s="147"/>
      <c r="W24" s="144"/>
      <c r="X24" s="144"/>
      <c r="Y24" s="144"/>
      <c r="Z24" s="144"/>
    </row>
    <row r="25" spans="1:27" ht="24.95" customHeight="1">
      <c r="A25" s="168"/>
      <c r="B25" s="163" t="s">
        <v>136</v>
      </c>
      <c r="C25" s="714" t="s">
        <v>159</v>
      </c>
      <c r="D25" s="715" t="s">
        <v>160</v>
      </c>
      <c r="E25" s="715" t="s">
        <v>97</v>
      </c>
      <c r="F25" s="716">
        <v>290.97500000000002</v>
      </c>
      <c r="G25" s="717">
        <v>0</v>
      </c>
      <c r="H25" s="717">
        <v>0</v>
      </c>
      <c r="I25" s="717">
        <f t="shared" ref="I25:I33" si="6">ROUND(F25*(G25+H25),2)</f>
        <v>0</v>
      </c>
      <c r="J25" s="601">
        <f t="shared" ref="J25:J33" si="7">ROUND(F25*(N25),2)</f>
        <v>101.84</v>
      </c>
      <c r="K25" s="603">
        <f t="shared" ref="K25:K33" si="8">ROUND(F25*(O25),2)</f>
        <v>0</v>
      </c>
      <c r="L25" s="603">
        <f t="shared" ref="L25:L33" si="9">ROUND(F25*(G25),2)</f>
        <v>0</v>
      </c>
      <c r="M25" s="603">
        <f t="shared" ref="M25:M33" si="10">ROUND(F25*(H25),2)</f>
        <v>0</v>
      </c>
      <c r="N25" s="603">
        <v>0.35</v>
      </c>
      <c r="O25" s="603"/>
      <c r="P25" s="604"/>
      <c r="Q25" s="604"/>
      <c r="R25" s="604"/>
      <c r="S25" s="605">
        <f t="shared" ref="S25:S33" si="11">ROUND(F25*(P25),3)</f>
        <v>0</v>
      </c>
      <c r="T25" s="167"/>
      <c r="U25" s="167"/>
      <c r="V25" s="171"/>
      <c r="Z25">
        <v>0</v>
      </c>
    </row>
    <row r="26" spans="1:27" ht="24.95" customHeight="1">
      <c r="A26" s="168"/>
      <c r="B26" s="163" t="s">
        <v>96</v>
      </c>
      <c r="C26" s="714" t="s">
        <v>161</v>
      </c>
      <c r="D26" s="715" t="s">
        <v>162</v>
      </c>
      <c r="E26" s="715" t="s">
        <v>139</v>
      </c>
      <c r="F26" s="716">
        <v>38.238750000000003</v>
      </c>
      <c r="G26" s="717">
        <v>0</v>
      </c>
      <c r="H26" s="717">
        <v>0</v>
      </c>
      <c r="I26" s="717">
        <f t="shared" si="6"/>
        <v>0</v>
      </c>
      <c r="J26" s="601">
        <f t="shared" si="7"/>
        <v>1217.9000000000001</v>
      </c>
      <c r="K26" s="603">
        <f t="shared" si="8"/>
        <v>0</v>
      </c>
      <c r="L26" s="603">
        <f t="shared" si="9"/>
        <v>0</v>
      </c>
      <c r="M26" s="603">
        <f t="shared" si="10"/>
        <v>0</v>
      </c>
      <c r="N26" s="603">
        <v>31.85</v>
      </c>
      <c r="O26" s="603"/>
      <c r="P26" s="606">
        <v>2.0699999999999998</v>
      </c>
      <c r="Q26" s="604"/>
      <c r="R26" s="604">
        <v>2.0699999999999998</v>
      </c>
      <c r="S26" s="605">
        <f t="shared" si="11"/>
        <v>79.153999999999996</v>
      </c>
      <c r="T26" s="167"/>
      <c r="U26" s="167"/>
      <c r="V26" s="171"/>
      <c r="Z26">
        <v>0</v>
      </c>
    </row>
    <row r="27" spans="1:27" ht="24.95" customHeight="1">
      <c r="A27" s="168"/>
      <c r="B27" s="163" t="s">
        <v>96</v>
      </c>
      <c r="C27" s="714" t="s">
        <v>163</v>
      </c>
      <c r="D27" s="715" t="s">
        <v>164</v>
      </c>
      <c r="E27" s="715" t="s">
        <v>139</v>
      </c>
      <c r="F27" s="716">
        <v>49.6</v>
      </c>
      <c r="G27" s="717">
        <v>0</v>
      </c>
      <c r="H27" s="717">
        <v>0</v>
      </c>
      <c r="I27" s="717">
        <f t="shared" si="6"/>
        <v>0</v>
      </c>
      <c r="J27" s="601">
        <f t="shared" si="7"/>
        <v>5007.62</v>
      </c>
      <c r="K27" s="603">
        <f t="shared" si="8"/>
        <v>0</v>
      </c>
      <c r="L27" s="603">
        <f t="shared" si="9"/>
        <v>0</v>
      </c>
      <c r="M27" s="603">
        <f t="shared" si="10"/>
        <v>0</v>
      </c>
      <c r="N27" s="603">
        <v>100.96</v>
      </c>
      <c r="O27" s="603"/>
      <c r="P27" s="606">
        <v>2.2121499999999998</v>
      </c>
      <c r="Q27" s="604"/>
      <c r="R27" s="604">
        <v>2.2121499999999998</v>
      </c>
      <c r="S27" s="605">
        <f t="shared" si="11"/>
        <v>109.723</v>
      </c>
      <c r="T27" s="167"/>
      <c r="U27" s="167"/>
      <c r="V27" s="171"/>
      <c r="Z27">
        <v>0</v>
      </c>
    </row>
    <row r="28" spans="1:27" ht="24.95" customHeight="1">
      <c r="A28" s="168"/>
      <c r="B28" s="163" t="s">
        <v>96</v>
      </c>
      <c r="C28" s="714" t="s">
        <v>165</v>
      </c>
      <c r="D28" s="715" t="s">
        <v>166</v>
      </c>
      <c r="E28" s="715" t="s">
        <v>97</v>
      </c>
      <c r="F28" s="716">
        <v>13.86</v>
      </c>
      <c r="G28" s="717">
        <v>0</v>
      </c>
      <c r="H28" s="717">
        <v>0</v>
      </c>
      <c r="I28" s="717">
        <f t="shared" si="6"/>
        <v>0</v>
      </c>
      <c r="J28" s="601">
        <f t="shared" si="7"/>
        <v>214.97</v>
      </c>
      <c r="K28" s="603">
        <f t="shared" si="8"/>
        <v>0</v>
      </c>
      <c r="L28" s="603">
        <f t="shared" si="9"/>
        <v>0</v>
      </c>
      <c r="M28" s="603">
        <f t="shared" si="10"/>
        <v>0</v>
      </c>
      <c r="N28" s="603">
        <v>15.51</v>
      </c>
      <c r="O28" s="603"/>
      <c r="P28" s="606">
        <v>6.7000000000000002E-4</v>
      </c>
      <c r="Q28" s="604"/>
      <c r="R28" s="604">
        <v>6.7000000000000002E-4</v>
      </c>
      <c r="S28" s="605">
        <f t="shared" si="11"/>
        <v>8.9999999999999993E-3</v>
      </c>
      <c r="T28" s="167"/>
      <c r="U28" s="167"/>
      <c r="V28" s="171"/>
      <c r="Z28">
        <v>0</v>
      </c>
    </row>
    <row r="29" spans="1:27" ht="24.95" customHeight="1">
      <c r="A29" s="168"/>
      <c r="B29" s="163" t="s">
        <v>96</v>
      </c>
      <c r="C29" s="714" t="s">
        <v>167</v>
      </c>
      <c r="D29" s="715" t="s">
        <v>168</v>
      </c>
      <c r="E29" s="715" t="s">
        <v>97</v>
      </c>
      <c r="F29" s="716">
        <v>13.86</v>
      </c>
      <c r="G29" s="717">
        <v>0</v>
      </c>
      <c r="H29" s="717">
        <v>0</v>
      </c>
      <c r="I29" s="717">
        <f t="shared" si="6"/>
        <v>0</v>
      </c>
      <c r="J29" s="601">
        <f t="shared" si="7"/>
        <v>45.74</v>
      </c>
      <c r="K29" s="603">
        <f t="shared" si="8"/>
        <v>0</v>
      </c>
      <c r="L29" s="603">
        <f t="shared" si="9"/>
        <v>0</v>
      </c>
      <c r="M29" s="603">
        <f t="shared" si="10"/>
        <v>0</v>
      </c>
      <c r="N29" s="603">
        <v>3.3</v>
      </c>
      <c r="O29" s="603"/>
      <c r="P29" s="604"/>
      <c r="Q29" s="604"/>
      <c r="R29" s="604"/>
      <c r="S29" s="605">
        <f t="shared" si="11"/>
        <v>0</v>
      </c>
      <c r="T29" s="167"/>
      <c r="U29" s="167"/>
      <c r="V29" s="171"/>
      <c r="Z29">
        <v>0</v>
      </c>
    </row>
    <row r="30" spans="1:27" ht="24.95" customHeight="1">
      <c r="A30" s="168"/>
      <c r="B30" s="163" t="s">
        <v>96</v>
      </c>
      <c r="C30" s="714" t="s">
        <v>169</v>
      </c>
      <c r="D30" s="715" t="s">
        <v>170</v>
      </c>
      <c r="E30" s="715" t="s">
        <v>103</v>
      </c>
      <c r="F30" s="716">
        <v>3.21408</v>
      </c>
      <c r="G30" s="717">
        <v>0</v>
      </c>
      <c r="H30" s="717">
        <v>0</v>
      </c>
      <c r="I30" s="717">
        <f t="shared" si="6"/>
        <v>0</v>
      </c>
      <c r="J30" s="601">
        <f t="shared" si="7"/>
        <v>4508.49</v>
      </c>
      <c r="K30" s="603">
        <f t="shared" si="8"/>
        <v>0</v>
      </c>
      <c r="L30" s="603">
        <f t="shared" si="9"/>
        <v>0</v>
      </c>
      <c r="M30" s="603">
        <f t="shared" si="10"/>
        <v>0</v>
      </c>
      <c r="N30" s="603">
        <v>1402.73</v>
      </c>
      <c r="O30" s="603"/>
      <c r="P30" s="606">
        <v>1.0530600000000001</v>
      </c>
      <c r="Q30" s="604"/>
      <c r="R30" s="604">
        <v>1.0530600000000001</v>
      </c>
      <c r="S30" s="605">
        <f t="shared" si="11"/>
        <v>3.3849999999999998</v>
      </c>
      <c r="T30" s="167"/>
      <c r="U30" s="167"/>
      <c r="V30" s="171"/>
      <c r="Z30">
        <v>0</v>
      </c>
    </row>
    <row r="31" spans="1:27" ht="24.95" customHeight="1">
      <c r="A31" s="168"/>
      <c r="B31" s="163" t="s">
        <v>96</v>
      </c>
      <c r="C31" s="714" t="s">
        <v>171</v>
      </c>
      <c r="D31" s="715" t="s">
        <v>172</v>
      </c>
      <c r="E31" s="715" t="s">
        <v>139</v>
      </c>
      <c r="F31" s="716">
        <v>5.6887499999999989</v>
      </c>
      <c r="G31" s="717">
        <v>0</v>
      </c>
      <c r="H31" s="717">
        <v>0</v>
      </c>
      <c r="I31" s="717">
        <f t="shared" si="6"/>
        <v>0</v>
      </c>
      <c r="J31" s="601">
        <f t="shared" si="7"/>
        <v>924.88</v>
      </c>
      <c r="K31" s="603">
        <f t="shared" si="8"/>
        <v>0</v>
      </c>
      <c r="L31" s="603">
        <f t="shared" si="9"/>
        <v>0</v>
      </c>
      <c r="M31" s="603">
        <f t="shared" si="10"/>
        <v>0</v>
      </c>
      <c r="N31" s="603">
        <v>162.58000000000001</v>
      </c>
      <c r="O31" s="603"/>
      <c r="P31" s="606">
        <v>2.0128499999999998</v>
      </c>
      <c r="Q31" s="604"/>
      <c r="R31" s="604">
        <v>2.0128499999999998</v>
      </c>
      <c r="S31" s="605">
        <f t="shared" si="11"/>
        <v>11.451000000000001</v>
      </c>
      <c r="T31" s="167"/>
      <c r="U31" s="167"/>
      <c r="V31" s="171"/>
      <c r="Z31">
        <v>0</v>
      </c>
    </row>
    <row r="32" spans="1:27" ht="24.95" customHeight="1">
      <c r="A32" s="168"/>
      <c r="B32" s="163" t="s">
        <v>96</v>
      </c>
      <c r="C32" s="714" t="s">
        <v>173</v>
      </c>
      <c r="D32" s="715" t="s">
        <v>174</v>
      </c>
      <c r="E32" s="715" t="s">
        <v>139</v>
      </c>
      <c r="F32" s="716">
        <v>20.317500000000003</v>
      </c>
      <c r="G32" s="717">
        <v>0</v>
      </c>
      <c r="H32" s="717">
        <v>0</v>
      </c>
      <c r="I32" s="717">
        <f t="shared" si="6"/>
        <v>0</v>
      </c>
      <c r="J32" s="601">
        <f t="shared" si="7"/>
        <v>2513.27</v>
      </c>
      <c r="K32" s="603">
        <f t="shared" si="8"/>
        <v>0</v>
      </c>
      <c r="L32" s="603">
        <f t="shared" si="9"/>
        <v>0</v>
      </c>
      <c r="M32" s="603">
        <f t="shared" si="10"/>
        <v>0</v>
      </c>
      <c r="N32" s="603">
        <v>123.7</v>
      </c>
      <c r="O32" s="603"/>
      <c r="P32" s="606">
        <v>2.2119</v>
      </c>
      <c r="Q32" s="604"/>
      <c r="R32" s="604">
        <v>2.2119</v>
      </c>
      <c r="S32" s="605">
        <f t="shared" si="11"/>
        <v>44.94</v>
      </c>
      <c r="T32" s="167"/>
      <c r="U32" s="167"/>
      <c r="V32" s="171"/>
      <c r="Z32">
        <v>0</v>
      </c>
    </row>
    <row r="33" spans="1:27" ht="24.95" customHeight="1">
      <c r="A33" s="168"/>
      <c r="B33" s="163" t="s">
        <v>96</v>
      </c>
      <c r="C33" s="714" t="s">
        <v>175</v>
      </c>
      <c r="D33" s="715" t="s">
        <v>176</v>
      </c>
      <c r="E33" s="715" t="s">
        <v>103</v>
      </c>
      <c r="F33" s="716">
        <v>0.39823000000000003</v>
      </c>
      <c r="G33" s="717">
        <v>0</v>
      </c>
      <c r="H33" s="717">
        <v>0</v>
      </c>
      <c r="I33" s="717">
        <f t="shared" si="6"/>
        <v>0</v>
      </c>
      <c r="J33" s="601">
        <f t="shared" si="7"/>
        <v>320.60000000000002</v>
      </c>
      <c r="K33" s="603">
        <f t="shared" si="8"/>
        <v>0</v>
      </c>
      <c r="L33" s="603">
        <f t="shared" si="9"/>
        <v>0</v>
      </c>
      <c r="M33" s="603">
        <f t="shared" si="10"/>
        <v>0</v>
      </c>
      <c r="N33" s="603">
        <v>805.06</v>
      </c>
      <c r="O33" s="603"/>
      <c r="P33" s="606">
        <v>1.002</v>
      </c>
      <c r="Q33" s="604"/>
      <c r="R33" s="604">
        <v>1.002</v>
      </c>
      <c r="S33" s="605">
        <f t="shared" si="11"/>
        <v>0.39900000000000002</v>
      </c>
      <c r="T33" s="167"/>
      <c r="U33" s="167"/>
      <c r="V33" s="171"/>
      <c r="Z33">
        <v>0</v>
      </c>
    </row>
    <row r="34" spans="1:27">
      <c r="A34" s="147"/>
      <c r="B34" s="147"/>
      <c r="C34" s="718">
        <v>2</v>
      </c>
      <c r="D34" s="718" t="s">
        <v>127</v>
      </c>
      <c r="E34" s="719"/>
      <c r="F34" s="720"/>
      <c r="G34" s="721">
        <f>ROUND((SUM(L24:L33))/1,2)</f>
        <v>0</v>
      </c>
      <c r="H34" s="721">
        <f>ROUND((SUM(M24:M33))/1,2)</f>
        <v>0</v>
      </c>
      <c r="I34" s="721">
        <f>SUM(I25:I33)</f>
        <v>0</v>
      </c>
      <c r="J34" s="602"/>
      <c r="K34" s="602"/>
      <c r="L34" s="602">
        <f>ROUND((SUM(L24:L33))/1,2)</f>
        <v>0</v>
      </c>
      <c r="M34" s="602">
        <f>ROUND((SUM(M24:M33))/1,2)</f>
        <v>0</v>
      </c>
      <c r="N34" s="602"/>
      <c r="O34" s="602"/>
      <c r="P34" s="607"/>
      <c r="Q34" s="602"/>
      <c r="R34" s="602"/>
      <c r="S34" s="607">
        <f>ROUND((SUM(S24:S33))/1,2)</f>
        <v>249.06</v>
      </c>
      <c r="T34" s="144"/>
      <c r="U34" s="144"/>
      <c r="V34" s="2">
        <f>ROUND((SUM(V24:V33))/1,2)</f>
        <v>0</v>
      </c>
      <c r="W34" s="144"/>
      <c r="X34" s="144"/>
      <c r="Y34" s="144"/>
      <c r="Z34" s="144"/>
      <c r="AA34" s="609"/>
    </row>
    <row r="35" spans="1:27">
      <c r="A35" s="1"/>
      <c r="B35" s="1"/>
      <c r="C35" s="1"/>
      <c r="D35" s="1"/>
      <c r="E35" s="1"/>
      <c r="F35" s="157"/>
      <c r="G35" s="140"/>
      <c r="H35" s="140"/>
      <c r="I35" s="140"/>
      <c r="J35" s="1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7">
      <c r="A36" s="147"/>
      <c r="B36" s="147"/>
      <c r="C36" s="162">
        <v>3</v>
      </c>
      <c r="D36" s="162" t="s">
        <v>128</v>
      </c>
      <c r="E36" s="147"/>
      <c r="F36" s="161"/>
      <c r="G36" s="148"/>
      <c r="H36" s="148"/>
      <c r="I36" s="148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4"/>
      <c r="U36" s="144"/>
      <c r="V36" s="147"/>
      <c r="W36" s="144"/>
      <c r="X36" s="144"/>
      <c r="Y36" s="144"/>
      <c r="Z36" s="144"/>
    </row>
    <row r="37" spans="1:27" ht="24.95" customHeight="1">
      <c r="A37" s="168"/>
      <c r="B37" s="163" t="s">
        <v>96</v>
      </c>
      <c r="C37" s="169" t="s">
        <v>177</v>
      </c>
      <c r="D37" s="587" t="s">
        <v>2588</v>
      </c>
      <c r="E37" s="163" t="s">
        <v>139</v>
      </c>
      <c r="F37" s="164">
        <v>38.928600000000003</v>
      </c>
      <c r="G37" s="165">
        <v>0</v>
      </c>
      <c r="H37" s="165">
        <v>0</v>
      </c>
      <c r="I37" s="165">
        <f t="shared" ref="I37:I46" si="12">ROUND(F37*(G37+H37),2)</f>
        <v>0</v>
      </c>
      <c r="J37" s="163">
        <f t="shared" ref="J37:J46" si="13">ROUND(F37*(N37),2)</f>
        <v>7218.14</v>
      </c>
      <c r="K37" s="166">
        <f t="shared" ref="K37:K46" si="14">ROUND(F37*(O37),2)</f>
        <v>0</v>
      </c>
      <c r="L37" s="166">
        <f t="shared" ref="L37:L46" si="15">ROUND(F37*(G37),2)</f>
        <v>0</v>
      </c>
      <c r="M37" s="166">
        <f t="shared" ref="M37:M46" si="16">ROUND(F37*(H37),2)</f>
        <v>0</v>
      </c>
      <c r="N37" s="166">
        <v>185.42</v>
      </c>
      <c r="O37" s="166"/>
      <c r="P37" s="171">
        <v>0.75031000000000003</v>
      </c>
      <c r="Q37" s="172"/>
      <c r="R37" s="172">
        <v>0.75031000000000003</v>
      </c>
      <c r="S37" s="170">
        <f t="shared" ref="S37:S46" si="17">ROUND(F37*(P37),3)</f>
        <v>29.209</v>
      </c>
      <c r="T37" s="167"/>
      <c r="U37" s="167"/>
      <c r="V37" s="171"/>
      <c r="Z37">
        <v>0</v>
      </c>
    </row>
    <row r="38" spans="1:27" ht="24.95" customHeight="1">
      <c r="A38" s="168"/>
      <c r="B38" s="163" t="s">
        <v>96</v>
      </c>
      <c r="C38" s="169" t="s">
        <v>178</v>
      </c>
      <c r="D38" s="587" t="s">
        <v>2589</v>
      </c>
      <c r="E38" s="163" t="s">
        <v>139</v>
      </c>
      <c r="F38" s="164">
        <v>5.5010000000000003</v>
      </c>
      <c r="G38" s="165">
        <v>0</v>
      </c>
      <c r="H38" s="165">
        <v>0</v>
      </c>
      <c r="I38" s="165">
        <f t="shared" si="12"/>
        <v>0</v>
      </c>
      <c r="J38" s="163">
        <f t="shared" si="13"/>
        <v>980.94</v>
      </c>
      <c r="K38" s="166">
        <f t="shared" si="14"/>
        <v>0</v>
      </c>
      <c r="L38" s="166">
        <f t="shared" si="15"/>
        <v>0</v>
      </c>
      <c r="M38" s="166">
        <f t="shared" si="16"/>
        <v>0</v>
      </c>
      <c r="N38" s="166">
        <v>178.32</v>
      </c>
      <c r="O38" s="166"/>
      <c r="P38" s="171">
        <v>0.70116000000000001</v>
      </c>
      <c r="Q38" s="172"/>
      <c r="R38" s="172">
        <v>0.70116000000000001</v>
      </c>
      <c r="S38" s="170">
        <f t="shared" si="17"/>
        <v>3.8570000000000002</v>
      </c>
      <c r="T38" s="167"/>
      <c r="U38" s="167"/>
      <c r="V38" s="171"/>
      <c r="Z38">
        <v>0</v>
      </c>
    </row>
    <row r="39" spans="1:27" ht="24.95" customHeight="1">
      <c r="A39" s="168"/>
      <c r="B39" s="163" t="s">
        <v>96</v>
      </c>
      <c r="C39" s="169" t="s">
        <v>179</v>
      </c>
      <c r="D39" s="587" t="s">
        <v>2590</v>
      </c>
      <c r="E39" s="163" t="s">
        <v>106</v>
      </c>
      <c r="F39" s="164">
        <v>15</v>
      </c>
      <c r="G39" s="165">
        <v>0</v>
      </c>
      <c r="H39" s="165">
        <v>0</v>
      </c>
      <c r="I39" s="165">
        <f t="shared" si="12"/>
        <v>0</v>
      </c>
      <c r="J39" s="163">
        <f t="shared" si="13"/>
        <v>174.75</v>
      </c>
      <c r="K39" s="166">
        <f t="shared" si="14"/>
        <v>0</v>
      </c>
      <c r="L39" s="166">
        <f t="shared" si="15"/>
        <v>0</v>
      </c>
      <c r="M39" s="166">
        <f t="shared" si="16"/>
        <v>0</v>
      </c>
      <c r="N39" s="166">
        <v>11.65</v>
      </c>
      <c r="O39" s="166"/>
      <c r="P39" s="171">
        <v>3.6410000000000005E-2</v>
      </c>
      <c r="Q39" s="172"/>
      <c r="R39" s="172">
        <v>3.6410000000000005E-2</v>
      </c>
      <c r="S39" s="170">
        <f t="shared" si="17"/>
        <v>0.54600000000000004</v>
      </c>
      <c r="T39" s="167"/>
      <c r="U39" s="167"/>
      <c r="V39" s="171"/>
      <c r="Z39">
        <v>0</v>
      </c>
    </row>
    <row r="40" spans="1:27" ht="24.95" customHeight="1">
      <c r="A40" s="168"/>
      <c r="B40" s="163" t="s">
        <v>96</v>
      </c>
      <c r="C40" s="169" t="s">
        <v>180</v>
      </c>
      <c r="D40" s="587" t="s">
        <v>2591</v>
      </c>
      <c r="E40" s="163" t="s">
        <v>106</v>
      </c>
      <c r="F40" s="164">
        <v>6</v>
      </c>
      <c r="G40" s="165">
        <v>0</v>
      </c>
      <c r="H40" s="165">
        <v>0</v>
      </c>
      <c r="I40" s="165">
        <f t="shared" si="12"/>
        <v>0</v>
      </c>
      <c r="J40" s="163">
        <f t="shared" si="13"/>
        <v>85.8</v>
      </c>
      <c r="K40" s="166">
        <f t="shared" si="14"/>
        <v>0</v>
      </c>
      <c r="L40" s="166">
        <f t="shared" si="15"/>
        <v>0</v>
      </c>
      <c r="M40" s="166">
        <f t="shared" si="16"/>
        <v>0</v>
      </c>
      <c r="N40" s="166">
        <v>14.3</v>
      </c>
      <c r="O40" s="166"/>
      <c r="P40" s="171">
        <v>4.5590000000000006E-2</v>
      </c>
      <c r="Q40" s="172"/>
      <c r="R40" s="172">
        <v>4.5590000000000006E-2</v>
      </c>
      <c r="S40" s="170">
        <f t="shared" si="17"/>
        <v>0.27400000000000002</v>
      </c>
      <c r="T40" s="167"/>
      <c r="U40" s="167"/>
      <c r="V40" s="171"/>
      <c r="Z40">
        <v>0</v>
      </c>
    </row>
    <row r="41" spans="1:27" ht="24.95" customHeight="1">
      <c r="A41" s="168"/>
      <c r="B41" s="163" t="s">
        <v>96</v>
      </c>
      <c r="C41" s="169" t="s">
        <v>181</v>
      </c>
      <c r="D41" s="587" t="s">
        <v>2592</v>
      </c>
      <c r="E41" s="163" t="s">
        <v>106</v>
      </c>
      <c r="F41" s="164">
        <v>6</v>
      </c>
      <c r="G41" s="165">
        <v>0</v>
      </c>
      <c r="H41" s="165">
        <v>0</v>
      </c>
      <c r="I41" s="165">
        <f t="shared" si="12"/>
        <v>0</v>
      </c>
      <c r="J41" s="163">
        <f t="shared" si="13"/>
        <v>108.48</v>
      </c>
      <c r="K41" s="166">
        <f t="shared" si="14"/>
        <v>0</v>
      </c>
      <c r="L41" s="166">
        <f t="shared" si="15"/>
        <v>0</v>
      </c>
      <c r="M41" s="166">
        <f t="shared" si="16"/>
        <v>0</v>
      </c>
      <c r="N41" s="166">
        <v>18.079999999999998</v>
      </c>
      <c r="O41" s="166"/>
      <c r="P41" s="171">
        <v>5.4769999999999999E-2</v>
      </c>
      <c r="Q41" s="172"/>
      <c r="R41" s="172">
        <v>5.4769999999999999E-2</v>
      </c>
      <c r="S41" s="170">
        <f t="shared" si="17"/>
        <v>0.32900000000000001</v>
      </c>
      <c r="T41" s="167"/>
      <c r="U41" s="167"/>
      <c r="V41" s="171"/>
      <c r="Z41">
        <v>0</v>
      </c>
    </row>
    <row r="42" spans="1:27" ht="24.95" customHeight="1">
      <c r="A42" s="168"/>
      <c r="B42" s="163" t="s">
        <v>96</v>
      </c>
      <c r="C42" s="169" t="s">
        <v>182</v>
      </c>
      <c r="D42" s="587" t="s">
        <v>2593</v>
      </c>
      <c r="E42" s="163" t="s">
        <v>106</v>
      </c>
      <c r="F42" s="164">
        <v>12</v>
      </c>
      <c r="G42" s="165">
        <v>0</v>
      </c>
      <c r="H42" s="165">
        <v>0</v>
      </c>
      <c r="I42" s="165">
        <f t="shared" si="12"/>
        <v>0</v>
      </c>
      <c r="J42" s="163">
        <f t="shared" si="13"/>
        <v>261</v>
      </c>
      <c r="K42" s="166">
        <f t="shared" si="14"/>
        <v>0</v>
      </c>
      <c r="L42" s="166">
        <f t="shared" si="15"/>
        <v>0</v>
      </c>
      <c r="M42" s="166">
        <f t="shared" si="16"/>
        <v>0</v>
      </c>
      <c r="N42" s="166">
        <v>21.75</v>
      </c>
      <c r="O42" s="166"/>
      <c r="P42" s="171">
        <v>6.3950000000000007E-2</v>
      </c>
      <c r="Q42" s="172"/>
      <c r="R42" s="172">
        <v>6.3950000000000007E-2</v>
      </c>
      <c r="S42" s="170">
        <f t="shared" si="17"/>
        <v>0.76700000000000002</v>
      </c>
      <c r="T42" s="167"/>
      <c r="U42" s="167"/>
      <c r="V42" s="171"/>
      <c r="Z42">
        <v>0</v>
      </c>
    </row>
    <row r="43" spans="1:27" ht="24.95" customHeight="1">
      <c r="A43" s="168"/>
      <c r="B43" s="163" t="s">
        <v>96</v>
      </c>
      <c r="C43" s="169" t="s">
        <v>183</v>
      </c>
      <c r="D43" s="587" t="s">
        <v>2594</v>
      </c>
      <c r="E43" s="163" t="s">
        <v>106</v>
      </c>
      <c r="F43" s="164">
        <v>1</v>
      </c>
      <c r="G43" s="165">
        <v>0</v>
      </c>
      <c r="H43" s="165">
        <v>0</v>
      </c>
      <c r="I43" s="165">
        <f t="shared" si="12"/>
        <v>0</v>
      </c>
      <c r="J43" s="163">
        <f t="shared" si="13"/>
        <v>26.99</v>
      </c>
      <c r="K43" s="166">
        <f t="shared" si="14"/>
        <v>0</v>
      </c>
      <c r="L43" s="166">
        <f t="shared" si="15"/>
        <v>0</v>
      </c>
      <c r="M43" s="166">
        <f t="shared" si="16"/>
        <v>0</v>
      </c>
      <c r="N43" s="166">
        <v>26.99</v>
      </c>
      <c r="O43" s="166"/>
      <c r="P43" s="171">
        <v>7.3130000000000001E-2</v>
      </c>
      <c r="Q43" s="172"/>
      <c r="R43" s="172">
        <v>7.3130000000000001E-2</v>
      </c>
      <c r="S43" s="170">
        <f t="shared" si="17"/>
        <v>7.2999999999999995E-2</v>
      </c>
      <c r="T43" s="167"/>
      <c r="U43" s="167"/>
      <c r="V43" s="171"/>
      <c r="Z43">
        <v>0</v>
      </c>
    </row>
    <row r="44" spans="1:27" ht="24.95" customHeight="1">
      <c r="A44" s="168"/>
      <c r="B44" s="163" t="s">
        <v>96</v>
      </c>
      <c r="C44" s="169" t="s">
        <v>184</v>
      </c>
      <c r="D44" s="587" t="s">
        <v>2595</v>
      </c>
      <c r="E44" s="163" t="s">
        <v>106</v>
      </c>
      <c r="F44" s="164">
        <v>48</v>
      </c>
      <c r="G44" s="165">
        <v>0</v>
      </c>
      <c r="H44" s="165">
        <v>0</v>
      </c>
      <c r="I44" s="165">
        <f t="shared" si="12"/>
        <v>0</v>
      </c>
      <c r="J44" s="163">
        <f t="shared" si="13"/>
        <v>1439.52</v>
      </c>
      <c r="K44" s="166">
        <f t="shared" si="14"/>
        <v>0</v>
      </c>
      <c r="L44" s="166">
        <f t="shared" si="15"/>
        <v>0</v>
      </c>
      <c r="M44" s="166">
        <f t="shared" si="16"/>
        <v>0</v>
      </c>
      <c r="N44" s="166">
        <v>29.99</v>
      </c>
      <c r="O44" s="166"/>
      <c r="P44" s="171">
        <v>8.1290000000000001E-2</v>
      </c>
      <c r="Q44" s="172"/>
      <c r="R44" s="172">
        <v>8.1290000000000001E-2</v>
      </c>
      <c r="S44" s="170">
        <f t="shared" si="17"/>
        <v>3.9020000000000001</v>
      </c>
      <c r="T44" s="167"/>
      <c r="U44" s="167"/>
      <c r="V44" s="171"/>
      <c r="Z44">
        <v>0</v>
      </c>
    </row>
    <row r="45" spans="1:27" ht="24.95" customHeight="1">
      <c r="A45" s="168"/>
      <c r="B45" s="163" t="s">
        <v>96</v>
      </c>
      <c r="C45" s="169" t="s">
        <v>185</v>
      </c>
      <c r="D45" s="587" t="s">
        <v>2596</v>
      </c>
      <c r="E45" s="163" t="s">
        <v>97</v>
      </c>
      <c r="F45" s="164">
        <v>12.75</v>
      </c>
      <c r="G45" s="165">
        <v>0</v>
      </c>
      <c r="H45" s="165">
        <v>0</v>
      </c>
      <c r="I45" s="165">
        <f t="shared" si="12"/>
        <v>0</v>
      </c>
      <c r="J45" s="163">
        <f t="shared" si="13"/>
        <v>320.92</v>
      </c>
      <c r="K45" s="166">
        <f t="shared" si="14"/>
        <v>0</v>
      </c>
      <c r="L45" s="166">
        <f t="shared" si="15"/>
        <v>0</v>
      </c>
      <c r="M45" s="166">
        <f t="shared" si="16"/>
        <v>0</v>
      </c>
      <c r="N45" s="166">
        <v>25.17</v>
      </c>
      <c r="O45" s="166"/>
      <c r="P45" s="171">
        <v>5.6030000000000003E-2</v>
      </c>
      <c r="Q45" s="172"/>
      <c r="R45" s="172">
        <v>5.6030000000000003E-2</v>
      </c>
      <c r="S45" s="170">
        <f t="shared" si="17"/>
        <v>0.71399999999999997</v>
      </c>
      <c r="T45" s="167"/>
      <c r="U45" s="167"/>
      <c r="V45" s="171"/>
      <c r="Z45">
        <v>0</v>
      </c>
    </row>
    <row r="46" spans="1:27" ht="24.95" customHeight="1">
      <c r="A46" s="168"/>
      <c r="B46" s="163" t="s">
        <v>96</v>
      </c>
      <c r="C46" s="169" t="s">
        <v>186</v>
      </c>
      <c r="D46" s="587" t="s">
        <v>2597</v>
      </c>
      <c r="E46" s="163" t="s">
        <v>97</v>
      </c>
      <c r="F46" s="164">
        <v>155.12300000000002</v>
      </c>
      <c r="G46" s="165">
        <v>0</v>
      </c>
      <c r="H46" s="165">
        <v>0</v>
      </c>
      <c r="I46" s="165">
        <f t="shared" si="12"/>
        <v>0</v>
      </c>
      <c r="J46" s="163">
        <f t="shared" si="13"/>
        <v>4165.05</v>
      </c>
      <c r="K46" s="166">
        <f t="shared" si="14"/>
        <v>0</v>
      </c>
      <c r="L46" s="166">
        <f t="shared" si="15"/>
        <v>0</v>
      </c>
      <c r="M46" s="166">
        <f t="shared" si="16"/>
        <v>0</v>
      </c>
      <c r="N46" s="166">
        <v>26.85</v>
      </c>
      <c r="O46" s="166"/>
      <c r="P46" s="171">
        <v>8.8059999999999999E-2</v>
      </c>
      <c r="Q46" s="172"/>
      <c r="R46" s="172">
        <v>8.8059999999999999E-2</v>
      </c>
      <c r="S46" s="170">
        <f t="shared" si="17"/>
        <v>13.66</v>
      </c>
      <c r="T46" s="167"/>
      <c r="U46" s="167"/>
      <c r="V46" s="171"/>
      <c r="Z46">
        <v>0</v>
      </c>
    </row>
    <row r="47" spans="1:27">
      <c r="A47" s="147"/>
      <c r="B47" s="147"/>
      <c r="C47" s="162">
        <v>3</v>
      </c>
      <c r="D47" s="162" t="s">
        <v>128</v>
      </c>
      <c r="E47" s="147"/>
      <c r="F47" s="161"/>
      <c r="G47" s="150">
        <f>ROUND((SUM(L36:L46))/1,2)</f>
        <v>0</v>
      </c>
      <c r="H47" s="150">
        <f>ROUND((SUM(M36:M46))/1,2)</f>
        <v>0</v>
      </c>
      <c r="I47" s="150">
        <f>SUM(I37:I46)</f>
        <v>0</v>
      </c>
      <c r="J47" s="147"/>
      <c r="K47" s="147"/>
      <c r="L47" s="147">
        <f>ROUND((SUM(L36:L46))/1,2)</f>
        <v>0</v>
      </c>
      <c r="M47" s="147">
        <f>ROUND((SUM(M36:M46))/1,2)</f>
        <v>0</v>
      </c>
      <c r="N47" s="147"/>
      <c r="O47" s="147"/>
      <c r="P47" s="173"/>
      <c r="Q47" s="147"/>
      <c r="R47" s="147"/>
      <c r="S47" s="173">
        <f>ROUND((SUM(S36:S46))/1,2)</f>
        <v>53.33</v>
      </c>
      <c r="T47" s="144"/>
      <c r="U47" s="144"/>
      <c r="V47" s="2">
        <f>ROUND((SUM(V36:V46))/1,2)</f>
        <v>0</v>
      </c>
      <c r="W47" s="144"/>
      <c r="X47" s="144"/>
      <c r="Y47" s="144"/>
      <c r="Z47" s="144"/>
    </row>
    <row r="48" spans="1:27">
      <c r="A48" s="1"/>
      <c r="B48" s="1"/>
      <c r="C48" s="1"/>
      <c r="D48" s="1"/>
      <c r="E48" s="1"/>
      <c r="F48" s="157"/>
      <c r="G48" s="140"/>
      <c r="H48" s="140"/>
      <c r="I48" s="140"/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7">
      <c r="A49" s="147"/>
      <c r="B49" s="147"/>
      <c r="C49" s="162">
        <v>4</v>
      </c>
      <c r="D49" s="162" t="s">
        <v>129</v>
      </c>
      <c r="E49" s="147"/>
      <c r="F49" s="161"/>
      <c r="G49" s="148"/>
      <c r="H49" s="148"/>
      <c r="I49" s="148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4"/>
      <c r="U49" s="144"/>
      <c r="V49" s="147"/>
      <c r="W49" s="144"/>
      <c r="X49" s="144"/>
      <c r="Y49" s="144"/>
      <c r="Z49" s="144"/>
    </row>
    <row r="50" spans="1:27" ht="24.95" customHeight="1">
      <c r="A50" s="168"/>
      <c r="B50" s="163" t="s">
        <v>96</v>
      </c>
      <c r="C50" s="169" t="s">
        <v>187</v>
      </c>
      <c r="D50" s="163" t="s">
        <v>188</v>
      </c>
      <c r="E50" s="163" t="s">
        <v>139</v>
      </c>
      <c r="F50" s="164">
        <v>6.706500000000001</v>
      </c>
      <c r="G50" s="165">
        <v>0</v>
      </c>
      <c r="H50" s="165">
        <v>0</v>
      </c>
      <c r="I50" s="165">
        <f>ROUND(F50*(G50+H50),2)</f>
        <v>0</v>
      </c>
      <c r="J50" s="163">
        <f>ROUND(F50*(N50),2)</f>
        <v>789.49</v>
      </c>
      <c r="K50" s="166">
        <f>ROUND(F50*(O50),2)</f>
        <v>0</v>
      </c>
      <c r="L50" s="166">
        <f>ROUND(F50*(G50),2)</f>
        <v>0</v>
      </c>
      <c r="M50" s="166">
        <f>ROUND(F50*(H50),2)</f>
        <v>0</v>
      </c>
      <c r="N50" s="166">
        <v>117.72</v>
      </c>
      <c r="O50" s="166"/>
      <c r="P50" s="171">
        <v>2.2120000000000002</v>
      </c>
      <c r="Q50" s="172"/>
      <c r="R50" s="172">
        <v>2.2120000000000002</v>
      </c>
      <c r="S50" s="170">
        <f>ROUND(F50*(P50),3)</f>
        <v>14.835000000000001</v>
      </c>
      <c r="T50" s="167"/>
      <c r="U50" s="167"/>
      <c r="V50" s="171"/>
      <c r="Z50">
        <v>0</v>
      </c>
    </row>
    <row r="51" spans="1:27" ht="24.95" customHeight="1">
      <c r="A51" s="168"/>
      <c r="B51" s="163" t="s">
        <v>96</v>
      </c>
      <c r="C51" s="169" t="s">
        <v>189</v>
      </c>
      <c r="D51" s="163" t="s">
        <v>190</v>
      </c>
      <c r="E51" s="163" t="s">
        <v>97</v>
      </c>
      <c r="F51" s="164">
        <v>53.652000000000008</v>
      </c>
      <c r="G51" s="165">
        <v>0</v>
      </c>
      <c r="H51" s="165">
        <v>0</v>
      </c>
      <c r="I51" s="165">
        <f>ROUND(F51*(G51+H51),2)</f>
        <v>0</v>
      </c>
      <c r="J51" s="163">
        <f>ROUND(F51*(N51),2)</f>
        <v>607.34</v>
      </c>
      <c r="K51" s="166">
        <f>ROUND(F51*(O51),2)</f>
        <v>0</v>
      </c>
      <c r="L51" s="166">
        <f>ROUND(F51*(G51),2)</f>
        <v>0</v>
      </c>
      <c r="M51" s="166">
        <f>ROUND(F51*(H51),2)</f>
        <v>0</v>
      </c>
      <c r="N51" s="166">
        <v>11.32</v>
      </c>
      <c r="O51" s="166"/>
      <c r="P51" s="171">
        <v>3.4100000000000003E-3</v>
      </c>
      <c r="Q51" s="172"/>
      <c r="R51" s="172">
        <v>3.4100000000000003E-3</v>
      </c>
      <c r="S51" s="170">
        <f>ROUND(F51*(P51),3)</f>
        <v>0.183</v>
      </c>
      <c r="T51" s="167"/>
      <c r="U51" s="167"/>
      <c r="V51" s="171"/>
      <c r="Z51">
        <v>0</v>
      </c>
    </row>
    <row r="52" spans="1:27" ht="24.95" customHeight="1">
      <c r="A52" s="168"/>
      <c r="B52" s="163" t="s">
        <v>96</v>
      </c>
      <c r="C52" s="169" t="s">
        <v>191</v>
      </c>
      <c r="D52" s="163" t="s">
        <v>192</v>
      </c>
      <c r="E52" s="163" t="s">
        <v>97</v>
      </c>
      <c r="F52" s="164">
        <v>53.652000000000001</v>
      </c>
      <c r="G52" s="165">
        <v>0</v>
      </c>
      <c r="H52" s="165">
        <v>0</v>
      </c>
      <c r="I52" s="165">
        <f>ROUND(F52*(G52+H52),2)</f>
        <v>0</v>
      </c>
      <c r="J52" s="163">
        <f>ROUND(F52*(N52),2)</f>
        <v>230.7</v>
      </c>
      <c r="K52" s="166">
        <f>ROUND(F52*(O52),2)</f>
        <v>0</v>
      </c>
      <c r="L52" s="166">
        <f>ROUND(F52*(G52),2)</f>
        <v>0</v>
      </c>
      <c r="M52" s="166">
        <f>ROUND(F52*(H52),2)</f>
        <v>0</v>
      </c>
      <c r="N52" s="166">
        <v>4.3</v>
      </c>
      <c r="O52" s="166"/>
      <c r="P52" s="172"/>
      <c r="Q52" s="172"/>
      <c r="R52" s="172"/>
      <c r="S52" s="170">
        <f>ROUND(F52*(P52),3)</f>
        <v>0</v>
      </c>
      <c r="T52" s="167"/>
      <c r="U52" s="167"/>
      <c r="V52" s="171"/>
      <c r="Z52">
        <v>0</v>
      </c>
    </row>
    <row r="53" spans="1:27" ht="24.95" customHeight="1">
      <c r="A53" s="168"/>
      <c r="B53" s="163" t="s">
        <v>96</v>
      </c>
      <c r="C53" s="169" t="s">
        <v>193</v>
      </c>
      <c r="D53" s="163" t="s">
        <v>194</v>
      </c>
      <c r="E53" s="163" t="s">
        <v>103</v>
      </c>
      <c r="F53" s="164">
        <v>0.6468294</v>
      </c>
      <c r="G53" s="165">
        <v>0</v>
      </c>
      <c r="H53" s="165">
        <v>0</v>
      </c>
      <c r="I53" s="165">
        <f>ROUND(F53*(G53+H53),2)</f>
        <v>0</v>
      </c>
      <c r="J53" s="163">
        <f>ROUND(F53*(N53),2)</f>
        <v>900.68</v>
      </c>
      <c r="K53" s="166">
        <f>ROUND(F53*(O53),2)</f>
        <v>0</v>
      </c>
      <c r="L53" s="166">
        <f>ROUND(F53*(G53),2)</f>
        <v>0</v>
      </c>
      <c r="M53" s="166">
        <f>ROUND(F53*(H53),2)</f>
        <v>0</v>
      </c>
      <c r="N53" s="166">
        <v>1392.45</v>
      </c>
      <c r="O53" s="166"/>
      <c r="P53" s="171">
        <v>1.0675400000000002</v>
      </c>
      <c r="Q53" s="172"/>
      <c r="R53" s="172">
        <v>1.0675400000000002</v>
      </c>
      <c r="S53" s="170">
        <f>ROUND(F53*(P53),3)</f>
        <v>0.69099999999999995</v>
      </c>
      <c r="T53" s="167"/>
      <c r="U53" s="167"/>
      <c r="V53" s="171"/>
      <c r="Z53">
        <v>0</v>
      </c>
    </row>
    <row r="54" spans="1:27">
      <c r="A54" s="147"/>
      <c r="B54" s="147"/>
      <c r="C54" s="162">
        <v>4</v>
      </c>
      <c r="D54" s="162" t="s">
        <v>129</v>
      </c>
      <c r="E54" s="147"/>
      <c r="F54" s="161"/>
      <c r="G54" s="150">
        <f>ROUND((SUM(L49:L53))/1,2)</f>
        <v>0</v>
      </c>
      <c r="H54" s="150">
        <f>ROUND((SUM(M49:M53))/1,2)</f>
        <v>0</v>
      </c>
      <c r="I54" s="150">
        <f>ROUND((SUM(I49:I53))/1,2)</f>
        <v>0</v>
      </c>
      <c r="J54" s="147"/>
      <c r="K54" s="147"/>
      <c r="L54" s="147">
        <f>ROUND((SUM(L49:L53))/1,2)</f>
        <v>0</v>
      </c>
      <c r="M54" s="147">
        <f>ROUND((SUM(M49:M53))/1,2)</f>
        <v>0</v>
      </c>
      <c r="N54" s="147"/>
      <c r="O54" s="147"/>
      <c r="P54" s="173"/>
      <c r="Q54" s="147"/>
      <c r="R54" s="147"/>
      <c r="S54" s="173">
        <f>ROUND((SUM(S49:S53))/1,2)</f>
        <v>15.71</v>
      </c>
      <c r="T54" s="144"/>
      <c r="U54" s="144"/>
      <c r="V54" s="2">
        <f>ROUND((SUM(V49:V53))/1,2)</f>
        <v>0</v>
      </c>
      <c r="W54" s="144"/>
      <c r="X54" s="144"/>
      <c r="Y54" s="144"/>
      <c r="Z54" s="144"/>
    </row>
    <row r="55" spans="1:27">
      <c r="A55" s="1"/>
      <c r="B55" s="1"/>
      <c r="C55" s="1"/>
      <c r="D55" s="1"/>
      <c r="E55" s="1"/>
      <c r="F55" s="157"/>
      <c r="G55" s="140"/>
      <c r="H55" s="140"/>
      <c r="I55" s="140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7">
      <c r="A56" s="147"/>
      <c r="B56" s="147"/>
      <c r="C56" s="162">
        <v>6</v>
      </c>
      <c r="D56" s="162" t="s">
        <v>69</v>
      </c>
      <c r="E56" s="147"/>
      <c r="F56" s="161"/>
      <c r="G56" s="148"/>
      <c r="H56" s="148"/>
      <c r="I56" s="148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4"/>
      <c r="U56" s="144"/>
      <c r="V56" s="147"/>
      <c r="W56" s="144"/>
      <c r="X56" s="144"/>
      <c r="Y56" s="144"/>
      <c r="Z56" s="144"/>
    </row>
    <row r="57" spans="1:27" ht="24.95" customHeight="1">
      <c r="A57" s="168"/>
      <c r="B57" s="163" t="s">
        <v>96</v>
      </c>
      <c r="C57" s="169" t="s">
        <v>195</v>
      </c>
      <c r="D57" s="163" t="s">
        <v>196</v>
      </c>
      <c r="E57" s="163" t="s">
        <v>97</v>
      </c>
      <c r="F57" s="164">
        <v>207</v>
      </c>
      <c r="G57" s="165">
        <v>0</v>
      </c>
      <c r="H57" s="165">
        <v>0</v>
      </c>
      <c r="I57" s="165">
        <f t="shared" ref="I57:I67" si="18">ROUND(F57*(G57+H57),2)</f>
        <v>0</v>
      </c>
      <c r="J57" s="163">
        <f t="shared" ref="J57:J67" si="19">ROUND(F57*(N57),2)</f>
        <v>1776.06</v>
      </c>
      <c r="K57" s="166">
        <f t="shared" ref="K57:K67" si="20">ROUND(F57*(O57),2)</f>
        <v>0</v>
      </c>
      <c r="L57" s="166">
        <f t="shared" ref="L57:L67" si="21">ROUND(F57*(G57),2)</f>
        <v>0</v>
      </c>
      <c r="M57" s="166">
        <f t="shared" ref="M57:M67" si="22">ROUND(F57*(H57),2)</f>
        <v>0</v>
      </c>
      <c r="N57" s="166">
        <v>8.58</v>
      </c>
      <c r="O57" s="166"/>
      <c r="P57" s="171">
        <v>3.9810000000000005E-2</v>
      </c>
      <c r="Q57" s="172"/>
      <c r="R57" s="172">
        <v>3.9810000000000005E-2</v>
      </c>
      <c r="S57" s="170">
        <f t="shared" ref="S57:S67" si="23">ROUND(F57*(P57),3)</f>
        <v>8.2409999999999997</v>
      </c>
      <c r="T57" s="167"/>
      <c r="U57" s="167"/>
      <c r="V57" s="171"/>
      <c r="Z57">
        <v>0</v>
      </c>
    </row>
    <row r="58" spans="1:27" ht="24.95" customHeight="1">
      <c r="A58" s="168"/>
      <c r="B58" s="163" t="s">
        <v>96</v>
      </c>
      <c r="C58" s="169" t="s">
        <v>197</v>
      </c>
      <c r="D58" s="163" t="s">
        <v>198</v>
      </c>
      <c r="E58" s="163" t="s">
        <v>97</v>
      </c>
      <c r="F58" s="164">
        <v>543.34600000000012</v>
      </c>
      <c r="G58" s="165">
        <v>0</v>
      </c>
      <c r="H58" s="165">
        <v>0</v>
      </c>
      <c r="I58" s="165">
        <f t="shared" si="18"/>
        <v>0</v>
      </c>
      <c r="J58" s="163">
        <f t="shared" si="19"/>
        <v>3482.85</v>
      </c>
      <c r="K58" s="166">
        <f t="shared" si="20"/>
        <v>0</v>
      </c>
      <c r="L58" s="166">
        <f t="shared" si="21"/>
        <v>0</v>
      </c>
      <c r="M58" s="166">
        <f t="shared" si="22"/>
        <v>0</v>
      </c>
      <c r="N58" s="166">
        <v>6.41</v>
      </c>
      <c r="O58" s="166"/>
      <c r="P58" s="171">
        <v>7.3499999999999998E-3</v>
      </c>
      <c r="Q58" s="172"/>
      <c r="R58" s="172">
        <v>7.3499999999999998E-3</v>
      </c>
      <c r="S58" s="170">
        <f t="shared" si="23"/>
        <v>3.9940000000000002</v>
      </c>
      <c r="T58" s="167"/>
      <c r="U58" s="167"/>
      <c r="V58" s="171"/>
      <c r="Z58">
        <v>0</v>
      </c>
    </row>
    <row r="59" spans="1:27" ht="24.95" customHeight="1">
      <c r="A59" s="168"/>
      <c r="B59" s="163" t="s">
        <v>96</v>
      </c>
      <c r="C59" s="169" t="s">
        <v>199</v>
      </c>
      <c r="D59" s="163" t="s">
        <v>200</v>
      </c>
      <c r="E59" s="163" t="s">
        <v>97</v>
      </c>
      <c r="F59" s="164">
        <v>336.346</v>
      </c>
      <c r="G59" s="165">
        <v>0</v>
      </c>
      <c r="H59" s="165">
        <v>0</v>
      </c>
      <c r="I59" s="165">
        <f t="shared" si="18"/>
        <v>0</v>
      </c>
      <c r="J59" s="163">
        <f t="shared" si="19"/>
        <v>2842.12</v>
      </c>
      <c r="K59" s="166">
        <f t="shared" si="20"/>
        <v>0</v>
      </c>
      <c r="L59" s="166">
        <f t="shared" si="21"/>
        <v>0</v>
      </c>
      <c r="M59" s="166">
        <f t="shared" si="22"/>
        <v>0</v>
      </c>
      <c r="N59" s="166">
        <v>8.4499999999999993</v>
      </c>
      <c r="O59" s="166"/>
      <c r="P59" s="171">
        <v>1.6799999999999999E-2</v>
      </c>
      <c r="Q59" s="172"/>
      <c r="R59" s="172">
        <v>1.6799999999999999E-2</v>
      </c>
      <c r="S59" s="170">
        <f t="shared" si="23"/>
        <v>5.6509999999999998</v>
      </c>
      <c r="T59" s="167"/>
      <c r="U59" s="167"/>
      <c r="V59" s="171"/>
      <c r="Z59">
        <v>0</v>
      </c>
    </row>
    <row r="60" spans="1:27" ht="24.95" customHeight="1">
      <c r="A60" s="168"/>
      <c r="B60" s="163" t="s">
        <v>96</v>
      </c>
      <c r="C60" s="169" t="s">
        <v>201</v>
      </c>
      <c r="D60" s="163" t="s">
        <v>202</v>
      </c>
      <c r="E60" s="163" t="s">
        <v>97</v>
      </c>
      <c r="F60" s="164">
        <v>543.346</v>
      </c>
      <c r="G60" s="165">
        <v>0</v>
      </c>
      <c r="H60" s="165">
        <v>0</v>
      </c>
      <c r="I60" s="165">
        <f t="shared" si="18"/>
        <v>0</v>
      </c>
      <c r="J60" s="163">
        <f t="shared" si="19"/>
        <v>467.28</v>
      </c>
      <c r="K60" s="166">
        <f t="shared" si="20"/>
        <v>0</v>
      </c>
      <c r="L60" s="166">
        <f t="shared" si="21"/>
        <v>0</v>
      </c>
      <c r="M60" s="166">
        <f t="shared" si="22"/>
        <v>0</v>
      </c>
      <c r="N60" s="166">
        <v>0.86</v>
      </c>
      <c r="O60" s="166"/>
      <c r="P60" s="171">
        <v>8.0000000000000007E-5</v>
      </c>
      <c r="Q60" s="172"/>
      <c r="R60" s="172">
        <v>8.0000000000000007E-5</v>
      </c>
      <c r="S60" s="170">
        <f t="shared" si="23"/>
        <v>4.2999999999999997E-2</v>
      </c>
      <c r="T60" s="167"/>
      <c r="U60" s="167"/>
      <c r="V60" s="171"/>
      <c r="Z60">
        <v>0</v>
      </c>
    </row>
    <row r="61" spans="1:27" ht="24.95" customHeight="1">
      <c r="A61" s="168"/>
      <c r="B61" s="163" t="s">
        <v>96</v>
      </c>
      <c r="C61" s="169" t="s">
        <v>203</v>
      </c>
      <c r="D61" s="163" t="s">
        <v>204</v>
      </c>
      <c r="E61" s="163" t="s">
        <v>108</v>
      </c>
      <c r="F61" s="164">
        <v>12</v>
      </c>
      <c r="G61" s="165">
        <v>0</v>
      </c>
      <c r="H61" s="165">
        <v>0</v>
      </c>
      <c r="I61" s="165">
        <f t="shared" si="18"/>
        <v>0</v>
      </c>
      <c r="J61" s="163">
        <f t="shared" si="19"/>
        <v>43.8</v>
      </c>
      <c r="K61" s="166">
        <f t="shared" si="20"/>
        <v>0</v>
      </c>
      <c r="L61" s="166">
        <f t="shared" si="21"/>
        <v>0</v>
      </c>
      <c r="M61" s="166">
        <f t="shared" si="22"/>
        <v>0</v>
      </c>
      <c r="N61" s="166">
        <v>3.65</v>
      </c>
      <c r="O61" s="166"/>
      <c r="P61" s="171">
        <v>4.6000000000000001E-4</v>
      </c>
      <c r="Q61" s="172"/>
      <c r="R61" s="172">
        <v>4.6000000000000001E-4</v>
      </c>
      <c r="S61" s="170">
        <f t="shared" si="23"/>
        <v>6.0000000000000001E-3</v>
      </c>
      <c r="T61" s="167"/>
      <c r="U61" s="167"/>
      <c r="V61" s="171"/>
      <c r="Z61">
        <v>0</v>
      </c>
    </row>
    <row r="62" spans="1:27" ht="24.95" customHeight="1">
      <c r="A62" s="168"/>
      <c r="B62" s="163" t="s">
        <v>96</v>
      </c>
      <c r="C62" s="169" t="s">
        <v>205</v>
      </c>
      <c r="D62" s="163" t="s">
        <v>206</v>
      </c>
      <c r="E62" s="163" t="s">
        <v>97</v>
      </c>
      <c r="F62" s="164">
        <v>34.658500000000004</v>
      </c>
      <c r="G62" s="165">
        <v>0</v>
      </c>
      <c r="H62" s="165">
        <v>0</v>
      </c>
      <c r="I62" s="165">
        <f t="shared" si="18"/>
        <v>0</v>
      </c>
      <c r="J62" s="163">
        <f t="shared" si="19"/>
        <v>395.45</v>
      </c>
      <c r="K62" s="166">
        <f t="shared" si="20"/>
        <v>0</v>
      </c>
      <c r="L62" s="166">
        <f t="shared" si="21"/>
        <v>0</v>
      </c>
      <c r="M62" s="166">
        <f t="shared" si="22"/>
        <v>0</v>
      </c>
      <c r="N62" s="166">
        <v>11.41</v>
      </c>
      <c r="O62" s="166"/>
      <c r="P62" s="171">
        <v>9.4800000000000006E-3</v>
      </c>
      <c r="Q62" s="172"/>
      <c r="R62" s="172">
        <v>9.4800000000000006E-3</v>
      </c>
      <c r="S62" s="170">
        <f t="shared" si="23"/>
        <v>0.32900000000000001</v>
      </c>
      <c r="T62" s="167"/>
      <c r="U62" s="167"/>
      <c r="V62" s="171"/>
      <c r="Z62">
        <v>0</v>
      </c>
    </row>
    <row r="63" spans="1:27" ht="24.95" customHeight="1">
      <c r="A63" s="168"/>
      <c r="B63" s="163" t="s">
        <v>96</v>
      </c>
      <c r="C63" s="169" t="s">
        <v>207</v>
      </c>
      <c r="D63" s="163" t="s">
        <v>208</v>
      </c>
      <c r="E63" s="163" t="s">
        <v>97</v>
      </c>
      <c r="F63" s="164">
        <v>177.54300000000001</v>
      </c>
      <c r="G63" s="165">
        <v>0</v>
      </c>
      <c r="H63" s="165">
        <v>0</v>
      </c>
      <c r="I63" s="165">
        <f t="shared" si="18"/>
        <v>0</v>
      </c>
      <c r="J63" s="163">
        <f t="shared" si="19"/>
        <v>3225.96</v>
      </c>
      <c r="K63" s="166">
        <f t="shared" si="20"/>
        <v>0</v>
      </c>
      <c r="L63" s="166">
        <f t="shared" si="21"/>
        <v>0</v>
      </c>
      <c r="M63" s="166">
        <f t="shared" si="22"/>
        <v>0</v>
      </c>
      <c r="N63" s="166">
        <v>18.170000000000002</v>
      </c>
      <c r="O63" s="166"/>
      <c r="P63" s="171">
        <v>3.5700000000000003E-3</v>
      </c>
      <c r="Q63" s="172"/>
      <c r="R63" s="172">
        <v>3.5700000000000003E-3</v>
      </c>
      <c r="S63" s="170">
        <f t="shared" si="23"/>
        <v>0.63400000000000001</v>
      </c>
      <c r="T63" s="167"/>
      <c r="U63" s="167"/>
      <c r="V63" s="171"/>
      <c r="Z63">
        <v>0</v>
      </c>
    </row>
    <row r="64" spans="1:27" s="733" customFormat="1" ht="24.95" customHeight="1">
      <c r="A64" s="726"/>
      <c r="B64" s="715" t="s">
        <v>96</v>
      </c>
      <c r="C64" s="714" t="s">
        <v>209</v>
      </c>
      <c r="D64" s="727" t="s">
        <v>2602</v>
      </c>
      <c r="E64" s="715" t="s">
        <v>97</v>
      </c>
      <c r="F64" s="716">
        <v>29.898</v>
      </c>
      <c r="G64" s="717">
        <v>0</v>
      </c>
      <c r="H64" s="717">
        <v>0</v>
      </c>
      <c r="I64" s="717">
        <f t="shared" si="18"/>
        <v>0</v>
      </c>
      <c r="J64" s="715">
        <f t="shared" si="19"/>
        <v>873.32</v>
      </c>
      <c r="K64" s="728">
        <f t="shared" si="20"/>
        <v>0</v>
      </c>
      <c r="L64" s="728">
        <f t="shared" si="21"/>
        <v>0</v>
      </c>
      <c r="M64" s="728">
        <f t="shared" si="22"/>
        <v>0</v>
      </c>
      <c r="N64" s="728">
        <v>29.21</v>
      </c>
      <c r="O64" s="728"/>
      <c r="P64" s="729">
        <v>6.5100000000000002E-3</v>
      </c>
      <c r="Q64" s="730"/>
      <c r="R64" s="730">
        <v>6.5100000000000002E-3</v>
      </c>
      <c r="S64" s="731">
        <f t="shared" si="23"/>
        <v>0.19500000000000001</v>
      </c>
      <c r="T64" s="732"/>
      <c r="U64" s="732"/>
      <c r="V64" s="729"/>
      <c r="Z64" s="733">
        <v>0</v>
      </c>
      <c r="AA64" s="734"/>
    </row>
    <row r="65" spans="1:26" ht="35.1" customHeight="1">
      <c r="A65" s="168"/>
      <c r="B65" s="163" t="s">
        <v>96</v>
      </c>
      <c r="C65" s="169" t="s">
        <v>210</v>
      </c>
      <c r="D65" s="163" t="s">
        <v>211</v>
      </c>
      <c r="E65" s="163" t="s">
        <v>116</v>
      </c>
      <c r="F65" s="164">
        <v>71.861999999999995</v>
      </c>
      <c r="G65" s="165">
        <v>0</v>
      </c>
      <c r="H65" s="165">
        <v>0</v>
      </c>
      <c r="I65" s="165">
        <f t="shared" si="18"/>
        <v>0</v>
      </c>
      <c r="J65" s="163">
        <f t="shared" si="19"/>
        <v>3407.7</v>
      </c>
      <c r="K65" s="166">
        <f t="shared" si="20"/>
        <v>0</v>
      </c>
      <c r="L65" s="166">
        <f t="shared" si="21"/>
        <v>0</v>
      </c>
      <c r="M65" s="166">
        <f t="shared" si="22"/>
        <v>0</v>
      </c>
      <c r="N65" s="166">
        <v>47.42</v>
      </c>
      <c r="O65" s="166"/>
      <c r="P65" s="171">
        <v>1.29395E-2</v>
      </c>
      <c r="Q65" s="172"/>
      <c r="R65" s="172">
        <v>1.29395E-2</v>
      </c>
      <c r="S65" s="170">
        <f t="shared" si="23"/>
        <v>0.93</v>
      </c>
      <c r="T65" s="167"/>
      <c r="U65" s="167"/>
      <c r="V65" s="171"/>
      <c r="Z65">
        <v>0</v>
      </c>
    </row>
    <row r="66" spans="1:26" ht="35.1" customHeight="1">
      <c r="A66" s="168"/>
      <c r="B66" s="163" t="s">
        <v>96</v>
      </c>
      <c r="C66" s="169" t="s">
        <v>212</v>
      </c>
      <c r="D66" s="163" t="s">
        <v>213</v>
      </c>
      <c r="E66" s="163" t="s">
        <v>97</v>
      </c>
      <c r="F66" s="164">
        <v>150.38349999999997</v>
      </c>
      <c r="G66" s="165">
        <v>0</v>
      </c>
      <c r="H66" s="165">
        <v>0</v>
      </c>
      <c r="I66" s="165">
        <f t="shared" si="18"/>
        <v>0</v>
      </c>
      <c r="J66" s="163">
        <f t="shared" si="19"/>
        <v>6069.48</v>
      </c>
      <c r="K66" s="166">
        <f t="shared" si="20"/>
        <v>0</v>
      </c>
      <c r="L66" s="166">
        <f t="shared" si="21"/>
        <v>0</v>
      </c>
      <c r="M66" s="166">
        <f t="shared" si="22"/>
        <v>0</v>
      </c>
      <c r="N66" s="166">
        <v>40.36</v>
      </c>
      <c r="O66" s="166"/>
      <c r="P66" s="171">
        <v>1.0529999999999999E-2</v>
      </c>
      <c r="Q66" s="172"/>
      <c r="R66" s="172">
        <v>1.0529999999999999E-2</v>
      </c>
      <c r="S66" s="170">
        <f t="shared" si="23"/>
        <v>1.5840000000000001</v>
      </c>
      <c r="T66" s="167"/>
      <c r="U66" s="167"/>
      <c r="V66" s="171"/>
      <c r="Z66">
        <v>0</v>
      </c>
    </row>
    <row r="67" spans="1:26" ht="24.95" customHeight="1">
      <c r="A67" s="168"/>
      <c r="B67" s="163" t="s">
        <v>96</v>
      </c>
      <c r="C67" s="169" t="s">
        <v>214</v>
      </c>
      <c r="D67" s="163" t="s">
        <v>215</v>
      </c>
      <c r="E67" s="163" t="s">
        <v>139</v>
      </c>
      <c r="F67" s="164">
        <v>12.982200000000001</v>
      </c>
      <c r="G67" s="165">
        <v>0</v>
      </c>
      <c r="H67" s="165">
        <v>0</v>
      </c>
      <c r="I67" s="165">
        <f t="shared" si="18"/>
        <v>0</v>
      </c>
      <c r="J67" s="163">
        <f t="shared" si="19"/>
        <v>2384.83</v>
      </c>
      <c r="K67" s="166">
        <f t="shared" si="20"/>
        <v>0</v>
      </c>
      <c r="L67" s="166">
        <f t="shared" si="21"/>
        <v>0</v>
      </c>
      <c r="M67" s="166">
        <f t="shared" si="22"/>
        <v>0</v>
      </c>
      <c r="N67" s="166">
        <v>183.7</v>
      </c>
      <c r="O67" s="166"/>
      <c r="P67" s="171">
        <v>2.2395700000000001</v>
      </c>
      <c r="Q67" s="172"/>
      <c r="R67" s="172">
        <v>2.2395700000000001</v>
      </c>
      <c r="S67" s="170">
        <f t="shared" si="23"/>
        <v>29.074999999999999</v>
      </c>
      <c r="T67" s="167"/>
      <c r="U67" s="167"/>
      <c r="V67" s="171"/>
      <c r="Z67">
        <v>0</v>
      </c>
    </row>
    <row r="68" spans="1:26">
      <c r="A68" s="147"/>
      <c r="B68" s="147"/>
      <c r="C68" s="162">
        <v>6</v>
      </c>
      <c r="D68" s="162" t="s">
        <v>69</v>
      </c>
      <c r="E68" s="147"/>
      <c r="F68" s="161"/>
      <c r="G68" s="150">
        <f>ROUND((SUM(L56:L67))/1,2)</f>
        <v>0</v>
      </c>
      <c r="H68" s="150">
        <f>ROUND((SUM(M56:M67))/1,2)</f>
        <v>0</v>
      </c>
      <c r="I68" s="150">
        <f>ROUND((SUM(I56:I67))/1,2)</f>
        <v>0</v>
      </c>
      <c r="J68" s="147"/>
      <c r="K68" s="147"/>
      <c r="L68" s="147">
        <f>ROUND((SUM(L56:L67))/1,2)</f>
        <v>0</v>
      </c>
      <c r="M68" s="147">
        <f>ROUND((SUM(M56:M67))/1,2)</f>
        <v>0</v>
      </c>
      <c r="N68" s="147"/>
      <c r="O68" s="147"/>
      <c r="P68" s="173"/>
      <c r="Q68" s="147"/>
      <c r="R68" s="147"/>
      <c r="S68" s="173">
        <f>ROUND((SUM(S56:S67))/1,2)</f>
        <v>50.68</v>
      </c>
      <c r="T68" s="144"/>
      <c r="U68" s="144"/>
      <c r="V68" s="2">
        <f>ROUND((SUM(V56:V67))/1,2)</f>
        <v>0</v>
      </c>
      <c r="W68" s="144"/>
      <c r="X68" s="144"/>
      <c r="Y68" s="144"/>
      <c r="Z68" s="144"/>
    </row>
    <row r="69" spans="1:26">
      <c r="A69" s="1"/>
      <c r="B69" s="1"/>
      <c r="C69" s="1"/>
      <c r="D69" s="1"/>
      <c r="E69" s="1"/>
      <c r="F69" s="157"/>
      <c r="G69" s="140"/>
      <c r="H69" s="140"/>
      <c r="I69" s="140"/>
      <c r="J69" s="1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>
      <c r="A70" s="147"/>
      <c r="B70" s="147"/>
      <c r="C70" s="162">
        <v>9</v>
      </c>
      <c r="D70" s="162" t="s">
        <v>70</v>
      </c>
      <c r="E70" s="147"/>
      <c r="F70" s="161"/>
      <c r="G70" s="148"/>
      <c r="H70" s="148"/>
      <c r="I70" s="148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4"/>
      <c r="U70" s="144"/>
      <c r="V70" s="147"/>
      <c r="W70" s="144"/>
      <c r="X70" s="144"/>
      <c r="Y70" s="144"/>
      <c r="Z70" s="144"/>
    </row>
    <row r="71" spans="1:26" ht="24.95" customHeight="1">
      <c r="A71" s="168"/>
      <c r="B71" s="163" t="s">
        <v>98</v>
      </c>
      <c r="C71" s="169" t="s">
        <v>216</v>
      </c>
      <c r="D71" s="163" t="s">
        <v>217</v>
      </c>
      <c r="E71" s="163" t="s">
        <v>97</v>
      </c>
      <c r="F71" s="164">
        <v>179.66</v>
      </c>
      <c r="G71" s="165">
        <v>0</v>
      </c>
      <c r="H71" s="165">
        <v>0</v>
      </c>
      <c r="I71" s="165">
        <f>ROUND(F71*(G71+H71),2)</f>
        <v>0</v>
      </c>
      <c r="J71" s="163">
        <f>ROUND(F71*(N71),2)</f>
        <v>379.08</v>
      </c>
      <c r="K71" s="166">
        <f>ROUND(F71*(O71),2)</f>
        <v>0</v>
      </c>
      <c r="L71" s="166">
        <f>ROUND(F71*(G71),2)</f>
        <v>0</v>
      </c>
      <c r="M71" s="166">
        <f>ROUND(F71*(H71),2)</f>
        <v>0</v>
      </c>
      <c r="N71" s="166">
        <v>2.11</v>
      </c>
      <c r="O71" s="166"/>
      <c r="P71" s="171">
        <v>2.572E-2</v>
      </c>
      <c r="Q71" s="172"/>
      <c r="R71" s="172">
        <v>2.572E-2</v>
      </c>
      <c r="S71" s="170">
        <f>ROUND(F71*(P71),3)</f>
        <v>4.6210000000000004</v>
      </c>
      <c r="T71" s="167"/>
      <c r="U71" s="167"/>
      <c r="V71" s="171"/>
      <c r="Z71">
        <v>0</v>
      </c>
    </row>
    <row r="72" spans="1:26" ht="24.95" customHeight="1">
      <c r="A72" s="168"/>
      <c r="B72" s="163" t="s">
        <v>98</v>
      </c>
      <c r="C72" s="169" t="s">
        <v>218</v>
      </c>
      <c r="D72" s="163" t="s">
        <v>219</v>
      </c>
      <c r="E72" s="163" t="s">
        <v>97</v>
      </c>
      <c r="F72" s="164">
        <v>179.66</v>
      </c>
      <c r="G72" s="165">
        <v>0</v>
      </c>
      <c r="H72" s="165">
        <v>0</v>
      </c>
      <c r="I72" s="165">
        <f>ROUND(F72*(G72+H72),2)</f>
        <v>0</v>
      </c>
      <c r="J72" s="163">
        <f>ROUND(F72*(N72),2)</f>
        <v>470.71</v>
      </c>
      <c r="K72" s="166">
        <f>ROUND(F72*(O72),2)</f>
        <v>0</v>
      </c>
      <c r="L72" s="166">
        <f>ROUND(F72*(G72),2)</f>
        <v>0</v>
      </c>
      <c r="M72" s="166">
        <f>ROUND(F72*(H72),2)</f>
        <v>0</v>
      </c>
      <c r="N72" s="166">
        <v>2.62</v>
      </c>
      <c r="O72" s="166"/>
      <c r="P72" s="172"/>
      <c r="Q72" s="172"/>
      <c r="R72" s="172"/>
      <c r="S72" s="170">
        <f>ROUND(F72*(P72),3)</f>
        <v>0</v>
      </c>
      <c r="T72" s="167"/>
      <c r="U72" s="167"/>
      <c r="V72" s="171"/>
      <c r="Z72">
        <v>0</v>
      </c>
    </row>
    <row r="73" spans="1:26" ht="24.95" customHeight="1">
      <c r="A73" s="168"/>
      <c r="B73" s="163" t="s">
        <v>98</v>
      </c>
      <c r="C73" s="169" t="s">
        <v>99</v>
      </c>
      <c r="D73" s="163" t="s">
        <v>100</v>
      </c>
      <c r="E73" s="163" t="s">
        <v>97</v>
      </c>
      <c r="F73" s="164">
        <v>259.64400000000001</v>
      </c>
      <c r="G73" s="165">
        <v>0</v>
      </c>
      <c r="H73" s="165">
        <v>0</v>
      </c>
      <c r="I73" s="165">
        <f>ROUND(F73*(G73+H73),2)</f>
        <v>0</v>
      </c>
      <c r="J73" s="163">
        <f>ROUND(F73*(N73),2)</f>
        <v>986.65</v>
      </c>
      <c r="K73" s="166">
        <f>ROUND(F73*(O73),2)</f>
        <v>0</v>
      </c>
      <c r="L73" s="166">
        <f>ROUND(F73*(G73),2)</f>
        <v>0</v>
      </c>
      <c r="M73" s="166">
        <f>ROUND(F73*(H73),2)</f>
        <v>0</v>
      </c>
      <c r="N73" s="166">
        <v>3.8</v>
      </c>
      <c r="O73" s="166"/>
      <c r="P73" s="171">
        <v>1.92E-3</v>
      </c>
      <c r="Q73" s="172"/>
      <c r="R73" s="172">
        <v>1.92E-3</v>
      </c>
      <c r="S73" s="170">
        <f>ROUND(F73*(P73),3)</f>
        <v>0.499</v>
      </c>
      <c r="T73" s="167"/>
      <c r="U73" s="167"/>
      <c r="V73" s="171"/>
      <c r="Z73">
        <v>0</v>
      </c>
    </row>
    <row r="74" spans="1:26" ht="24.95" customHeight="1">
      <c r="A74" s="168"/>
      <c r="B74" s="163" t="s">
        <v>220</v>
      </c>
      <c r="C74" s="169" t="s">
        <v>221</v>
      </c>
      <c r="D74" s="163" t="s">
        <v>222</v>
      </c>
      <c r="E74" s="163" t="s">
        <v>97</v>
      </c>
      <c r="F74" s="164">
        <v>179.66</v>
      </c>
      <c r="G74" s="165">
        <v>0</v>
      </c>
      <c r="H74" s="165">
        <v>0</v>
      </c>
      <c r="I74" s="165">
        <f>ROUND(F74*(G74+H74),2)</f>
        <v>0</v>
      </c>
      <c r="J74" s="163">
        <f>ROUND(F74*(N74),2)</f>
        <v>238.95</v>
      </c>
      <c r="K74" s="166">
        <f>ROUND(F74*(O74),2)</f>
        <v>0</v>
      </c>
      <c r="L74" s="166">
        <f>ROUND(F74*(G74),2)</f>
        <v>0</v>
      </c>
      <c r="M74" s="166">
        <f>ROUND(F74*(H74),2)</f>
        <v>0</v>
      </c>
      <c r="N74" s="166">
        <v>1.33</v>
      </c>
      <c r="O74" s="166"/>
      <c r="P74" s="171">
        <v>2.572E-2</v>
      </c>
      <c r="Q74" s="172"/>
      <c r="R74" s="172">
        <v>2.572E-2</v>
      </c>
      <c r="S74" s="170">
        <f>ROUND(F74*(P74),3)</f>
        <v>4.6210000000000004</v>
      </c>
      <c r="T74" s="167"/>
      <c r="U74" s="167"/>
      <c r="V74" s="171"/>
      <c r="Z74">
        <v>0</v>
      </c>
    </row>
    <row r="75" spans="1:26" ht="24.95" customHeight="1">
      <c r="A75" s="168"/>
      <c r="B75" s="163" t="s">
        <v>96</v>
      </c>
      <c r="C75" s="169" t="s">
        <v>101</v>
      </c>
      <c r="D75" s="163" t="s">
        <v>223</v>
      </c>
      <c r="E75" s="163" t="s">
        <v>97</v>
      </c>
      <c r="F75" s="164">
        <v>259.1454</v>
      </c>
      <c r="G75" s="165">
        <v>0</v>
      </c>
      <c r="H75" s="165">
        <v>0</v>
      </c>
      <c r="I75" s="165">
        <f>ROUND(F75*(G75+H75),2)</f>
        <v>0</v>
      </c>
      <c r="J75" s="163">
        <f>ROUND(F75*(N75),2)</f>
        <v>1059.9000000000001</v>
      </c>
      <c r="K75" s="166">
        <f>ROUND(F75*(O75),2)</f>
        <v>0</v>
      </c>
      <c r="L75" s="166">
        <f>ROUND(F75*(G75),2)</f>
        <v>0</v>
      </c>
      <c r="M75" s="166">
        <f>ROUND(F75*(H75),2)</f>
        <v>0</v>
      </c>
      <c r="N75" s="166">
        <v>4.09</v>
      </c>
      <c r="O75" s="166"/>
      <c r="P75" s="171">
        <v>5.0000000000000002E-5</v>
      </c>
      <c r="Q75" s="172"/>
      <c r="R75" s="172">
        <v>5.0000000000000002E-5</v>
      </c>
      <c r="S75" s="170">
        <f>ROUND(F75*(P75),3)</f>
        <v>1.2999999999999999E-2</v>
      </c>
      <c r="T75" s="167"/>
      <c r="U75" s="167"/>
      <c r="V75" s="171"/>
      <c r="Z75">
        <v>0</v>
      </c>
    </row>
    <row r="76" spans="1:26">
      <c r="A76" s="147"/>
      <c r="B76" s="147"/>
      <c r="C76" s="162">
        <v>9</v>
      </c>
      <c r="D76" s="162" t="s">
        <v>70</v>
      </c>
      <c r="E76" s="147"/>
      <c r="F76" s="161"/>
      <c r="G76" s="150">
        <f>ROUND((SUM(L70:L75))/1,2)</f>
        <v>0</v>
      </c>
      <c r="H76" s="150">
        <f>ROUND((SUM(M70:M75))/1,2)</f>
        <v>0</v>
      </c>
      <c r="I76" s="150">
        <f>ROUND((SUM(I70:I75))/1,2)</f>
        <v>0</v>
      </c>
      <c r="J76" s="147"/>
      <c r="K76" s="147"/>
      <c r="L76" s="147">
        <f>ROUND((SUM(L70:L75))/1,2)</f>
        <v>0</v>
      </c>
      <c r="M76" s="147">
        <f>ROUND((SUM(M70:M75))/1,2)</f>
        <v>0</v>
      </c>
      <c r="N76" s="147"/>
      <c r="O76" s="147"/>
      <c r="P76" s="173"/>
      <c r="Q76" s="147"/>
      <c r="R76" s="147"/>
      <c r="S76" s="173">
        <f>ROUND((SUM(S70:S75))/1,2)</f>
        <v>9.75</v>
      </c>
      <c r="T76" s="144"/>
      <c r="U76" s="144"/>
      <c r="V76" s="2">
        <f>ROUND((SUM(V70:V75))/1,2)</f>
        <v>0</v>
      </c>
      <c r="W76" s="144"/>
      <c r="X76" s="144"/>
      <c r="Y76" s="144"/>
      <c r="Z76" s="144"/>
    </row>
    <row r="77" spans="1:26">
      <c r="A77" s="1"/>
      <c r="B77" s="1"/>
      <c r="C77" s="1"/>
      <c r="D77" s="1"/>
      <c r="E77" s="1"/>
      <c r="F77" s="157"/>
      <c r="G77" s="140"/>
      <c r="H77" s="140"/>
      <c r="I77" s="140"/>
      <c r="J77" s="1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>
      <c r="A78" s="147"/>
      <c r="B78" s="147"/>
      <c r="C78" s="162">
        <v>99</v>
      </c>
      <c r="D78" s="162" t="s">
        <v>71</v>
      </c>
      <c r="E78" s="147"/>
      <c r="F78" s="161"/>
      <c r="G78" s="148"/>
      <c r="H78" s="148"/>
      <c r="I78" s="148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4"/>
      <c r="U78" s="144"/>
      <c r="V78" s="147"/>
      <c r="W78" s="144"/>
      <c r="X78" s="144"/>
      <c r="Y78" s="144"/>
      <c r="Z78" s="144"/>
    </row>
    <row r="79" spans="1:26" ht="24.95" customHeight="1">
      <c r="A79" s="168"/>
      <c r="B79" s="163" t="s">
        <v>96</v>
      </c>
      <c r="C79" s="169" t="s">
        <v>224</v>
      </c>
      <c r="D79" s="163" t="s">
        <v>225</v>
      </c>
      <c r="E79" s="163" t="s">
        <v>103</v>
      </c>
      <c r="F79" s="164">
        <v>379.68380047397602</v>
      </c>
      <c r="G79" s="165">
        <v>0</v>
      </c>
      <c r="H79" s="165">
        <v>0</v>
      </c>
      <c r="I79" s="165">
        <f>ROUND(F79*(G79+H79),2)</f>
        <v>0</v>
      </c>
      <c r="J79" s="163">
        <f>ROUND(F79*(N79),2)</f>
        <v>4624.55</v>
      </c>
      <c r="K79" s="166">
        <f>ROUND(F79*(O79),2)</f>
        <v>0</v>
      </c>
      <c r="L79" s="166">
        <f>ROUND(F79*(G79),2)</f>
        <v>0</v>
      </c>
      <c r="M79" s="166">
        <f>ROUND(F79*(H79),2)</f>
        <v>0</v>
      </c>
      <c r="N79" s="166">
        <v>12.18</v>
      </c>
      <c r="O79" s="166"/>
      <c r="P79" s="172"/>
      <c r="Q79" s="172"/>
      <c r="R79" s="172"/>
      <c r="S79" s="170">
        <f>ROUND(F79*(P79),3)</f>
        <v>0</v>
      </c>
      <c r="T79" s="167"/>
      <c r="U79" s="167"/>
      <c r="V79" s="171"/>
      <c r="Z79">
        <v>0</v>
      </c>
    </row>
    <row r="80" spans="1:26">
      <c r="A80" s="147"/>
      <c r="B80" s="147"/>
      <c r="C80" s="162">
        <v>99</v>
      </c>
      <c r="D80" s="162" t="s">
        <v>71</v>
      </c>
      <c r="E80" s="147"/>
      <c r="F80" s="161"/>
      <c r="G80" s="150">
        <f>ROUND((SUM(L78:L79))/1,2)</f>
        <v>0</v>
      </c>
      <c r="H80" s="150">
        <f>ROUND((SUM(M78:M79))/1,2)</f>
        <v>0</v>
      </c>
      <c r="I80" s="150">
        <f>ROUND((SUM(I78:I79))/1,2)</f>
        <v>0</v>
      </c>
      <c r="J80" s="147"/>
      <c r="K80" s="147"/>
      <c r="L80" s="147">
        <f>ROUND((SUM(L78:L79))/1,2)</f>
        <v>0</v>
      </c>
      <c r="M80" s="147">
        <f>ROUND((SUM(M78:M79))/1,2)</f>
        <v>0</v>
      </c>
      <c r="N80" s="147"/>
      <c r="O80" s="147"/>
      <c r="P80" s="173"/>
      <c r="Q80" s="147"/>
      <c r="R80" s="147"/>
      <c r="S80" s="173">
        <f>ROUND((SUM(S78:S79))/1,2)</f>
        <v>0</v>
      </c>
      <c r="T80" s="144"/>
      <c r="U80" s="144"/>
      <c r="V80" s="2">
        <f>ROUND((SUM(V78:V79))/1,2)</f>
        <v>0</v>
      </c>
      <c r="W80" s="144"/>
      <c r="X80" s="144"/>
      <c r="Y80" s="144"/>
      <c r="Z80" s="144"/>
    </row>
    <row r="81" spans="1:26">
      <c r="A81" s="1"/>
      <c r="B81" s="1"/>
      <c r="C81" s="1"/>
      <c r="D81" s="1"/>
      <c r="E81" s="1"/>
      <c r="F81" s="157"/>
      <c r="G81" s="140"/>
      <c r="H81" s="140"/>
      <c r="I81" s="140"/>
      <c r="J81" s="1"/>
      <c r="K81" s="1"/>
      <c r="L81" s="1"/>
      <c r="M81" s="1"/>
      <c r="N81" s="1"/>
      <c r="O81" s="1"/>
      <c r="P81" s="1"/>
      <c r="Q81" s="1"/>
      <c r="R81" s="1"/>
      <c r="S81" s="1"/>
      <c r="V81" s="1"/>
    </row>
    <row r="82" spans="1:26">
      <c r="A82" s="147"/>
      <c r="B82" s="147"/>
      <c r="C82" s="147"/>
      <c r="D82" s="2" t="s">
        <v>68</v>
      </c>
      <c r="E82" s="147"/>
      <c r="F82" s="161"/>
      <c r="G82" s="150">
        <f>ROUND((SUM(L9:L81))/2,2)</f>
        <v>0</v>
      </c>
      <c r="H82" s="150">
        <f>ROUND((SUM(M9:M81))/2,2)</f>
        <v>0</v>
      </c>
      <c r="I82" s="150">
        <f>SUM(I22,I34,I47,I54,I68,I76,I80)</f>
        <v>0</v>
      </c>
      <c r="J82" s="148"/>
      <c r="K82" s="147"/>
      <c r="L82" s="148">
        <f>ROUND((SUM(L9:L81))/2,2)</f>
        <v>0</v>
      </c>
      <c r="M82" s="148">
        <f>ROUND((SUM(M9:M81))/2,2)</f>
        <v>0</v>
      </c>
      <c r="N82" s="147"/>
      <c r="O82" s="147"/>
      <c r="P82" s="173"/>
      <c r="Q82" s="147"/>
      <c r="R82" s="147"/>
      <c r="S82" s="173">
        <f>ROUND((SUM(S9:S81))/2,2)</f>
        <v>378.53</v>
      </c>
      <c r="T82" s="144"/>
      <c r="U82" s="144"/>
      <c r="V82" s="2">
        <f>ROUND((SUM(V9:V81))/2,2)</f>
        <v>0</v>
      </c>
    </row>
    <row r="83" spans="1:26">
      <c r="A83" s="1"/>
      <c r="B83" s="1"/>
      <c r="C83" s="1"/>
      <c r="D83" s="1"/>
      <c r="E83" s="1"/>
      <c r="F83" s="157"/>
      <c r="G83" s="140"/>
      <c r="H83" s="140"/>
      <c r="I83" s="140"/>
      <c r="J83" s="1"/>
      <c r="K83" s="1"/>
      <c r="L83" s="1"/>
      <c r="M83" s="1"/>
      <c r="N83" s="1"/>
      <c r="O83" s="1"/>
      <c r="P83" s="1"/>
      <c r="Q83" s="1"/>
      <c r="R83" s="1"/>
      <c r="S83" s="1"/>
      <c r="V83" s="1"/>
    </row>
    <row r="84" spans="1:26">
      <c r="A84" s="147"/>
      <c r="B84" s="147"/>
      <c r="C84" s="147"/>
      <c r="D84" s="2" t="s">
        <v>72</v>
      </c>
      <c r="E84" s="147"/>
      <c r="F84" s="161"/>
      <c r="G84" s="148"/>
      <c r="H84" s="148"/>
      <c r="I84" s="148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4"/>
      <c r="U84" s="144"/>
      <c r="V84" s="147"/>
      <c r="W84" s="144"/>
      <c r="X84" s="144"/>
      <c r="Y84" s="144"/>
      <c r="Z84" s="144"/>
    </row>
    <row r="85" spans="1:26">
      <c r="A85" s="147"/>
      <c r="B85" s="147"/>
      <c r="C85" s="162">
        <v>711</v>
      </c>
      <c r="D85" s="162" t="s">
        <v>73</v>
      </c>
      <c r="E85" s="147"/>
      <c r="F85" s="161"/>
      <c r="G85" s="148"/>
      <c r="H85" s="148"/>
      <c r="I85" s="148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4"/>
      <c r="U85" s="144"/>
      <c r="V85" s="147"/>
      <c r="W85" s="144"/>
      <c r="X85" s="144"/>
      <c r="Y85" s="144"/>
      <c r="Z85" s="144"/>
    </row>
    <row r="86" spans="1:26" ht="24.95" customHeight="1">
      <c r="A86" s="168"/>
      <c r="B86" s="163" t="s">
        <v>104</v>
      </c>
      <c r="C86" s="169" t="s">
        <v>226</v>
      </c>
      <c r="D86" s="163" t="s">
        <v>227</v>
      </c>
      <c r="E86" s="163" t="s">
        <v>97</v>
      </c>
      <c r="F86" s="164">
        <v>248</v>
      </c>
      <c r="G86" s="165">
        <v>0</v>
      </c>
      <c r="H86" s="165">
        <v>0</v>
      </c>
      <c r="I86" s="165">
        <f t="shared" ref="I86:I96" si="24">ROUND(F86*(G86+H86),2)</f>
        <v>0</v>
      </c>
      <c r="J86" s="163">
        <f t="shared" ref="J86:J96" si="25">ROUND(F86*(N86),2)</f>
        <v>582.79999999999995</v>
      </c>
      <c r="K86" s="166">
        <f t="shared" ref="K86:K96" si="26">ROUND(F86*(O86),2)</f>
        <v>0</v>
      </c>
      <c r="L86" s="166">
        <f t="shared" ref="L86:L96" si="27">ROUND(F86*(G86),2)</f>
        <v>0</v>
      </c>
      <c r="M86" s="166">
        <f t="shared" ref="M86:M96" si="28">ROUND(F86*(H86),2)</f>
        <v>0</v>
      </c>
      <c r="N86" s="166">
        <v>2.35</v>
      </c>
      <c r="O86" s="166"/>
      <c r="P86" s="172"/>
      <c r="Q86" s="172"/>
      <c r="R86" s="172"/>
      <c r="S86" s="170">
        <f t="shared" ref="S86:S96" si="29">ROUND(F86*(P86),3)</f>
        <v>0</v>
      </c>
      <c r="T86" s="167"/>
      <c r="U86" s="167"/>
      <c r="V86" s="171"/>
      <c r="Z86">
        <v>0</v>
      </c>
    </row>
    <row r="87" spans="1:26" ht="35.1" customHeight="1">
      <c r="A87" s="168"/>
      <c r="B87" s="163" t="s">
        <v>104</v>
      </c>
      <c r="C87" s="169" t="s">
        <v>228</v>
      </c>
      <c r="D87" s="163" t="s">
        <v>229</v>
      </c>
      <c r="E87" s="163" t="s">
        <v>97</v>
      </c>
      <c r="F87" s="164">
        <v>248</v>
      </c>
      <c r="G87" s="165">
        <v>0</v>
      </c>
      <c r="H87" s="165">
        <v>0</v>
      </c>
      <c r="I87" s="165">
        <f t="shared" si="24"/>
        <v>0</v>
      </c>
      <c r="J87" s="163">
        <f t="shared" si="25"/>
        <v>57.04</v>
      </c>
      <c r="K87" s="166">
        <f t="shared" si="26"/>
        <v>0</v>
      </c>
      <c r="L87" s="166">
        <f t="shared" si="27"/>
        <v>0</v>
      </c>
      <c r="M87" s="166">
        <f t="shared" si="28"/>
        <v>0</v>
      </c>
      <c r="N87" s="166">
        <v>0.23</v>
      </c>
      <c r="O87" s="166"/>
      <c r="P87" s="172"/>
      <c r="Q87" s="172"/>
      <c r="R87" s="172"/>
      <c r="S87" s="170">
        <f t="shared" si="29"/>
        <v>0</v>
      </c>
      <c r="T87" s="167"/>
      <c r="U87" s="167"/>
      <c r="V87" s="171"/>
      <c r="Z87">
        <v>0</v>
      </c>
    </row>
    <row r="88" spans="1:26" ht="35.1" customHeight="1">
      <c r="A88" s="168"/>
      <c r="B88" s="163" t="s">
        <v>104</v>
      </c>
      <c r="C88" s="169" t="s">
        <v>230</v>
      </c>
      <c r="D88" s="163" t="s">
        <v>231</v>
      </c>
      <c r="E88" s="163" t="s">
        <v>97</v>
      </c>
      <c r="F88" s="164">
        <v>31.184999999999999</v>
      </c>
      <c r="G88" s="165">
        <v>0</v>
      </c>
      <c r="H88" s="165">
        <v>0</v>
      </c>
      <c r="I88" s="165">
        <f t="shared" si="24"/>
        <v>0</v>
      </c>
      <c r="J88" s="163">
        <f t="shared" si="25"/>
        <v>8.73</v>
      </c>
      <c r="K88" s="166">
        <f t="shared" si="26"/>
        <v>0</v>
      </c>
      <c r="L88" s="166">
        <f t="shared" si="27"/>
        <v>0</v>
      </c>
      <c r="M88" s="166">
        <f t="shared" si="28"/>
        <v>0</v>
      </c>
      <c r="N88" s="166">
        <v>0.28000000000000003</v>
      </c>
      <c r="O88" s="166"/>
      <c r="P88" s="172"/>
      <c r="Q88" s="172"/>
      <c r="R88" s="172"/>
      <c r="S88" s="170">
        <f t="shared" si="29"/>
        <v>0</v>
      </c>
      <c r="T88" s="167"/>
      <c r="U88" s="167"/>
      <c r="V88" s="171"/>
      <c r="Z88">
        <v>0</v>
      </c>
    </row>
    <row r="89" spans="1:26" ht="24.95" customHeight="1">
      <c r="A89" s="168"/>
      <c r="B89" s="163" t="s">
        <v>104</v>
      </c>
      <c r="C89" s="169" t="s">
        <v>232</v>
      </c>
      <c r="D89" s="163" t="s">
        <v>233</v>
      </c>
      <c r="E89" s="163" t="s">
        <v>116</v>
      </c>
      <c r="F89" s="164">
        <v>40.388999999999996</v>
      </c>
      <c r="G89" s="165">
        <v>0</v>
      </c>
      <c r="H89" s="165">
        <v>0</v>
      </c>
      <c r="I89" s="165">
        <f t="shared" si="24"/>
        <v>0</v>
      </c>
      <c r="J89" s="163">
        <f t="shared" si="25"/>
        <v>210.02</v>
      </c>
      <c r="K89" s="166">
        <f t="shared" si="26"/>
        <v>0</v>
      </c>
      <c r="L89" s="166">
        <f t="shared" si="27"/>
        <v>0</v>
      </c>
      <c r="M89" s="166">
        <f t="shared" si="28"/>
        <v>0</v>
      </c>
      <c r="N89" s="166">
        <v>5.2</v>
      </c>
      <c r="O89" s="166"/>
      <c r="P89" s="172"/>
      <c r="Q89" s="172"/>
      <c r="R89" s="172"/>
      <c r="S89" s="170">
        <f t="shared" si="29"/>
        <v>0</v>
      </c>
      <c r="T89" s="167"/>
      <c r="U89" s="167"/>
      <c r="V89" s="171"/>
      <c r="Z89">
        <v>0</v>
      </c>
    </row>
    <row r="90" spans="1:26" ht="35.1" customHeight="1">
      <c r="A90" s="168"/>
      <c r="B90" s="163" t="s">
        <v>104</v>
      </c>
      <c r="C90" s="169" t="s">
        <v>234</v>
      </c>
      <c r="D90" s="163" t="s">
        <v>235</v>
      </c>
      <c r="E90" s="163" t="s">
        <v>97</v>
      </c>
      <c r="F90" s="164">
        <v>248</v>
      </c>
      <c r="G90" s="165">
        <v>0</v>
      </c>
      <c r="H90" s="165">
        <v>0</v>
      </c>
      <c r="I90" s="165">
        <f t="shared" si="24"/>
        <v>0</v>
      </c>
      <c r="J90" s="163">
        <f t="shared" si="25"/>
        <v>667.12</v>
      </c>
      <c r="K90" s="166">
        <f t="shared" si="26"/>
        <v>0</v>
      </c>
      <c r="L90" s="166">
        <f t="shared" si="27"/>
        <v>0</v>
      </c>
      <c r="M90" s="166">
        <f t="shared" si="28"/>
        <v>0</v>
      </c>
      <c r="N90" s="166">
        <v>2.69</v>
      </c>
      <c r="O90" s="166"/>
      <c r="P90" s="171">
        <v>5.4000000000000001E-4</v>
      </c>
      <c r="Q90" s="172"/>
      <c r="R90" s="172">
        <v>5.4000000000000001E-4</v>
      </c>
      <c r="S90" s="170">
        <f t="shared" si="29"/>
        <v>0.13400000000000001</v>
      </c>
      <c r="T90" s="167"/>
      <c r="U90" s="167"/>
      <c r="V90" s="171"/>
      <c r="Z90">
        <v>0</v>
      </c>
    </row>
    <row r="91" spans="1:26" ht="35.1" customHeight="1">
      <c r="A91" s="168"/>
      <c r="B91" s="163" t="s">
        <v>104</v>
      </c>
      <c r="C91" s="169" t="s">
        <v>236</v>
      </c>
      <c r="D91" s="163" t="s">
        <v>237</v>
      </c>
      <c r="E91" s="163" t="s">
        <v>97</v>
      </c>
      <c r="F91" s="164">
        <v>31.184999999999999</v>
      </c>
      <c r="G91" s="165">
        <v>0</v>
      </c>
      <c r="H91" s="165">
        <v>0</v>
      </c>
      <c r="I91" s="165">
        <f t="shared" si="24"/>
        <v>0</v>
      </c>
      <c r="J91" s="163">
        <f t="shared" si="25"/>
        <v>112.27</v>
      </c>
      <c r="K91" s="166">
        <f t="shared" si="26"/>
        <v>0</v>
      </c>
      <c r="L91" s="166">
        <f t="shared" si="27"/>
        <v>0</v>
      </c>
      <c r="M91" s="166">
        <f t="shared" si="28"/>
        <v>0</v>
      </c>
      <c r="N91" s="166">
        <v>3.6</v>
      </c>
      <c r="O91" s="166"/>
      <c r="P91" s="171">
        <v>5.4000000000000001E-4</v>
      </c>
      <c r="Q91" s="172"/>
      <c r="R91" s="172">
        <v>5.4000000000000001E-4</v>
      </c>
      <c r="S91" s="170">
        <f t="shared" si="29"/>
        <v>1.7000000000000001E-2</v>
      </c>
      <c r="T91" s="167"/>
      <c r="U91" s="167"/>
      <c r="V91" s="171"/>
      <c r="Z91">
        <v>0</v>
      </c>
    </row>
    <row r="92" spans="1:26" ht="24.95" customHeight="1">
      <c r="A92" s="168"/>
      <c r="B92" s="163" t="s">
        <v>104</v>
      </c>
      <c r="C92" s="169" t="s">
        <v>238</v>
      </c>
      <c r="D92" s="163" t="s">
        <v>239</v>
      </c>
      <c r="E92" s="163" t="s">
        <v>97</v>
      </c>
      <c r="F92" s="164">
        <v>2.0150000000000001</v>
      </c>
      <c r="G92" s="165">
        <v>0</v>
      </c>
      <c r="H92" s="165">
        <v>0</v>
      </c>
      <c r="I92" s="165">
        <f t="shared" si="24"/>
        <v>0</v>
      </c>
      <c r="J92" s="163">
        <f t="shared" si="25"/>
        <v>45.6</v>
      </c>
      <c r="K92" s="166">
        <f t="shared" si="26"/>
        <v>0</v>
      </c>
      <c r="L92" s="166">
        <f t="shared" si="27"/>
        <v>0</v>
      </c>
      <c r="M92" s="166">
        <f t="shared" si="28"/>
        <v>0</v>
      </c>
      <c r="N92" s="166">
        <v>22.63</v>
      </c>
      <c r="O92" s="166"/>
      <c r="P92" s="171">
        <v>4.5199999999999997E-3</v>
      </c>
      <c r="Q92" s="172"/>
      <c r="R92" s="172">
        <v>4.5199999999999997E-3</v>
      </c>
      <c r="S92" s="170">
        <f t="shared" si="29"/>
        <v>8.9999999999999993E-3</v>
      </c>
      <c r="T92" s="167"/>
      <c r="U92" s="167"/>
      <c r="V92" s="171"/>
      <c r="Z92">
        <v>0</v>
      </c>
    </row>
    <row r="93" spans="1:26" ht="24.95" customHeight="1">
      <c r="A93" s="168"/>
      <c r="B93" s="163" t="s">
        <v>104</v>
      </c>
      <c r="C93" s="169" t="s">
        <v>240</v>
      </c>
      <c r="D93" s="163" t="s">
        <v>241</v>
      </c>
      <c r="E93" s="163" t="s">
        <v>97</v>
      </c>
      <c r="F93" s="164">
        <v>12.228000000000002</v>
      </c>
      <c r="G93" s="165">
        <v>0</v>
      </c>
      <c r="H93" s="165">
        <v>0</v>
      </c>
      <c r="I93" s="165">
        <f t="shared" si="24"/>
        <v>0</v>
      </c>
      <c r="J93" s="163">
        <f t="shared" si="25"/>
        <v>289.07</v>
      </c>
      <c r="K93" s="166">
        <f t="shared" si="26"/>
        <v>0</v>
      </c>
      <c r="L93" s="166">
        <f t="shared" si="27"/>
        <v>0</v>
      </c>
      <c r="M93" s="166">
        <f t="shared" si="28"/>
        <v>0</v>
      </c>
      <c r="N93" s="166">
        <v>23.64</v>
      </c>
      <c r="O93" s="166"/>
      <c r="P93" s="171">
        <v>4.5199999999999997E-3</v>
      </c>
      <c r="Q93" s="172"/>
      <c r="R93" s="172">
        <v>4.5199999999999997E-3</v>
      </c>
      <c r="S93" s="170">
        <f t="shared" si="29"/>
        <v>5.5E-2</v>
      </c>
      <c r="T93" s="167"/>
      <c r="U93" s="167"/>
      <c r="V93" s="171"/>
      <c r="Z93">
        <v>0</v>
      </c>
    </row>
    <row r="94" spans="1:26" ht="24.95" customHeight="1">
      <c r="A94" s="168"/>
      <c r="B94" s="163" t="s">
        <v>104</v>
      </c>
      <c r="C94" s="169" t="s">
        <v>242</v>
      </c>
      <c r="D94" s="163" t="s">
        <v>243</v>
      </c>
      <c r="E94" s="163" t="s">
        <v>105</v>
      </c>
      <c r="F94" s="164">
        <v>4380.0887559741941</v>
      </c>
      <c r="G94" s="174">
        <v>0</v>
      </c>
      <c r="H94" s="174">
        <v>0</v>
      </c>
      <c r="I94" s="174">
        <f t="shared" si="24"/>
        <v>0</v>
      </c>
      <c r="J94" s="163">
        <f t="shared" si="25"/>
        <v>127.02</v>
      </c>
      <c r="K94" s="166">
        <f t="shared" si="26"/>
        <v>0</v>
      </c>
      <c r="L94" s="166">
        <f t="shared" si="27"/>
        <v>0</v>
      </c>
      <c r="M94" s="166">
        <f t="shared" si="28"/>
        <v>0</v>
      </c>
      <c r="N94" s="166">
        <v>2.9000000000000001E-2</v>
      </c>
      <c r="O94" s="166"/>
      <c r="P94" s="172"/>
      <c r="Q94" s="172"/>
      <c r="R94" s="172"/>
      <c r="S94" s="170">
        <f t="shared" si="29"/>
        <v>0</v>
      </c>
      <c r="T94" s="167"/>
      <c r="U94" s="167"/>
      <c r="V94" s="171"/>
      <c r="Z94">
        <v>0</v>
      </c>
    </row>
    <row r="95" spans="1:26" ht="24.95" customHeight="1">
      <c r="A95" s="180"/>
      <c r="B95" s="175" t="s">
        <v>244</v>
      </c>
      <c r="C95" s="181" t="s">
        <v>245</v>
      </c>
      <c r="D95" s="175" t="s">
        <v>246</v>
      </c>
      <c r="E95" s="175" t="s">
        <v>247</v>
      </c>
      <c r="F95" s="176">
        <v>57.512110000000007</v>
      </c>
      <c r="G95" s="177">
        <v>0</v>
      </c>
      <c r="H95" s="177">
        <v>0</v>
      </c>
      <c r="I95" s="177">
        <f t="shared" si="24"/>
        <v>0</v>
      </c>
      <c r="J95" s="175">
        <f t="shared" si="25"/>
        <v>108.7</v>
      </c>
      <c r="K95" s="178">
        <f t="shared" si="26"/>
        <v>0</v>
      </c>
      <c r="L95" s="178">
        <f t="shared" si="27"/>
        <v>0</v>
      </c>
      <c r="M95" s="178">
        <f t="shared" si="28"/>
        <v>0</v>
      </c>
      <c r="N95" s="178">
        <v>1.8900000000000001</v>
      </c>
      <c r="O95" s="178"/>
      <c r="P95" s="183">
        <v>1</v>
      </c>
      <c r="Q95" s="184"/>
      <c r="R95" s="184">
        <v>1</v>
      </c>
      <c r="S95" s="182">
        <f t="shared" si="29"/>
        <v>57.512</v>
      </c>
      <c r="T95" s="179"/>
      <c r="U95" s="179"/>
      <c r="V95" s="183"/>
      <c r="Z95">
        <v>0</v>
      </c>
    </row>
    <row r="96" spans="1:26" ht="24.95" customHeight="1">
      <c r="A96" s="180"/>
      <c r="B96" s="175" t="s">
        <v>248</v>
      </c>
      <c r="C96" s="181" t="s">
        <v>249</v>
      </c>
      <c r="D96" s="175" t="s">
        <v>250</v>
      </c>
      <c r="E96" s="175" t="s">
        <v>116</v>
      </c>
      <c r="F96" s="176">
        <v>321.06274999999999</v>
      </c>
      <c r="G96" s="177">
        <v>0</v>
      </c>
      <c r="H96" s="177">
        <v>0</v>
      </c>
      <c r="I96" s="177">
        <f t="shared" si="24"/>
        <v>0</v>
      </c>
      <c r="J96" s="175">
        <f t="shared" si="25"/>
        <v>2298.81</v>
      </c>
      <c r="K96" s="178">
        <f t="shared" si="26"/>
        <v>0</v>
      </c>
      <c r="L96" s="178">
        <f t="shared" si="27"/>
        <v>0</v>
      </c>
      <c r="M96" s="178">
        <f t="shared" si="28"/>
        <v>0</v>
      </c>
      <c r="N96" s="178">
        <v>7.16</v>
      </c>
      <c r="O96" s="178"/>
      <c r="P96" s="184"/>
      <c r="Q96" s="184"/>
      <c r="R96" s="184"/>
      <c r="S96" s="182">
        <f t="shared" si="29"/>
        <v>0</v>
      </c>
      <c r="T96" s="179"/>
      <c r="U96" s="179"/>
      <c r="V96" s="183"/>
      <c r="Z96">
        <v>0</v>
      </c>
    </row>
    <row r="97" spans="1:26">
      <c r="A97" s="147"/>
      <c r="B97" s="147"/>
      <c r="C97" s="162">
        <v>711</v>
      </c>
      <c r="D97" s="162" t="s">
        <v>73</v>
      </c>
      <c r="E97" s="147"/>
      <c r="F97" s="161"/>
      <c r="G97" s="150">
        <f>ROUND((SUM(L85:L96))/1,2)</f>
        <v>0</v>
      </c>
      <c r="H97" s="150">
        <f>ROUND((SUM(M85:M96))/1,2)</f>
        <v>0</v>
      </c>
      <c r="I97" s="150">
        <f>ROUND((SUM(I85:I96))/1,2)</f>
        <v>0</v>
      </c>
      <c r="J97" s="147"/>
      <c r="K97" s="147"/>
      <c r="L97" s="147">
        <f>ROUND((SUM(L85:L96))/1,2)</f>
        <v>0</v>
      </c>
      <c r="M97" s="147">
        <f>ROUND((SUM(M85:M96))/1,2)</f>
        <v>0</v>
      </c>
      <c r="N97" s="147"/>
      <c r="O97" s="147"/>
      <c r="P97" s="173"/>
      <c r="Q97" s="147"/>
      <c r="R97" s="147"/>
      <c r="S97" s="173">
        <f>ROUND((SUM(S85:S96))/1,2)</f>
        <v>57.73</v>
      </c>
      <c r="T97" s="144"/>
      <c r="U97" s="144"/>
      <c r="V97" s="2">
        <f>ROUND((SUM(V85:V96))/1,2)</f>
        <v>0</v>
      </c>
      <c r="W97" s="144"/>
      <c r="X97" s="144"/>
      <c r="Y97" s="144"/>
      <c r="Z97" s="144"/>
    </row>
    <row r="98" spans="1:26">
      <c r="A98" s="1"/>
      <c r="B98" s="1"/>
      <c r="C98" s="1"/>
      <c r="D98" s="1"/>
      <c r="E98" s="1"/>
      <c r="F98" s="157"/>
      <c r="G98" s="140"/>
      <c r="H98" s="140"/>
      <c r="I98" s="140"/>
      <c r="J98" s="1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>
      <c r="A99" s="147"/>
      <c r="B99" s="147"/>
      <c r="C99" s="162">
        <v>713</v>
      </c>
      <c r="D99" s="162" t="s">
        <v>130</v>
      </c>
      <c r="E99" s="147"/>
      <c r="F99" s="161"/>
      <c r="G99" s="148"/>
      <c r="H99" s="148"/>
      <c r="I99" s="148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4"/>
      <c r="U99" s="144"/>
      <c r="V99" s="147"/>
      <c r="W99" s="144"/>
      <c r="X99" s="144"/>
      <c r="Y99" s="144"/>
      <c r="Z99" s="144"/>
    </row>
    <row r="100" spans="1:26" ht="24.95" customHeight="1">
      <c r="A100" s="168"/>
      <c r="B100" s="163" t="s">
        <v>251</v>
      </c>
      <c r="C100" s="169" t="s">
        <v>252</v>
      </c>
      <c r="D100" s="163" t="s">
        <v>253</v>
      </c>
      <c r="E100" s="163" t="s">
        <v>97</v>
      </c>
      <c r="F100" s="164">
        <v>238.875</v>
      </c>
      <c r="G100" s="165">
        <v>0</v>
      </c>
      <c r="H100" s="165">
        <v>0</v>
      </c>
      <c r="I100" s="165">
        <f t="shared" ref="I100:I106" si="30">ROUND(F100*(G100+H100),2)</f>
        <v>0</v>
      </c>
      <c r="J100" s="163">
        <f t="shared" ref="J100:J106" si="31">ROUND(F100*(N100),2)</f>
        <v>1017.61</v>
      </c>
      <c r="K100" s="166">
        <f t="shared" ref="K100:K106" si="32">ROUND(F100*(O100),2)</f>
        <v>0</v>
      </c>
      <c r="L100" s="166">
        <f t="shared" ref="L100:L106" si="33">ROUND(F100*(G100),2)</f>
        <v>0</v>
      </c>
      <c r="M100" s="166">
        <f t="shared" ref="M100:M106" si="34">ROUND(F100*(H100),2)</f>
        <v>0</v>
      </c>
      <c r="N100" s="166">
        <v>4.26</v>
      </c>
      <c r="O100" s="166"/>
      <c r="P100" s="171">
        <v>2.9999999999999997E-4</v>
      </c>
      <c r="Q100" s="172"/>
      <c r="R100" s="172">
        <v>2.9999999999999997E-4</v>
      </c>
      <c r="S100" s="170">
        <f t="shared" ref="S100:S106" si="35">ROUND(F100*(P100),3)</f>
        <v>7.1999999999999995E-2</v>
      </c>
      <c r="T100" s="167"/>
      <c r="U100" s="167"/>
      <c r="V100" s="171"/>
      <c r="Z100">
        <v>0</v>
      </c>
    </row>
    <row r="101" spans="1:26" ht="24.95" customHeight="1">
      <c r="A101" s="168"/>
      <c r="B101" s="163" t="s">
        <v>251</v>
      </c>
      <c r="C101" s="169" t="s">
        <v>254</v>
      </c>
      <c r="D101" s="163" t="s">
        <v>255</v>
      </c>
      <c r="E101" s="163" t="s">
        <v>97</v>
      </c>
      <c r="F101" s="164">
        <v>238.875</v>
      </c>
      <c r="G101" s="165">
        <v>0</v>
      </c>
      <c r="H101" s="165">
        <v>0</v>
      </c>
      <c r="I101" s="165">
        <f t="shared" si="30"/>
        <v>0</v>
      </c>
      <c r="J101" s="163">
        <f t="shared" si="31"/>
        <v>881.45</v>
      </c>
      <c r="K101" s="166">
        <f t="shared" si="32"/>
        <v>0</v>
      </c>
      <c r="L101" s="166">
        <f t="shared" si="33"/>
        <v>0</v>
      </c>
      <c r="M101" s="166">
        <f t="shared" si="34"/>
        <v>0</v>
      </c>
      <c r="N101" s="166">
        <v>3.69</v>
      </c>
      <c r="O101" s="166"/>
      <c r="P101" s="171">
        <v>1.8000000000000001E-4</v>
      </c>
      <c r="Q101" s="172"/>
      <c r="R101" s="172">
        <v>1.8000000000000001E-4</v>
      </c>
      <c r="S101" s="170">
        <f t="shared" si="35"/>
        <v>4.2999999999999997E-2</v>
      </c>
      <c r="T101" s="167"/>
      <c r="U101" s="167"/>
      <c r="V101" s="171"/>
      <c r="Z101">
        <v>0</v>
      </c>
    </row>
    <row r="102" spans="1:26" ht="24.95" customHeight="1">
      <c r="A102" s="168"/>
      <c r="B102" s="163" t="s">
        <v>251</v>
      </c>
      <c r="C102" s="169" t="s">
        <v>256</v>
      </c>
      <c r="D102" s="163" t="s">
        <v>257</v>
      </c>
      <c r="E102" s="163" t="s">
        <v>97</v>
      </c>
      <c r="F102" s="164">
        <v>216.37</v>
      </c>
      <c r="G102" s="165">
        <v>0</v>
      </c>
      <c r="H102" s="165">
        <v>0</v>
      </c>
      <c r="I102" s="165">
        <f t="shared" si="30"/>
        <v>0</v>
      </c>
      <c r="J102" s="163">
        <f t="shared" si="31"/>
        <v>636.13</v>
      </c>
      <c r="K102" s="166">
        <f t="shared" si="32"/>
        <v>0</v>
      </c>
      <c r="L102" s="166">
        <f t="shared" si="33"/>
        <v>0</v>
      </c>
      <c r="M102" s="166">
        <f t="shared" si="34"/>
        <v>0</v>
      </c>
      <c r="N102" s="166">
        <v>2.94</v>
      </c>
      <c r="O102" s="166"/>
      <c r="P102" s="171">
        <v>1.8000000000000001E-4</v>
      </c>
      <c r="Q102" s="172"/>
      <c r="R102" s="172">
        <v>1.8000000000000001E-4</v>
      </c>
      <c r="S102" s="170">
        <f t="shared" si="35"/>
        <v>3.9E-2</v>
      </c>
      <c r="T102" s="167"/>
      <c r="U102" s="167"/>
      <c r="V102" s="171"/>
      <c r="Z102">
        <v>0</v>
      </c>
    </row>
    <row r="103" spans="1:26" ht="24.95" customHeight="1">
      <c r="A103" s="168"/>
      <c r="B103" s="163" t="s">
        <v>251</v>
      </c>
      <c r="C103" s="169" t="s">
        <v>258</v>
      </c>
      <c r="D103" s="163" t="s">
        <v>259</v>
      </c>
      <c r="E103" s="163" t="s">
        <v>97</v>
      </c>
      <c r="F103" s="164">
        <v>216.37</v>
      </c>
      <c r="G103" s="165">
        <v>0</v>
      </c>
      <c r="H103" s="165">
        <v>0</v>
      </c>
      <c r="I103" s="165">
        <f t="shared" si="30"/>
        <v>0</v>
      </c>
      <c r="J103" s="163">
        <f t="shared" si="31"/>
        <v>196.9</v>
      </c>
      <c r="K103" s="166">
        <f t="shared" si="32"/>
        <v>0</v>
      </c>
      <c r="L103" s="166">
        <f t="shared" si="33"/>
        <v>0</v>
      </c>
      <c r="M103" s="166">
        <f t="shared" si="34"/>
        <v>0</v>
      </c>
      <c r="N103" s="166">
        <v>0.91</v>
      </c>
      <c r="O103" s="166"/>
      <c r="P103" s="172"/>
      <c r="Q103" s="172"/>
      <c r="R103" s="172"/>
      <c r="S103" s="170">
        <f t="shared" si="35"/>
        <v>0</v>
      </c>
      <c r="T103" s="167"/>
      <c r="U103" s="167"/>
      <c r="V103" s="171"/>
      <c r="Z103">
        <v>0</v>
      </c>
    </row>
    <row r="104" spans="1:26" ht="24.95" customHeight="1">
      <c r="A104" s="168"/>
      <c r="B104" s="163" t="s">
        <v>260</v>
      </c>
      <c r="C104" s="169" t="s">
        <v>261</v>
      </c>
      <c r="D104" s="163" t="s">
        <v>262</v>
      </c>
      <c r="E104" s="163" t="s">
        <v>105</v>
      </c>
      <c r="F104" s="164">
        <v>8483.0506362610558</v>
      </c>
      <c r="G104" s="174">
        <v>0</v>
      </c>
      <c r="H104" s="174">
        <v>0</v>
      </c>
      <c r="I104" s="174">
        <f t="shared" si="30"/>
        <v>0</v>
      </c>
      <c r="J104" s="163">
        <f t="shared" si="31"/>
        <v>135.72999999999999</v>
      </c>
      <c r="K104" s="166">
        <f t="shared" si="32"/>
        <v>0</v>
      </c>
      <c r="L104" s="166">
        <f t="shared" si="33"/>
        <v>0</v>
      </c>
      <c r="M104" s="166">
        <f t="shared" si="34"/>
        <v>0</v>
      </c>
      <c r="N104" s="166">
        <v>1.6E-2</v>
      </c>
      <c r="O104" s="166"/>
      <c r="P104" s="172"/>
      <c r="Q104" s="172"/>
      <c r="R104" s="172"/>
      <c r="S104" s="170">
        <f t="shared" si="35"/>
        <v>0</v>
      </c>
      <c r="T104" s="167"/>
      <c r="U104" s="167"/>
      <c r="V104" s="171"/>
      <c r="Z104">
        <v>0</v>
      </c>
    </row>
    <row r="105" spans="1:26" ht="24.95" customHeight="1">
      <c r="A105" s="180"/>
      <c r="B105" s="175" t="s">
        <v>117</v>
      </c>
      <c r="C105" s="181" t="s">
        <v>263</v>
      </c>
      <c r="D105" s="175" t="s">
        <v>264</v>
      </c>
      <c r="E105" s="175" t="s">
        <v>116</v>
      </c>
      <c r="F105" s="176">
        <v>222.86110000000002</v>
      </c>
      <c r="G105" s="177">
        <v>0</v>
      </c>
      <c r="H105" s="177">
        <v>0</v>
      </c>
      <c r="I105" s="177">
        <f t="shared" si="30"/>
        <v>0</v>
      </c>
      <c r="J105" s="175">
        <f t="shared" si="31"/>
        <v>2897.19</v>
      </c>
      <c r="K105" s="178">
        <f t="shared" si="32"/>
        <v>0</v>
      </c>
      <c r="L105" s="178">
        <f t="shared" si="33"/>
        <v>0</v>
      </c>
      <c r="M105" s="178">
        <f t="shared" si="34"/>
        <v>0</v>
      </c>
      <c r="N105" s="178">
        <v>13</v>
      </c>
      <c r="O105" s="178"/>
      <c r="P105" s="184"/>
      <c r="Q105" s="184"/>
      <c r="R105" s="184"/>
      <c r="S105" s="182">
        <f t="shared" si="35"/>
        <v>0</v>
      </c>
      <c r="T105" s="179"/>
      <c r="U105" s="179"/>
      <c r="V105" s="183"/>
      <c r="Z105">
        <v>0</v>
      </c>
    </row>
    <row r="106" spans="1:26" ht="24.95" customHeight="1">
      <c r="A106" s="180"/>
      <c r="B106" s="175" t="s">
        <v>248</v>
      </c>
      <c r="C106" s="181" t="s">
        <v>265</v>
      </c>
      <c r="D106" s="175" t="s">
        <v>266</v>
      </c>
      <c r="E106" s="175" t="s">
        <v>97</v>
      </c>
      <c r="F106" s="176">
        <v>492.08250000000004</v>
      </c>
      <c r="G106" s="177">
        <v>0</v>
      </c>
      <c r="H106" s="177">
        <v>0</v>
      </c>
      <c r="I106" s="177">
        <f t="shared" si="30"/>
        <v>0</v>
      </c>
      <c r="J106" s="175">
        <f t="shared" si="31"/>
        <v>2854.08</v>
      </c>
      <c r="K106" s="178">
        <f t="shared" si="32"/>
        <v>0</v>
      </c>
      <c r="L106" s="178">
        <f t="shared" si="33"/>
        <v>0</v>
      </c>
      <c r="M106" s="178">
        <f t="shared" si="34"/>
        <v>0</v>
      </c>
      <c r="N106" s="178">
        <v>5.8</v>
      </c>
      <c r="O106" s="178"/>
      <c r="P106" s="183">
        <v>4.7999999999999996E-3</v>
      </c>
      <c r="Q106" s="184"/>
      <c r="R106" s="184">
        <v>4.7999999999999996E-3</v>
      </c>
      <c r="S106" s="182">
        <f t="shared" si="35"/>
        <v>2.3620000000000001</v>
      </c>
      <c r="T106" s="179"/>
      <c r="U106" s="179"/>
      <c r="V106" s="183"/>
      <c r="Z106">
        <v>0</v>
      </c>
    </row>
    <row r="107" spans="1:26">
      <c r="A107" s="147"/>
      <c r="B107" s="147"/>
      <c r="C107" s="162">
        <v>713</v>
      </c>
      <c r="D107" s="162" t="s">
        <v>130</v>
      </c>
      <c r="E107" s="147"/>
      <c r="F107" s="161"/>
      <c r="G107" s="150">
        <f>ROUND((SUM(L99:L106))/1,2)</f>
        <v>0</v>
      </c>
      <c r="H107" s="150">
        <f>ROUND((SUM(M99:M106))/1,2)</f>
        <v>0</v>
      </c>
      <c r="I107" s="150">
        <f>ROUND((SUM(I99:I106))/1,2)</f>
        <v>0</v>
      </c>
      <c r="J107" s="147"/>
      <c r="K107" s="147"/>
      <c r="L107" s="147">
        <f>ROUND((SUM(L99:L106))/1,2)</f>
        <v>0</v>
      </c>
      <c r="M107" s="147">
        <f>ROUND((SUM(M99:M106))/1,2)</f>
        <v>0</v>
      </c>
      <c r="N107" s="147"/>
      <c r="O107" s="147"/>
      <c r="P107" s="173"/>
      <c r="Q107" s="147"/>
      <c r="R107" s="147"/>
      <c r="S107" s="173">
        <f>ROUND((SUM(S99:S106))/1,2)</f>
        <v>2.52</v>
      </c>
      <c r="T107" s="144"/>
      <c r="U107" s="144"/>
      <c r="V107" s="2">
        <f>ROUND((SUM(V99:V106))/1,2)</f>
        <v>0</v>
      </c>
      <c r="W107" s="144"/>
      <c r="X107" s="144"/>
      <c r="Y107" s="144"/>
      <c r="Z107" s="144"/>
    </row>
    <row r="108" spans="1:26">
      <c r="A108" s="1"/>
      <c r="B108" s="1"/>
      <c r="C108" s="1"/>
      <c r="D108" s="1"/>
      <c r="E108" s="1"/>
      <c r="F108" s="157"/>
      <c r="G108" s="140"/>
      <c r="H108" s="140"/>
      <c r="I108" s="140"/>
      <c r="J108" s="1"/>
      <c r="K108" s="1"/>
      <c r="L108" s="1"/>
      <c r="M108" s="1"/>
      <c r="N108" s="1"/>
      <c r="O108" s="1"/>
      <c r="P108" s="1"/>
      <c r="Q108" s="1"/>
      <c r="R108" s="1"/>
      <c r="S108" s="1"/>
      <c r="V108" s="1"/>
    </row>
    <row r="109" spans="1:26">
      <c r="A109" s="147"/>
      <c r="B109" s="147"/>
      <c r="C109" s="162">
        <v>762</v>
      </c>
      <c r="D109" s="162" t="s">
        <v>131</v>
      </c>
      <c r="E109" s="147"/>
      <c r="F109" s="161"/>
      <c r="G109" s="148"/>
      <c r="H109" s="148"/>
      <c r="I109" s="148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4"/>
      <c r="U109" s="144"/>
      <c r="V109" s="147"/>
      <c r="W109" s="144"/>
      <c r="X109" s="144"/>
      <c r="Y109" s="144"/>
      <c r="Z109" s="144"/>
    </row>
    <row r="110" spans="1:26" ht="35.1" customHeight="1">
      <c r="A110" s="168"/>
      <c r="B110" s="163" t="s">
        <v>267</v>
      </c>
      <c r="C110" s="169" t="s">
        <v>268</v>
      </c>
      <c r="D110" s="163" t="s">
        <v>269</v>
      </c>
      <c r="E110" s="163" t="s">
        <v>97</v>
      </c>
      <c r="F110" s="164">
        <v>273.89999999999998</v>
      </c>
      <c r="G110" s="165">
        <v>0</v>
      </c>
      <c r="H110" s="165">
        <v>0</v>
      </c>
      <c r="I110" s="165">
        <f t="shared" ref="I110:I116" si="36">ROUND(F110*(G110+H110),2)</f>
        <v>0</v>
      </c>
      <c r="J110" s="163">
        <f t="shared" ref="J110:J116" si="37">ROUND(F110*(N110),2)</f>
        <v>8874.36</v>
      </c>
      <c r="K110" s="166">
        <f t="shared" ref="K110:K116" si="38">ROUND(F110*(O110),2)</f>
        <v>0</v>
      </c>
      <c r="L110" s="166">
        <f t="shared" ref="L110:L116" si="39">ROUND(F110*(G110),2)</f>
        <v>0</v>
      </c>
      <c r="M110" s="166">
        <f t="shared" ref="M110:M116" si="40">ROUND(F110*(H110),2)</f>
        <v>0</v>
      </c>
      <c r="N110" s="166">
        <v>32.4</v>
      </c>
      <c r="O110" s="166"/>
      <c r="P110" s="172"/>
      <c r="Q110" s="172"/>
      <c r="R110" s="172"/>
      <c r="S110" s="170">
        <f t="shared" ref="S110:S116" si="41">ROUND(F110*(P110),3)</f>
        <v>0</v>
      </c>
      <c r="T110" s="167"/>
      <c r="U110" s="167"/>
      <c r="V110" s="171"/>
      <c r="Z110">
        <v>0</v>
      </c>
    </row>
    <row r="111" spans="1:26" ht="24.95" customHeight="1">
      <c r="A111" s="168"/>
      <c r="B111" s="163" t="s">
        <v>267</v>
      </c>
      <c r="C111" s="169" t="s">
        <v>270</v>
      </c>
      <c r="D111" s="163" t="s">
        <v>271</v>
      </c>
      <c r="E111" s="163" t="s">
        <v>108</v>
      </c>
      <c r="F111" s="164">
        <v>913</v>
      </c>
      <c r="G111" s="165">
        <v>0</v>
      </c>
      <c r="H111" s="165">
        <v>0</v>
      </c>
      <c r="I111" s="165">
        <f t="shared" si="36"/>
        <v>0</v>
      </c>
      <c r="J111" s="163">
        <f t="shared" si="37"/>
        <v>1104.73</v>
      </c>
      <c r="K111" s="166">
        <f t="shared" si="38"/>
        <v>0</v>
      </c>
      <c r="L111" s="166">
        <f t="shared" si="39"/>
        <v>0</v>
      </c>
      <c r="M111" s="166">
        <f t="shared" si="40"/>
        <v>0</v>
      </c>
      <c r="N111" s="166">
        <v>1.21</v>
      </c>
      <c r="O111" s="166"/>
      <c r="P111" s="172"/>
      <c r="Q111" s="172"/>
      <c r="R111" s="172"/>
      <c r="S111" s="170">
        <f t="shared" si="41"/>
        <v>0</v>
      </c>
      <c r="T111" s="167"/>
      <c r="U111" s="167"/>
      <c r="V111" s="171"/>
      <c r="Z111">
        <v>0</v>
      </c>
    </row>
    <row r="112" spans="1:26" ht="24.95" customHeight="1">
      <c r="A112" s="168"/>
      <c r="B112" s="163" t="s">
        <v>267</v>
      </c>
      <c r="C112" s="169" t="s">
        <v>272</v>
      </c>
      <c r="D112" s="163" t="s">
        <v>273</v>
      </c>
      <c r="E112" s="163" t="s">
        <v>139</v>
      </c>
      <c r="F112" s="164">
        <v>1.3690909090909089</v>
      </c>
      <c r="G112" s="165">
        <v>0</v>
      </c>
      <c r="H112" s="165">
        <v>0</v>
      </c>
      <c r="I112" s="165">
        <f t="shared" si="36"/>
        <v>0</v>
      </c>
      <c r="J112" s="163">
        <f t="shared" si="37"/>
        <v>41.91</v>
      </c>
      <c r="K112" s="166">
        <f t="shared" si="38"/>
        <v>0</v>
      </c>
      <c r="L112" s="166">
        <f t="shared" si="39"/>
        <v>0</v>
      </c>
      <c r="M112" s="166">
        <f t="shared" si="40"/>
        <v>0</v>
      </c>
      <c r="N112" s="166">
        <v>30.61</v>
      </c>
      <c r="O112" s="166"/>
      <c r="P112" s="171">
        <v>2.3100000000000002E-2</v>
      </c>
      <c r="Q112" s="172"/>
      <c r="R112" s="172">
        <v>2.3100000000000002E-2</v>
      </c>
      <c r="S112" s="170">
        <f t="shared" si="41"/>
        <v>3.2000000000000001E-2</v>
      </c>
      <c r="T112" s="167"/>
      <c r="U112" s="167"/>
      <c r="V112" s="171"/>
      <c r="Z112">
        <v>0</v>
      </c>
    </row>
    <row r="113" spans="1:27" ht="24.95" customHeight="1">
      <c r="A113" s="168"/>
      <c r="B113" s="163" t="s">
        <v>267</v>
      </c>
      <c r="C113" s="169" t="s">
        <v>274</v>
      </c>
      <c r="D113" s="587" t="s">
        <v>2616</v>
      </c>
      <c r="E113" s="163" t="s">
        <v>97</v>
      </c>
      <c r="F113" s="164">
        <v>47.931999999999995</v>
      </c>
      <c r="G113" s="165">
        <v>0</v>
      </c>
      <c r="H113" s="165">
        <v>0</v>
      </c>
      <c r="I113" s="165">
        <f t="shared" si="36"/>
        <v>0</v>
      </c>
      <c r="J113" s="163">
        <f t="shared" si="37"/>
        <v>940.91</v>
      </c>
      <c r="K113" s="166">
        <f t="shared" si="38"/>
        <v>0</v>
      </c>
      <c r="L113" s="166">
        <f t="shared" si="39"/>
        <v>0</v>
      </c>
      <c r="M113" s="166">
        <f t="shared" si="40"/>
        <v>0</v>
      </c>
      <c r="N113" s="166">
        <v>19.63</v>
      </c>
      <c r="O113" s="166"/>
      <c r="P113" s="171">
        <v>1.355E-2</v>
      </c>
      <c r="Q113" s="172"/>
      <c r="R113" s="172">
        <v>1.355E-2</v>
      </c>
      <c r="S113" s="170">
        <f t="shared" si="41"/>
        <v>0.64900000000000002</v>
      </c>
      <c r="T113" s="167"/>
      <c r="U113" s="167"/>
      <c r="V113" s="171"/>
      <c r="Z113">
        <v>0</v>
      </c>
    </row>
    <row r="114" spans="1:27" ht="35.1" customHeight="1">
      <c r="A114" s="168"/>
      <c r="B114" s="163" t="s">
        <v>267</v>
      </c>
      <c r="C114" s="169" t="s">
        <v>275</v>
      </c>
      <c r="D114" s="163" t="s">
        <v>276</v>
      </c>
      <c r="E114" s="163" t="s">
        <v>97</v>
      </c>
      <c r="F114" s="164">
        <v>273.89999999999998</v>
      </c>
      <c r="G114" s="165">
        <v>0</v>
      </c>
      <c r="H114" s="165">
        <v>0</v>
      </c>
      <c r="I114" s="165">
        <f t="shared" si="36"/>
        <v>0</v>
      </c>
      <c r="J114" s="163">
        <f t="shared" si="37"/>
        <v>7039.23</v>
      </c>
      <c r="K114" s="166">
        <f t="shared" si="38"/>
        <v>0</v>
      </c>
      <c r="L114" s="166">
        <f t="shared" si="39"/>
        <v>0</v>
      </c>
      <c r="M114" s="166">
        <f t="shared" si="40"/>
        <v>0</v>
      </c>
      <c r="N114" s="166">
        <v>25.7</v>
      </c>
      <c r="O114" s="166"/>
      <c r="P114" s="171">
        <v>1.6410000000000001E-2</v>
      </c>
      <c r="Q114" s="172"/>
      <c r="R114" s="172">
        <v>1.6410000000000001E-2</v>
      </c>
      <c r="S114" s="170">
        <f t="shared" si="41"/>
        <v>4.4950000000000001</v>
      </c>
      <c r="T114" s="167"/>
      <c r="U114" s="167"/>
      <c r="V114" s="171"/>
      <c r="Z114">
        <v>0</v>
      </c>
    </row>
    <row r="115" spans="1:27" ht="24.95" customHeight="1">
      <c r="A115" s="168"/>
      <c r="B115" s="163" t="s">
        <v>267</v>
      </c>
      <c r="C115" s="169" t="s">
        <v>277</v>
      </c>
      <c r="D115" s="163" t="s">
        <v>278</v>
      </c>
      <c r="E115" s="163" t="s">
        <v>105</v>
      </c>
      <c r="F115" s="164">
        <v>18373.772024227179</v>
      </c>
      <c r="G115" s="174">
        <v>0</v>
      </c>
      <c r="H115" s="174">
        <v>0</v>
      </c>
      <c r="I115" s="174">
        <f t="shared" si="36"/>
        <v>0</v>
      </c>
      <c r="J115" s="163">
        <f t="shared" si="37"/>
        <v>955.44</v>
      </c>
      <c r="K115" s="166">
        <f t="shared" si="38"/>
        <v>0</v>
      </c>
      <c r="L115" s="166">
        <f t="shared" si="39"/>
        <v>0</v>
      </c>
      <c r="M115" s="166">
        <f t="shared" si="40"/>
        <v>0</v>
      </c>
      <c r="N115" s="166">
        <v>5.1999999999999998E-2</v>
      </c>
      <c r="O115" s="166"/>
      <c r="P115" s="172"/>
      <c r="Q115" s="172"/>
      <c r="R115" s="172"/>
      <c r="S115" s="170">
        <f t="shared" si="41"/>
        <v>0</v>
      </c>
      <c r="T115" s="167"/>
      <c r="U115" s="167"/>
      <c r="V115" s="171"/>
      <c r="Z115">
        <v>0</v>
      </c>
    </row>
    <row r="116" spans="1:27" ht="24.95" customHeight="1">
      <c r="A116" s="180"/>
      <c r="B116" s="175" t="s">
        <v>279</v>
      </c>
      <c r="C116" s="181" t="s">
        <v>280</v>
      </c>
      <c r="D116" s="175" t="s">
        <v>281</v>
      </c>
      <c r="E116" s="175" t="s">
        <v>139</v>
      </c>
      <c r="F116" s="176">
        <v>2.4900000000000002</v>
      </c>
      <c r="G116" s="177">
        <v>0</v>
      </c>
      <c r="H116" s="177">
        <v>0</v>
      </c>
      <c r="I116" s="177">
        <f t="shared" si="36"/>
        <v>0</v>
      </c>
      <c r="J116" s="175">
        <f t="shared" si="37"/>
        <v>615.92999999999995</v>
      </c>
      <c r="K116" s="178">
        <f t="shared" si="38"/>
        <v>0</v>
      </c>
      <c r="L116" s="178">
        <f t="shared" si="39"/>
        <v>0</v>
      </c>
      <c r="M116" s="178">
        <f t="shared" si="40"/>
        <v>0</v>
      </c>
      <c r="N116" s="178">
        <v>247.36</v>
      </c>
      <c r="O116" s="178"/>
      <c r="P116" s="183">
        <v>0.55000000000000004</v>
      </c>
      <c r="Q116" s="184"/>
      <c r="R116" s="184">
        <v>0.55000000000000004</v>
      </c>
      <c r="S116" s="182">
        <f t="shared" si="41"/>
        <v>1.37</v>
      </c>
      <c r="T116" s="179"/>
      <c r="U116" s="179"/>
      <c r="V116" s="183"/>
      <c r="Z116">
        <v>0</v>
      </c>
    </row>
    <row r="117" spans="1:27">
      <c r="A117" s="147"/>
      <c r="B117" s="147"/>
      <c r="C117" s="162">
        <v>762</v>
      </c>
      <c r="D117" s="162" t="s">
        <v>131</v>
      </c>
      <c r="E117" s="147"/>
      <c r="F117" s="161"/>
      <c r="G117" s="150">
        <f>ROUND((SUM(L109:L116))/1,2)</f>
        <v>0</v>
      </c>
      <c r="H117" s="150">
        <f>ROUND((SUM(M109:M116))/1,2)</f>
        <v>0</v>
      </c>
      <c r="I117" s="150">
        <f>ROUND((SUM(I109:I116))/1,2)</f>
        <v>0</v>
      </c>
      <c r="J117" s="147"/>
      <c r="K117" s="147"/>
      <c r="L117" s="147">
        <f>ROUND((SUM(L109:L116))/1,2)</f>
        <v>0</v>
      </c>
      <c r="M117" s="147">
        <f>ROUND((SUM(M109:M116))/1,2)</f>
        <v>0</v>
      </c>
      <c r="N117" s="147"/>
      <c r="O117" s="147"/>
      <c r="P117" s="173"/>
      <c r="Q117" s="147"/>
      <c r="R117" s="147"/>
      <c r="S117" s="173">
        <f>ROUND((SUM(S109:S116))/1,2)</f>
        <v>6.55</v>
      </c>
      <c r="T117" s="144"/>
      <c r="U117" s="144"/>
      <c r="V117" s="2">
        <f>ROUND((SUM(V109:V116))/1,2)</f>
        <v>0</v>
      </c>
      <c r="W117" s="144"/>
      <c r="X117" s="144"/>
      <c r="Y117" s="144"/>
      <c r="Z117" s="144"/>
    </row>
    <row r="118" spans="1:27">
      <c r="A118" s="1"/>
      <c r="B118" s="1"/>
      <c r="C118" s="1"/>
      <c r="D118" s="1"/>
      <c r="E118" s="1"/>
      <c r="F118" s="157"/>
      <c r="G118" s="140"/>
      <c r="H118" s="140"/>
      <c r="I118" s="140"/>
      <c r="J118" s="1"/>
      <c r="K118" s="1"/>
      <c r="L118" s="1"/>
      <c r="M118" s="1"/>
      <c r="N118" s="1"/>
      <c r="O118" s="1"/>
      <c r="P118" s="1"/>
      <c r="Q118" s="1"/>
      <c r="R118" s="1"/>
      <c r="S118" s="1"/>
      <c r="V118" s="1"/>
    </row>
    <row r="119" spans="1:27">
      <c r="A119" s="147"/>
      <c r="B119" s="147"/>
      <c r="C119" s="162">
        <v>763</v>
      </c>
      <c r="D119" s="162" t="s">
        <v>76</v>
      </c>
      <c r="E119" s="147"/>
      <c r="F119" s="161"/>
      <c r="G119" s="148"/>
      <c r="H119" s="148"/>
      <c r="I119" s="148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4"/>
      <c r="U119" s="144"/>
      <c r="V119" s="147"/>
      <c r="W119" s="144"/>
      <c r="X119" s="144"/>
      <c r="Y119" s="144"/>
      <c r="Z119" s="144"/>
    </row>
    <row r="120" spans="1:27" ht="35.1" customHeight="1">
      <c r="A120" s="168"/>
      <c r="B120" s="163" t="s">
        <v>107</v>
      </c>
      <c r="C120" s="169" t="s">
        <v>282</v>
      </c>
      <c r="D120" s="163" t="s">
        <v>283</v>
      </c>
      <c r="E120" s="163" t="s">
        <v>97</v>
      </c>
      <c r="F120" s="164">
        <v>44.679999999999993</v>
      </c>
      <c r="G120" s="165">
        <v>0</v>
      </c>
      <c r="H120" s="165">
        <v>0</v>
      </c>
      <c r="I120" s="165">
        <f>ROUND(F120*(G120+H120),2)</f>
        <v>0</v>
      </c>
      <c r="J120" s="163">
        <f>ROUND(F120*(N120),2)</f>
        <v>1386.87</v>
      </c>
      <c r="K120" s="166">
        <f>ROUND(F120*(O120),2)</f>
        <v>0</v>
      </c>
      <c r="L120" s="166">
        <f>ROUND(F120*(G120),2)</f>
        <v>0</v>
      </c>
      <c r="M120" s="166">
        <f>ROUND(F120*(H120),2)</f>
        <v>0</v>
      </c>
      <c r="N120" s="166">
        <v>31.04</v>
      </c>
      <c r="O120" s="166"/>
      <c r="P120" s="171">
        <v>1.2479999999999998E-2</v>
      </c>
      <c r="Q120" s="172"/>
      <c r="R120" s="172">
        <v>1.2479999999999998E-2</v>
      </c>
      <c r="S120" s="170">
        <f>ROUND(F120*(P120),3)</f>
        <v>0.55800000000000005</v>
      </c>
      <c r="T120" s="167"/>
      <c r="U120" s="167"/>
      <c r="V120" s="171"/>
      <c r="Z120">
        <v>0</v>
      </c>
    </row>
    <row r="121" spans="1:27" ht="35.1" customHeight="1">
      <c r="A121" s="168"/>
      <c r="B121" s="163" t="s">
        <v>107</v>
      </c>
      <c r="C121" s="169" t="s">
        <v>284</v>
      </c>
      <c r="D121" s="163" t="s">
        <v>285</v>
      </c>
      <c r="E121" s="163" t="s">
        <v>97</v>
      </c>
      <c r="F121" s="164">
        <v>67.179999999999993</v>
      </c>
      <c r="G121" s="165">
        <v>0</v>
      </c>
      <c r="H121" s="165">
        <v>0</v>
      </c>
      <c r="I121" s="165">
        <f>ROUND(F121*(G121+H121),2)</f>
        <v>0</v>
      </c>
      <c r="J121" s="163">
        <f>ROUND(F121*(N121),2)</f>
        <v>2177.98</v>
      </c>
      <c r="K121" s="166">
        <f>ROUND(F121*(O121),2)</f>
        <v>0</v>
      </c>
      <c r="L121" s="166">
        <f>ROUND(F121*(G121),2)</f>
        <v>0</v>
      </c>
      <c r="M121" s="166">
        <f>ROUND(F121*(H121),2)</f>
        <v>0</v>
      </c>
      <c r="N121" s="166">
        <v>32.42</v>
      </c>
      <c r="O121" s="166"/>
      <c r="P121" s="171">
        <v>1.4129999999999997E-2</v>
      </c>
      <c r="Q121" s="172"/>
      <c r="R121" s="172">
        <v>1.4129999999999997E-2</v>
      </c>
      <c r="S121" s="170">
        <f>ROUND(F121*(P121),3)</f>
        <v>0.94899999999999995</v>
      </c>
      <c r="T121" s="167"/>
      <c r="U121" s="167"/>
      <c r="V121" s="171"/>
      <c r="Z121">
        <v>0</v>
      </c>
    </row>
    <row r="122" spans="1:27" s="733" customFormat="1" ht="24.95" customHeight="1">
      <c r="A122" s="726"/>
      <c r="B122" s="715" t="s">
        <v>107</v>
      </c>
      <c r="C122" s="714" t="s">
        <v>286</v>
      </c>
      <c r="D122" s="727" t="s">
        <v>2603</v>
      </c>
      <c r="E122" s="715" t="s">
        <v>97</v>
      </c>
      <c r="F122" s="716">
        <v>104.5</v>
      </c>
      <c r="G122" s="717">
        <v>0</v>
      </c>
      <c r="H122" s="717">
        <v>0</v>
      </c>
      <c r="I122" s="717">
        <f>ROUND(F122*(G122+H122),2)</f>
        <v>0</v>
      </c>
      <c r="J122" s="715">
        <f>ROUND(F122*(N122),2)</f>
        <v>3758.87</v>
      </c>
      <c r="K122" s="728">
        <f>ROUND(F122*(O122),2)</f>
        <v>0</v>
      </c>
      <c r="L122" s="728">
        <f>ROUND(F122*(G122),2)</f>
        <v>0</v>
      </c>
      <c r="M122" s="728">
        <f>ROUND(F122*(H122),2)</f>
        <v>0</v>
      </c>
      <c r="N122" s="728">
        <v>35.97</v>
      </c>
      <c r="O122" s="728"/>
      <c r="P122" s="729">
        <v>2.1430000000000001E-2</v>
      </c>
      <c r="Q122" s="730"/>
      <c r="R122" s="730">
        <v>2.1430000000000001E-2</v>
      </c>
      <c r="S122" s="731">
        <f>ROUND(F122*(P122),3)</f>
        <v>2.2389999999999999</v>
      </c>
      <c r="T122" s="732"/>
      <c r="U122" s="732"/>
      <c r="V122" s="729"/>
      <c r="Z122" s="733">
        <v>0</v>
      </c>
      <c r="AA122" s="734"/>
    </row>
    <row r="123" spans="1:27" ht="24.95" customHeight="1">
      <c r="A123" s="168"/>
      <c r="B123" s="163" t="s">
        <v>107</v>
      </c>
      <c r="C123" s="169" t="s">
        <v>109</v>
      </c>
      <c r="D123" s="163" t="s">
        <v>110</v>
      </c>
      <c r="E123" s="163" t="s">
        <v>105</v>
      </c>
      <c r="F123" s="164">
        <v>7323.743574737864</v>
      </c>
      <c r="G123" s="174">
        <v>0</v>
      </c>
      <c r="H123" s="174">
        <v>0</v>
      </c>
      <c r="I123" s="174">
        <f>ROUND(F123*(G123+H123),2)</f>
        <v>0</v>
      </c>
      <c r="J123" s="163">
        <f>ROUND(F123*(N123),2)</f>
        <v>102.53</v>
      </c>
      <c r="K123" s="166">
        <f>ROUND(F123*(O123),2)</f>
        <v>0</v>
      </c>
      <c r="L123" s="166">
        <f>ROUND(F123*(G123),2)</f>
        <v>0</v>
      </c>
      <c r="M123" s="166">
        <f>ROUND(F123*(H123),2)</f>
        <v>0</v>
      </c>
      <c r="N123" s="166">
        <v>1.4E-2</v>
      </c>
      <c r="O123" s="166"/>
      <c r="P123" s="172"/>
      <c r="Q123" s="172"/>
      <c r="R123" s="172"/>
      <c r="S123" s="170">
        <f>ROUND(F123*(P123),3)</f>
        <v>0</v>
      </c>
      <c r="T123" s="167"/>
      <c r="U123" s="167"/>
      <c r="V123" s="171"/>
      <c r="Z123">
        <v>0</v>
      </c>
    </row>
    <row r="124" spans="1:27">
      <c r="A124" s="147"/>
      <c r="B124" s="147"/>
      <c r="C124" s="162">
        <v>763</v>
      </c>
      <c r="D124" s="162" t="s">
        <v>76</v>
      </c>
      <c r="E124" s="147"/>
      <c r="F124" s="161"/>
      <c r="G124" s="150">
        <f>ROUND((SUM(L119:L123))/1,2)</f>
        <v>0</v>
      </c>
      <c r="H124" s="150">
        <f>ROUND((SUM(M119:M123))/1,2)</f>
        <v>0</v>
      </c>
      <c r="I124" s="150">
        <f>ROUND((SUM(I119:I123))/1,2)</f>
        <v>0</v>
      </c>
      <c r="J124" s="147"/>
      <c r="K124" s="147"/>
      <c r="L124" s="147">
        <f>ROUND((SUM(L119:L123))/1,2)</f>
        <v>0</v>
      </c>
      <c r="M124" s="147">
        <f>ROUND((SUM(M119:M123))/1,2)</f>
        <v>0</v>
      </c>
      <c r="N124" s="147"/>
      <c r="O124" s="147"/>
      <c r="P124" s="173"/>
      <c r="Q124" s="147"/>
      <c r="R124" s="147"/>
      <c r="S124" s="173">
        <f>ROUND((SUM(S119:S123))/1,2)</f>
        <v>3.75</v>
      </c>
      <c r="T124" s="144"/>
      <c r="U124" s="144"/>
      <c r="V124" s="2">
        <f>ROUND((SUM(V119:V123))/1,2)</f>
        <v>0</v>
      </c>
      <c r="W124" s="144"/>
      <c r="X124" s="144"/>
      <c r="Y124" s="144"/>
      <c r="Z124" s="144"/>
    </row>
    <row r="125" spans="1:27">
      <c r="A125" s="1"/>
      <c r="B125" s="1"/>
      <c r="C125" s="1"/>
      <c r="D125" s="1"/>
      <c r="E125" s="1"/>
      <c r="F125" s="157"/>
      <c r="G125" s="140"/>
      <c r="H125" s="140"/>
      <c r="I125" s="140"/>
      <c r="J125" s="1"/>
      <c r="K125" s="1"/>
      <c r="L125" s="1"/>
      <c r="M125" s="1"/>
      <c r="N125" s="1"/>
      <c r="O125" s="1"/>
      <c r="P125" s="1"/>
      <c r="Q125" s="1"/>
      <c r="R125" s="1"/>
      <c r="S125" s="1"/>
      <c r="V125" s="1"/>
    </row>
    <row r="126" spans="1:27">
      <c r="A126" s="147"/>
      <c r="B126" s="147"/>
      <c r="C126" s="162">
        <v>764</v>
      </c>
      <c r="D126" s="162" t="s">
        <v>132</v>
      </c>
      <c r="E126" s="147"/>
      <c r="F126" s="161"/>
      <c r="G126" s="148"/>
      <c r="H126" s="148"/>
      <c r="I126" s="148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4"/>
      <c r="U126" s="144"/>
      <c r="V126" s="147"/>
      <c r="W126" s="144"/>
      <c r="X126" s="144"/>
      <c r="Y126" s="144"/>
      <c r="Z126" s="144"/>
    </row>
    <row r="127" spans="1:27" ht="29.1" customHeight="1">
      <c r="A127" s="168"/>
      <c r="B127" s="163" t="s">
        <v>287</v>
      </c>
      <c r="C127" s="169" t="s">
        <v>288</v>
      </c>
      <c r="D127" s="163" t="s">
        <v>289</v>
      </c>
      <c r="E127" s="163" t="s">
        <v>108</v>
      </c>
      <c r="F127" s="164">
        <v>49.1</v>
      </c>
      <c r="G127" s="165">
        <v>0</v>
      </c>
      <c r="H127" s="165">
        <v>0</v>
      </c>
      <c r="I127" s="165">
        <f>ROUND(F127*(G127+H127),2)</f>
        <v>0</v>
      </c>
      <c r="J127" s="163">
        <f>ROUND(F127*(N127),2)</f>
        <v>780.69</v>
      </c>
      <c r="K127" s="166">
        <f>ROUND(F127*(O127),2)</f>
        <v>0</v>
      </c>
      <c r="L127" s="166">
        <f>ROUND(F127*(G127),2)</f>
        <v>0</v>
      </c>
      <c r="M127" s="166">
        <f>ROUND(F127*(H127),2)</f>
        <v>0</v>
      </c>
      <c r="N127" s="166">
        <v>15.9</v>
      </c>
      <c r="O127" s="166"/>
      <c r="P127" s="171">
        <v>3.0899999999999999E-3</v>
      </c>
      <c r="Q127" s="172"/>
      <c r="R127" s="172">
        <v>3.0899999999999999E-3</v>
      </c>
      <c r="S127" s="170">
        <f>ROUND(F127*(P127),3)</f>
        <v>0.152</v>
      </c>
      <c r="T127" s="167"/>
      <c r="U127" s="167"/>
      <c r="V127" s="171"/>
      <c r="Z127">
        <v>0</v>
      </c>
    </row>
    <row r="128" spans="1:27" ht="21.6" customHeight="1">
      <c r="A128" s="168"/>
      <c r="B128" s="163" t="s">
        <v>287</v>
      </c>
      <c r="C128" s="169" t="s">
        <v>290</v>
      </c>
      <c r="D128" s="163" t="s">
        <v>291</v>
      </c>
      <c r="E128" s="163" t="s">
        <v>106</v>
      </c>
      <c r="F128" s="164">
        <v>4</v>
      </c>
      <c r="G128" s="165">
        <v>0</v>
      </c>
      <c r="H128" s="165">
        <v>0</v>
      </c>
      <c r="I128" s="165">
        <f>ROUND(F128*(G128+H128),2)</f>
        <v>0</v>
      </c>
      <c r="J128" s="163">
        <f>ROUND(F128*(N128),2)</f>
        <v>117.6</v>
      </c>
      <c r="K128" s="166">
        <f>ROUND(F128*(O128),2)</f>
        <v>0</v>
      </c>
      <c r="L128" s="166">
        <f>ROUND(F128*(G128),2)</f>
        <v>0</v>
      </c>
      <c r="M128" s="166">
        <f>ROUND(F128*(H128),2)</f>
        <v>0</v>
      </c>
      <c r="N128" s="166">
        <v>29.4</v>
      </c>
      <c r="O128" s="166"/>
      <c r="P128" s="171">
        <v>1.65E-3</v>
      </c>
      <c r="Q128" s="172"/>
      <c r="R128" s="172">
        <v>1.65E-3</v>
      </c>
      <c r="S128" s="170">
        <f>ROUND(F128*(P128),3)</f>
        <v>7.0000000000000001E-3</v>
      </c>
      <c r="T128" s="167"/>
      <c r="U128" s="167"/>
      <c r="V128" s="171"/>
      <c r="Z128">
        <v>0</v>
      </c>
    </row>
    <row r="129" spans="1:27" ht="24" customHeight="1">
      <c r="A129" s="168"/>
      <c r="B129" s="163" t="s">
        <v>287</v>
      </c>
      <c r="C129" s="169" t="s">
        <v>292</v>
      </c>
      <c r="D129" s="163" t="s">
        <v>293</v>
      </c>
      <c r="E129" s="163" t="s">
        <v>108</v>
      </c>
      <c r="F129" s="164">
        <v>6.6899999999999995</v>
      </c>
      <c r="G129" s="165">
        <v>0</v>
      </c>
      <c r="H129" s="165">
        <v>0</v>
      </c>
      <c r="I129" s="165">
        <f>ROUND(F129*(G129+H129),2)</f>
        <v>0</v>
      </c>
      <c r="J129" s="163">
        <f>ROUND(F129*(N129),2)</f>
        <v>95.67</v>
      </c>
      <c r="K129" s="166">
        <f>ROUND(F129*(O129),2)</f>
        <v>0</v>
      </c>
      <c r="L129" s="166">
        <f>ROUND(F129*(G129),2)</f>
        <v>0</v>
      </c>
      <c r="M129" s="166">
        <f>ROUND(F129*(H129),2)</f>
        <v>0</v>
      </c>
      <c r="N129" s="166">
        <v>14.3</v>
      </c>
      <c r="O129" s="166"/>
      <c r="P129" s="171">
        <v>1.4400000000000001E-3</v>
      </c>
      <c r="Q129" s="172"/>
      <c r="R129" s="172">
        <v>1.4400000000000001E-3</v>
      </c>
      <c r="S129" s="170">
        <f>ROUND(F129*(P129),3)</f>
        <v>0.01</v>
      </c>
      <c r="T129" s="167"/>
      <c r="U129" s="167"/>
      <c r="V129" s="171"/>
      <c r="Z129">
        <v>0</v>
      </c>
    </row>
    <row r="130" spans="1:27" ht="27.6" customHeight="1">
      <c r="A130" s="168"/>
      <c r="B130" s="163" t="s">
        <v>287</v>
      </c>
      <c r="C130" s="169" t="s">
        <v>294</v>
      </c>
      <c r="D130" s="163" t="s">
        <v>295</v>
      </c>
      <c r="E130" s="163" t="s">
        <v>108</v>
      </c>
      <c r="F130" s="164">
        <v>12</v>
      </c>
      <c r="G130" s="165">
        <v>0</v>
      </c>
      <c r="H130" s="165">
        <v>0</v>
      </c>
      <c r="I130" s="165">
        <f>ROUND(F130*(G130+H130),2)</f>
        <v>0</v>
      </c>
      <c r="J130" s="163">
        <f>ROUND(F130*(N130),2)</f>
        <v>213.6</v>
      </c>
      <c r="K130" s="166">
        <f>ROUND(F130*(O130),2)</f>
        <v>0</v>
      </c>
      <c r="L130" s="166">
        <f>ROUND(F130*(G130),2)</f>
        <v>0</v>
      </c>
      <c r="M130" s="166">
        <f>ROUND(F130*(H130),2)</f>
        <v>0</v>
      </c>
      <c r="N130" s="166">
        <v>17.8</v>
      </c>
      <c r="O130" s="166"/>
      <c r="P130" s="171">
        <v>3.5100000000000001E-3</v>
      </c>
      <c r="Q130" s="172"/>
      <c r="R130" s="172">
        <v>3.5100000000000001E-3</v>
      </c>
      <c r="S130" s="170">
        <f>ROUND(F130*(P130),3)</f>
        <v>4.2000000000000003E-2</v>
      </c>
      <c r="T130" s="167"/>
      <c r="U130" s="167"/>
      <c r="V130" s="171"/>
      <c r="Z130">
        <v>0</v>
      </c>
    </row>
    <row r="131" spans="1:27" ht="24.95" customHeight="1">
      <c r="A131" s="168"/>
      <c r="B131" s="163" t="s">
        <v>296</v>
      </c>
      <c r="C131" s="169" t="s">
        <v>297</v>
      </c>
      <c r="D131" s="163" t="s">
        <v>298</v>
      </c>
      <c r="E131" s="163" t="s">
        <v>105</v>
      </c>
      <c r="F131" s="164">
        <v>1207.557</v>
      </c>
      <c r="G131" s="174">
        <v>0</v>
      </c>
      <c r="H131" s="174">
        <v>0</v>
      </c>
      <c r="I131" s="174">
        <f>ROUND(F131*(G131+H131),2)</f>
        <v>0</v>
      </c>
      <c r="J131" s="163">
        <f>ROUND(F131*(N131),2)</f>
        <v>25.36</v>
      </c>
      <c r="K131" s="166">
        <f>ROUND(F131*(O131),2)</f>
        <v>0</v>
      </c>
      <c r="L131" s="166">
        <f>ROUND(F131*(G131),2)</f>
        <v>0</v>
      </c>
      <c r="M131" s="166">
        <f>ROUND(F131*(H131),2)</f>
        <v>0</v>
      </c>
      <c r="N131" s="166">
        <v>2.1000000000000001E-2</v>
      </c>
      <c r="O131" s="166"/>
      <c r="P131" s="172"/>
      <c r="Q131" s="172"/>
      <c r="R131" s="172"/>
      <c r="S131" s="170">
        <f>ROUND(F131*(P131),3)</f>
        <v>0</v>
      </c>
      <c r="T131" s="167"/>
      <c r="U131" s="167"/>
      <c r="V131" s="171"/>
      <c r="Z131">
        <v>0</v>
      </c>
    </row>
    <row r="132" spans="1:27">
      <c r="A132" s="147"/>
      <c r="B132" s="147"/>
      <c r="C132" s="162">
        <v>764</v>
      </c>
      <c r="D132" s="162" t="s">
        <v>132</v>
      </c>
      <c r="E132" s="147"/>
      <c r="F132" s="161"/>
      <c r="G132" s="150">
        <f>ROUND((SUM(L126:L131))/1,2)</f>
        <v>0</v>
      </c>
      <c r="H132" s="150">
        <f>ROUND((SUM(M126:M131))/1,2)</f>
        <v>0</v>
      </c>
      <c r="I132" s="150">
        <f>ROUND((SUM(I126:I131))/1,2)</f>
        <v>0</v>
      </c>
      <c r="J132" s="147"/>
      <c r="K132" s="147"/>
      <c r="L132" s="147">
        <f>ROUND((SUM(L126:L131))/1,2)</f>
        <v>0</v>
      </c>
      <c r="M132" s="147">
        <f>ROUND((SUM(M126:M131))/1,2)</f>
        <v>0</v>
      </c>
      <c r="N132" s="147"/>
      <c r="O132" s="147"/>
      <c r="P132" s="173"/>
      <c r="Q132" s="147"/>
      <c r="R132" s="147"/>
      <c r="S132" s="173">
        <f>ROUND((SUM(S126:S131))/1,2)</f>
        <v>0.21</v>
      </c>
      <c r="T132" s="144"/>
      <c r="U132" s="144"/>
      <c r="V132" s="2">
        <f>ROUND((SUM(V126:V131))/1,2)</f>
        <v>0</v>
      </c>
      <c r="W132" s="144"/>
      <c r="X132" s="144"/>
      <c r="Y132" s="144"/>
      <c r="Z132" s="144"/>
    </row>
    <row r="133" spans="1:27">
      <c r="A133" s="1"/>
      <c r="B133" s="1"/>
      <c r="C133" s="1"/>
      <c r="D133" s="1"/>
      <c r="E133" s="1"/>
      <c r="F133" s="157"/>
      <c r="G133" s="140"/>
      <c r="H133" s="140"/>
      <c r="I133" s="140"/>
      <c r="J133" s="1"/>
      <c r="K133" s="1"/>
      <c r="L133" s="1"/>
      <c r="M133" s="1"/>
      <c r="N133" s="1"/>
      <c r="O133" s="1"/>
      <c r="P133" s="1"/>
      <c r="Q133" s="1"/>
      <c r="R133" s="1"/>
      <c r="S133" s="1"/>
      <c r="V133" s="1"/>
    </row>
    <row r="134" spans="1:27">
      <c r="A134" s="147"/>
      <c r="B134" s="147"/>
      <c r="C134" s="162">
        <v>765</v>
      </c>
      <c r="D134" s="162" t="s">
        <v>133</v>
      </c>
      <c r="E134" s="147"/>
      <c r="F134" s="161"/>
      <c r="G134" s="148"/>
      <c r="H134" s="148"/>
      <c r="I134" s="148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4"/>
      <c r="U134" s="144"/>
      <c r="V134" s="147"/>
      <c r="W134" s="144"/>
      <c r="X134" s="144"/>
      <c r="Y134" s="144"/>
      <c r="Z134" s="144"/>
    </row>
    <row r="135" spans="1:27" s="733" customFormat="1" ht="35.1" customHeight="1">
      <c r="A135" s="726"/>
      <c r="B135" s="715" t="s">
        <v>299</v>
      </c>
      <c r="C135" s="735" t="s">
        <v>2614</v>
      </c>
      <c r="D135" s="727" t="s">
        <v>2615</v>
      </c>
      <c r="E135" s="715" t="s">
        <v>97</v>
      </c>
      <c r="F135" s="716">
        <v>273.89999999999998</v>
      </c>
      <c r="G135" s="717">
        <v>0</v>
      </c>
      <c r="H135" s="717">
        <v>0</v>
      </c>
      <c r="I135" s="717">
        <f>G135*F135</f>
        <v>0</v>
      </c>
      <c r="J135" s="715">
        <f>ROUND(F135*(N135),2)</f>
        <v>3998.94</v>
      </c>
      <c r="K135" s="728">
        <f>ROUND(F135*(O135),2)</f>
        <v>0</v>
      </c>
      <c r="L135" s="728">
        <f>ROUND(F135*(G135),2)</f>
        <v>0</v>
      </c>
      <c r="M135" s="728">
        <f>ROUND(F135*(H135),2)</f>
        <v>0</v>
      </c>
      <c r="N135" s="728">
        <v>14.6</v>
      </c>
      <c r="O135" s="728"/>
      <c r="P135" s="729">
        <v>4.215E-2</v>
      </c>
      <c r="Q135" s="730"/>
      <c r="R135" s="730">
        <v>4.215E-2</v>
      </c>
      <c r="S135" s="731">
        <f>ROUND(F135*(P135),3)</f>
        <v>11.545</v>
      </c>
      <c r="T135" s="732"/>
      <c r="U135" s="732"/>
      <c r="V135" s="729"/>
      <c r="Z135" s="733">
        <v>0</v>
      </c>
      <c r="AA135" s="734"/>
    </row>
    <row r="136" spans="1:27" ht="18.95" customHeight="1">
      <c r="A136" s="168"/>
      <c r="B136" s="163" t="s">
        <v>299</v>
      </c>
      <c r="C136" s="169" t="s">
        <v>300</v>
      </c>
      <c r="D136" s="163" t="s">
        <v>301</v>
      </c>
      <c r="E136" s="163" t="s">
        <v>97</v>
      </c>
      <c r="F136" s="164">
        <v>273.89999999999998</v>
      </c>
      <c r="G136" s="165">
        <v>0</v>
      </c>
      <c r="H136" s="165">
        <v>0</v>
      </c>
      <c r="I136" s="165">
        <f>ROUND(F136*(G136+H136),2)</f>
        <v>0</v>
      </c>
      <c r="J136" s="163">
        <f>ROUND(F136*(N136),2)</f>
        <v>2015.9</v>
      </c>
      <c r="K136" s="166">
        <f>ROUND(F136*(O136),2)</f>
        <v>0</v>
      </c>
      <c r="L136" s="166">
        <f>ROUND(F136*(G136),2)</f>
        <v>0</v>
      </c>
      <c r="M136" s="166">
        <f>ROUND(F136*(H136),2)</f>
        <v>0</v>
      </c>
      <c r="N136" s="166">
        <v>7.36</v>
      </c>
      <c r="O136" s="166"/>
      <c r="P136" s="171">
        <v>1.0000000000000001E-5</v>
      </c>
      <c r="Q136" s="172"/>
      <c r="R136" s="172">
        <v>1.0000000000000001E-5</v>
      </c>
      <c r="S136" s="170">
        <f>ROUND(F136*(P136),3)</f>
        <v>3.0000000000000001E-3</v>
      </c>
      <c r="T136" s="167"/>
      <c r="U136" s="167"/>
      <c r="V136" s="171"/>
      <c r="Z136">
        <v>0</v>
      </c>
    </row>
    <row r="137" spans="1:27" ht="18.600000000000001" customHeight="1">
      <c r="A137" s="168"/>
      <c r="B137" s="163" t="s">
        <v>299</v>
      </c>
      <c r="C137" s="169" t="s">
        <v>302</v>
      </c>
      <c r="D137" s="163" t="s">
        <v>303</v>
      </c>
      <c r="E137" s="163" t="s">
        <v>105</v>
      </c>
      <c r="F137" s="164">
        <v>11438.337899999999</v>
      </c>
      <c r="G137" s="174">
        <v>0</v>
      </c>
      <c r="H137" s="174">
        <v>0</v>
      </c>
      <c r="I137" s="174">
        <f>ROUND(F137*(G137+H137),2)</f>
        <v>0</v>
      </c>
      <c r="J137" s="163">
        <f>ROUND(F137*(N137),2)</f>
        <v>732.05</v>
      </c>
      <c r="K137" s="166">
        <f>ROUND(F137*(O137),2)</f>
        <v>0</v>
      </c>
      <c r="L137" s="166">
        <f>ROUND(F137*(G137),2)</f>
        <v>0</v>
      </c>
      <c r="M137" s="166">
        <f>ROUND(F137*(H137),2)</f>
        <v>0</v>
      </c>
      <c r="N137" s="166">
        <v>6.4000000000000001E-2</v>
      </c>
      <c r="O137" s="166"/>
      <c r="P137" s="172"/>
      <c r="Q137" s="172"/>
      <c r="R137" s="172"/>
      <c r="S137" s="170">
        <f>ROUND(F137*(P137),3)</f>
        <v>0</v>
      </c>
      <c r="T137" s="167"/>
      <c r="U137" s="167"/>
      <c r="V137" s="171"/>
      <c r="Z137">
        <v>0</v>
      </c>
    </row>
    <row r="138" spans="1:27">
      <c r="A138" s="147"/>
      <c r="B138" s="147"/>
      <c r="C138" s="162">
        <v>765</v>
      </c>
      <c r="D138" s="162" t="s">
        <v>133</v>
      </c>
      <c r="E138" s="147"/>
      <c r="F138" s="161"/>
      <c r="G138" s="150">
        <f>ROUND((SUM(L134:L137))/1,2)</f>
        <v>0</v>
      </c>
      <c r="H138" s="150">
        <f>ROUND((SUM(M134:M137))/1,2)</f>
        <v>0</v>
      </c>
      <c r="I138" s="150">
        <f>ROUND((SUM(I134:I137))/1,2)</f>
        <v>0</v>
      </c>
      <c r="J138" s="147"/>
      <c r="K138" s="147"/>
      <c r="L138" s="147">
        <f>ROUND((SUM(L134:L137))/1,2)</f>
        <v>0</v>
      </c>
      <c r="M138" s="147">
        <f>ROUND((SUM(M134:M137))/1,2)</f>
        <v>0</v>
      </c>
      <c r="N138" s="147"/>
      <c r="O138" s="147"/>
      <c r="P138" s="173"/>
      <c r="Q138" s="147"/>
      <c r="R138" s="147"/>
      <c r="S138" s="173">
        <f>ROUND((SUM(S134:S137))/1,2)</f>
        <v>11.55</v>
      </c>
      <c r="T138" s="144"/>
      <c r="U138" s="144"/>
      <c r="V138" s="2">
        <f>ROUND((SUM(V134:V137))/1,2)</f>
        <v>0</v>
      </c>
      <c r="W138" s="144"/>
      <c r="X138" s="144"/>
      <c r="Y138" s="144"/>
      <c r="Z138" s="144"/>
    </row>
    <row r="139" spans="1:27">
      <c r="A139" s="1"/>
      <c r="B139" s="1"/>
      <c r="C139" s="1"/>
      <c r="D139" s="1"/>
      <c r="E139" s="1"/>
      <c r="F139" s="157"/>
      <c r="G139" s="140"/>
      <c r="H139" s="140"/>
      <c r="I139" s="140"/>
      <c r="J139" s="1"/>
      <c r="K139" s="1"/>
      <c r="L139" s="1"/>
      <c r="M139" s="1"/>
      <c r="N139" s="1"/>
      <c r="O139" s="1"/>
      <c r="P139" s="1"/>
      <c r="Q139" s="1"/>
      <c r="R139" s="1"/>
      <c r="S139" s="1"/>
      <c r="V139" s="1"/>
    </row>
    <row r="140" spans="1:27">
      <c r="A140" s="147"/>
      <c r="B140" s="147"/>
      <c r="C140" s="162">
        <v>766</v>
      </c>
      <c r="D140" s="162" t="s">
        <v>77</v>
      </c>
      <c r="E140" s="147"/>
      <c r="F140" s="161"/>
      <c r="G140" s="148"/>
      <c r="H140" s="148"/>
      <c r="I140" s="148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4"/>
      <c r="U140" s="144"/>
      <c r="V140" s="147"/>
      <c r="W140" s="144"/>
      <c r="X140" s="144"/>
      <c r="Y140" s="144"/>
      <c r="Z140" s="144"/>
    </row>
    <row r="141" spans="1:27" ht="50.1" customHeight="1">
      <c r="A141" s="168"/>
      <c r="B141" s="163" t="s">
        <v>111</v>
      </c>
      <c r="C141" s="169" t="s">
        <v>112</v>
      </c>
      <c r="D141" s="163" t="s">
        <v>304</v>
      </c>
      <c r="E141" s="163" t="s">
        <v>305</v>
      </c>
      <c r="F141" s="164">
        <v>1</v>
      </c>
      <c r="G141" s="165">
        <v>0</v>
      </c>
      <c r="H141" s="165">
        <v>0</v>
      </c>
      <c r="I141" s="165">
        <f>ROUND(F141*(G141+H141),2)</f>
        <v>0</v>
      </c>
      <c r="J141" s="163">
        <f>ROUND(F141*(N141),2)</f>
        <v>1820</v>
      </c>
      <c r="K141" s="166">
        <f>ROUND(F141*(O141),2)</f>
        <v>0</v>
      </c>
      <c r="L141" s="166">
        <f>ROUND(F141*(G141),2)</f>
        <v>0</v>
      </c>
      <c r="M141" s="166">
        <f>ROUND(F141*(H141),2)</f>
        <v>0</v>
      </c>
      <c r="N141" s="166">
        <v>1820</v>
      </c>
      <c r="O141" s="166"/>
      <c r="P141" s="172"/>
      <c r="Q141" s="172"/>
      <c r="R141" s="172"/>
      <c r="S141" s="170">
        <f>ROUND(F141*(P141),3)</f>
        <v>0</v>
      </c>
      <c r="T141" s="167"/>
      <c r="U141" s="167"/>
      <c r="V141" s="171"/>
      <c r="Z141">
        <v>0</v>
      </c>
    </row>
    <row r="142" spans="1:27" ht="24.95" customHeight="1">
      <c r="A142" s="168"/>
      <c r="B142" s="163" t="s">
        <v>111</v>
      </c>
      <c r="C142" s="169" t="s">
        <v>306</v>
      </c>
      <c r="D142" s="163" t="s">
        <v>307</v>
      </c>
      <c r="E142" s="163" t="s">
        <v>305</v>
      </c>
      <c r="F142" s="164">
        <v>1</v>
      </c>
      <c r="G142" s="165">
        <v>0</v>
      </c>
      <c r="H142" s="165">
        <v>0</v>
      </c>
      <c r="I142" s="165">
        <f>ROUND(F142*(G142+H142),2)</f>
        <v>0</v>
      </c>
      <c r="J142" s="163">
        <f>ROUND(F142*(N142),2)</f>
        <v>350</v>
      </c>
      <c r="K142" s="166">
        <f>ROUND(F142*(O142),2)</f>
        <v>0</v>
      </c>
      <c r="L142" s="166">
        <f>ROUND(F142*(G142),2)</f>
        <v>0</v>
      </c>
      <c r="M142" s="166">
        <f>ROUND(F142*(H142),2)</f>
        <v>0</v>
      </c>
      <c r="N142" s="166">
        <v>350</v>
      </c>
      <c r="O142" s="166"/>
      <c r="P142" s="172"/>
      <c r="Q142" s="172"/>
      <c r="R142" s="172"/>
      <c r="S142" s="170">
        <f>ROUND(F142*(P142),3)</f>
        <v>0</v>
      </c>
      <c r="T142" s="167"/>
      <c r="U142" s="167"/>
      <c r="V142" s="171"/>
      <c r="Z142">
        <v>0</v>
      </c>
    </row>
    <row r="143" spans="1:27" ht="24.95" customHeight="1">
      <c r="A143" s="168"/>
      <c r="B143" s="163" t="s">
        <v>111</v>
      </c>
      <c r="C143" s="169" t="s">
        <v>308</v>
      </c>
      <c r="D143" s="163" t="s">
        <v>309</v>
      </c>
      <c r="E143" s="163" t="s">
        <v>305</v>
      </c>
      <c r="F143" s="164">
        <v>7</v>
      </c>
      <c r="G143" s="165">
        <v>0</v>
      </c>
      <c r="H143" s="165">
        <v>0</v>
      </c>
      <c r="I143" s="165">
        <f>ROUND(F143*(G143+H143),2)</f>
        <v>0</v>
      </c>
      <c r="J143" s="163">
        <f>ROUND(F143*(N143),2)</f>
        <v>2590</v>
      </c>
      <c r="K143" s="166">
        <f>ROUND(F143*(O143),2)</f>
        <v>0</v>
      </c>
      <c r="L143" s="166">
        <f>ROUND(F143*(G143),2)</f>
        <v>0</v>
      </c>
      <c r="M143" s="166">
        <f>ROUND(F143*(H143),2)</f>
        <v>0</v>
      </c>
      <c r="N143" s="166">
        <v>370</v>
      </c>
      <c r="O143" s="166"/>
      <c r="P143" s="172"/>
      <c r="Q143" s="172"/>
      <c r="R143" s="172"/>
      <c r="S143" s="170">
        <f>ROUND(F143*(P143),3)</f>
        <v>0</v>
      </c>
      <c r="T143" s="167"/>
      <c r="U143" s="167"/>
      <c r="V143" s="171"/>
      <c r="Z143">
        <v>0</v>
      </c>
    </row>
    <row r="144" spans="1:27" ht="24.95" customHeight="1">
      <c r="A144" s="168"/>
      <c r="B144" s="163" t="s">
        <v>111</v>
      </c>
      <c r="C144" s="169" t="s">
        <v>310</v>
      </c>
      <c r="D144" s="163" t="s">
        <v>311</v>
      </c>
      <c r="E144" s="163" t="s">
        <v>305</v>
      </c>
      <c r="F144" s="164">
        <v>8</v>
      </c>
      <c r="G144" s="165">
        <v>0</v>
      </c>
      <c r="H144" s="165">
        <v>0</v>
      </c>
      <c r="I144" s="165">
        <f>ROUND(F144*(G144+H144),2)</f>
        <v>0</v>
      </c>
      <c r="J144" s="163">
        <f>ROUND(F144*(N144),2)</f>
        <v>3120</v>
      </c>
      <c r="K144" s="166">
        <f>ROUND(F144*(O144),2)</f>
        <v>0</v>
      </c>
      <c r="L144" s="166">
        <f>ROUND(F144*(G144),2)</f>
        <v>0</v>
      </c>
      <c r="M144" s="166">
        <f>ROUND(F144*(H144),2)</f>
        <v>0</v>
      </c>
      <c r="N144" s="166">
        <v>390</v>
      </c>
      <c r="O144" s="166"/>
      <c r="P144" s="172"/>
      <c r="Q144" s="172"/>
      <c r="R144" s="172"/>
      <c r="S144" s="170">
        <f>ROUND(F144*(P144),3)</f>
        <v>0</v>
      </c>
      <c r="T144" s="167"/>
      <c r="U144" s="167"/>
      <c r="V144" s="171"/>
      <c r="Z144">
        <v>0</v>
      </c>
    </row>
    <row r="145" spans="1:26" ht="24.95" customHeight="1">
      <c r="A145" s="168"/>
      <c r="B145" s="163" t="s">
        <v>111</v>
      </c>
      <c r="C145" s="169" t="s">
        <v>312</v>
      </c>
      <c r="D145" s="163" t="s">
        <v>313</v>
      </c>
      <c r="E145" s="163" t="s">
        <v>105</v>
      </c>
      <c r="F145" s="164">
        <v>7880</v>
      </c>
      <c r="G145" s="174">
        <v>0</v>
      </c>
      <c r="H145" s="174">
        <v>0</v>
      </c>
      <c r="I145" s="174">
        <f>ROUND(F145*(G145+H145),2)</f>
        <v>0</v>
      </c>
      <c r="J145" s="163">
        <f>ROUND(F145*(N145),2)</f>
        <v>47.28</v>
      </c>
      <c r="K145" s="166">
        <f>ROUND(F145*(O145),2)</f>
        <v>0</v>
      </c>
      <c r="L145" s="166">
        <f>ROUND(F145*(G145),2)</f>
        <v>0</v>
      </c>
      <c r="M145" s="166">
        <f>ROUND(F145*(H145),2)</f>
        <v>0</v>
      </c>
      <c r="N145" s="166">
        <v>6.0000000000000001E-3</v>
      </c>
      <c r="O145" s="166"/>
      <c r="P145" s="172"/>
      <c r="Q145" s="172"/>
      <c r="R145" s="172"/>
      <c r="S145" s="170">
        <f>ROUND(F145*(P145),3)</f>
        <v>0</v>
      </c>
      <c r="T145" s="167"/>
      <c r="U145" s="167"/>
      <c r="V145" s="171"/>
      <c r="Z145">
        <v>0</v>
      </c>
    </row>
    <row r="146" spans="1:26">
      <c r="A146" s="147"/>
      <c r="B146" s="147"/>
      <c r="C146" s="162">
        <v>766</v>
      </c>
      <c r="D146" s="162" t="s">
        <v>77</v>
      </c>
      <c r="E146" s="147"/>
      <c r="F146" s="161"/>
      <c r="G146" s="150">
        <f>ROUND((SUM(L140:L145))/1,2)</f>
        <v>0</v>
      </c>
      <c r="H146" s="150">
        <f>ROUND((SUM(M140:M145))/1,2)</f>
        <v>0</v>
      </c>
      <c r="I146" s="150">
        <f>ROUND((SUM(I140:I145))/1,2)</f>
        <v>0</v>
      </c>
      <c r="J146" s="147"/>
      <c r="K146" s="147"/>
      <c r="L146" s="147">
        <f>ROUND((SUM(L140:L145))/1,2)</f>
        <v>0</v>
      </c>
      <c r="M146" s="147">
        <f>ROUND((SUM(M140:M145))/1,2)</f>
        <v>0</v>
      </c>
      <c r="N146" s="147"/>
      <c r="O146" s="147"/>
      <c r="P146" s="173"/>
      <c r="Q146" s="147"/>
      <c r="R146" s="147"/>
      <c r="S146" s="173">
        <f>ROUND((SUM(S140:S145))/1,2)</f>
        <v>0</v>
      </c>
      <c r="T146" s="144"/>
      <c r="U146" s="144"/>
      <c r="V146" s="2">
        <f>ROUND((SUM(V140:V145))/1,2)</f>
        <v>0</v>
      </c>
      <c r="W146" s="144"/>
      <c r="X146" s="144"/>
      <c r="Y146" s="144"/>
      <c r="Z146" s="144"/>
    </row>
    <row r="147" spans="1:26">
      <c r="A147" s="1"/>
      <c r="B147" s="1"/>
      <c r="C147" s="1"/>
      <c r="D147" s="1"/>
      <c r="E147" s="1"/>
      <c r="F147" s="157"/>
      <c r="G147" s="140"/>
      <c r="H147" s="140"/>
      <c r="I147" s="140"/>
      <c r="J147" s="1"/>
      <c r="K147" s="1"/>
      <c r="L147" s="1"/>
      <c r="M147" s="1"/>
      <c r="N147" s="1"/>
      <c r="O147" s="1"/>
      <c r="P147" s="1"/>
      <c r="Q147" s="1"/>
      <c r="R147" s="1"/>
      <c r="S147" s="1"/>
      <c r="V147" s="1"/>
    </row>
    <row r="148" spans="1:26">
      <c r="A148" s="147"/>
      <c r="B148" s="147"/>
      <c r="C148" s="162">
        <v>767</v>
      </c>
      <c r="D148" s="162" t="s">
        <v>134</v>
      </c>
      <c r="E148" s="147"/>
      <c r="F148" s="161"/>
      <c r="G148" s="148"/>
      <c r="H148" s="148"/>
      <c r="I148" s="148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4"/>
      <c r="U148" s="144"/>
      <c r="V148" s="147"/>
      <c r="W148" s="144"/>
      <c r="X148" s="144"/>
      <c r="Y148" s="144"/>
      <c r="Z148" s="144"/>
    </row>
    <row r="149" spans="1:26" ht="24.95" customHeight="1">
      <c r="A149" s="168"/>
      <c r="B149" s="163" t="s">
        <v>314</v>
      </c>
      <c r="C149" s="169" t="s">
        <v>315</v>
      </c>
      <c r="D149" s="163" t="s">
        <v>316</v>
      </c>
      <c r="E149" s="163" t="s">
        <v>305</v>
      </c>
      <c r="F149" s="164">
        <v>5</v>
      </c>
      <c r="G149" s="165">
        <v>0</v>
      </c>
      <c r="H149" s="165">
        <v>0</v>
      </c>
      <c r="I149" s="165">
        <f t="shared" ref="I149:I161" si="42">ROUND(F149*(G149+H149),2)</f>
        <v>0</v>
      </c>
      <c r="J149" s="163">
        <f t="shared" ref="J149:J161" si="43">ROUND(F149*(N149),2)</f>
        <v>3680</v>
      </c>
      <c r="K149" s="166">
        <f t="shared" ref="K149:K161" si="44">ROUND(F149*(O149),2)</f>
        <v>0</v>
      </c>
      <c r="L149" s="166">
        <f t="shared" ref="L149:L161" si="45">ROUND(F149*(G149),2)</f>
        <v>0</v>
      </c>
      <c r="M149" s="166">
        <f t="shared" ref="M149:M161" si="46">ROUND(F149*(H149),2)</f>
        <v>0</v>
      </c>
      <c r="N149" s="166">
        <v>736</v>
      </c>
      <c r="O149" s="166"/>
      <c r="P149" s="171">
        <v>2.0000000000000001E-4</v>
      </c>
      <c r="Q149" s="172"/>
      <c r="R149" s="172">
        <v>2.0000000000000001E-4</v>
      </c>
      <c r="S149" s="170">
        <f t="shared" ref="S149:S161" si="47">ROUND(F149*(P149),3)</f>
        <v>1E-3</v>
      </c>
      <c r="T149" s="167"/>
      <c r="U149" s="167"/>
      <c r="V149" s="171"/>
      <c r="Z149">
        <v>0</v>
      </c>
    </row>
    <row r="150" spans="1:26" ht="24.95" customHeight="1">
      <c r="A150" s="168"/>
      <c r="B150" s="163" t="s">
        <v>314</v>
      </c>
      <c r="C150" s="169" t="s">
        <v>317</v>
      </c>
      <c r="D150" s="163" t="s">
        <v>318</v>
      </c>
      <c r="E150" s="163" t="s">
        <v>305</v>
      </c>
      <c r="F150" s="164">
        <v>5</v>
      </c>
      <c r="G150" s="165">
        <v>0</v>
      </c>
      <c r="H150" s="165">
        <v>0</v>
      </c>
      <c r="I150" s="165">
        <f t="shared" si="42"/>
        <v>0</v>
      </c>
      <c r="J150" s="163">
        <f t="shared" si="43"/>
        <v>3680</v>
      </c>
      <c r="K150" s="166">
        <f t="shared" si="44"/>
        <v>0</v>
      </c>
      <c r="L150" s="166">
        <f t="shared" si="45"/>
        <v>0</v>
      </c>
      <c r="M150" s="166">
        <f t="shared" si="46"/>
        <v>0</v>
      </c>
      <c r="N150" s="166">
        <v>736</v>
      </c>
      <c r="O150" s="166"/>
      <c r="P150" s="171">
        <v>2.0000000000000001E-4</v>
      </c>
      <c r="Q150" s="172"/>
      <c r="R150" s="172">
        <v>2.0000000000000001E-4</v>
      </c>
      <c r="S150" s="170">
        <f t="shared" si="47"/>
        <v>1E-3</v>
      </c>
      <c r="T150" s="167"/>
      <c r="U150" s="167"/>
      <c r="V150" s="171"/>
      <c r="Z150">
        <v>0</v>
      </c>
    </row>
    <row r="151" spans="1:26" ht="35.1" customHeight="1">
      <c r="A151" s="168"/>
      <c r="B151" s="163" t="s">
        <v>314</v>
      </c>
      <c r="C151" s="169" t="s">
        <v>319</v>
      </c>
      <c r="D151" s="163" t="s">
        <v>320</v>
      </c>
      <c r="E151" s="163" t="s">
        <v>305</v>
      </c>
      <c r="F151" s="164">
        <v>1</v>
      </c>
      <c r="G151" s="165">
        <v>0</v>
      </c>
      <c r="H151" s="165">
        <v>0</v>
      </c>
      <c r="I151" s="165">
        <f t="shared" si="42"/>
        <v>0</v>
      </c>
      <c r="J151" s="163">
        <f t="shared" si="43"/>
        <v>1080</v>
      </c>
      <c r="K151" s="166">
        <f t="shared" si="44"/>
        <v>0</v>
      </c>
      <c r="L151" s="166">
        <f t="shared" si="45"/>
        <v>0</v>
      </c>
      <c r="M151" s="166">
        <f t="shared" si="46"/>
        <v>0</v>
      </c>
      <c r="N151" s="166">
        <v>1080</v>
      </c>
      <c r="O151" s="166"/>
      <c r="P151" s="171">
        <v>2.0000000000000001E-4</v>
      </c>
      <c r="Q151" s="172"/>
      <c r="R151" s="172">
        <v>2.0000000000000001E-4</v>
      </c>
      <c r="S151" s="170">
        <f t="shared" si="47"/>
        <v>0</v>
      </c>
      <c r="T151" s="167"/>
      <c r="U151" s="167"/>
      <c r="V151" s="171"/>
      <c r="Z151">
        <v>0</v>
      </c>
    </row>
    <row r="152" spans="1:26" ht="24.95" customHeight="1">
      <c r="A152" s="168"/>
      <c r="B152" s="163" t="s">
        <v>314</v>
      </c>
      <c r="C152" s="169" t="s">
        <v>321</v>
      </c>
      <c r="D152" s="163" t="s">
        <v>322</v>
      </c>
      <c r="E152" s="163" t="s">
        <v>305</v>
      </c>
      <c r="F152" s="164">
        <v>3</v>
      </c>
      <c r="G152" s="165">
        <v>0</v>
      </c>
      <c r="H152" s="165">
        <v>0</v>
      </c>
      <c r="I152" s="165">
        <f t="shared" si="42"/>
        <v>0</v>
      </c>
      <c r="J152" s="163">
        <f t="shared" si="43"/>
        <v>612</v>
      </c>
      <c r="K152" s="166">
        <f t="shared" si="44"/>
        <v>0</v>
      </c>
      <c r="L152" s="166">
        <f t="shared" si="45"/>
        <v>0</v>
      </c>
      <c r="M152" s="166">
        <f t="shared" si="46"/>
        <v>0</v>
      </c>
      <c r="N152" s="166">
        <v>204</v>
      </c>
      <c r="O152" s="166"/>
      <c r="P152" s="171">
        <v>2.0000000000000001E-4</v>
      </c>
      <c r="Q152" s="172"/>
      <c r="R152" s="172">
        <v>2.0000000000000001E-4</v>
      </c>
      <c r="S152" s="170">
        <f t="shared" si="47"/>
        <v>1E-3</v>
      </c>
      <c r="T152" s="167"/>
      <c r="U152" s="167"/>
      <c r="V152" s="171"/>
      <c r="Z152">
        <v>0</v>
      </c>
    </row>
    <row r="153" spans="1:26" ht="24.95" customHeight="1">
      <c r="A153" s="168"/>
      <c r="B153" s="163" t="s">
        <v>314</v>
      </c>
      <c r="C153" s="169" t="s">
        <v>323</v>
      </c>
      <c r="D153" s="163" t="s">
        <v>324</v>
      </c>
      <c r="E153" s="163" t="s">
        <v>305</v>
      </c>
      <c r="F153" s="164">
        <v>1</v>
      </c>
      <c r="G153" s="165">
        <v>0</v>
      </c>
      <c r="H153" s="165">
        <v>0</v>
      </c>
      <c r="I153" s="165">
        <f t="shared" si="42"/>
        <v>0</v>
      </c>
      <c r="J153" s="163">
        <f t="shared" si="43"/>
        <v>548</v>
      </c>
      <c r="K153" s="166">
        <f t="shared" si="44"/>
        <v>0</v>
      </c>
      <c r="L153" s="166">
        <f t="shared" si="45"/>
        <v>0</v>
      </c>
      <c r="M153" s="166">
        <f t="shared" si="46"/>
        <v>0</v>
      </c>
      <c r="N153" s="166">
        <v>548</v>
      </c>
      <c r="O153" s="166"/>
      <c r="P153" s="171">
        <v>2.0000000000000001E-4</v>
      </c>
      <c r="Q153" s="172"/>
      <c r="R153" s="172">
        <v>2.0000000000000001E-4</v>
      </c>
      <c r="S153" s="170">
        <f t="shared" si="47"/>
        <v>0</v>
      </c>
      <c r="T153" s="167"/>
      <c r="U153" s="167"/>
      <c r="V153" s="171"/>
      <c r="Z153">
        <v>0</v>
      </c>
    </row>
    <row r="154" spans="1:26" ht="24.95" customHeight="1">
      <c r="A154" s="168"/>
      <c r="B154" s="163" t="s">
        <v>314</v>
      </c>
      <c r="C154" s="169" t="s">
        <v>325</v>
      </c>
      <c r="D154" s="163" t="s">
        <v>326</v>
      </c>
      <c r="E154" s="163" t="s">
        <v>305</v>
      </c>
      <c r="F154" s="164">
        <v>3</v>
      </c>
      <c r="G154" s="165">
        <v>0</v>
      </c>
      <c r="H154" s="165">
        <v>0</v>
      </c>
      <c r="I154" s="165">
        <f t="shared" si="42"/>
        <v>0</v>
      </c>
      <c r="J154" s="163">
        <f t="shared" si="43"/>
        <v>1644</v>
      </c>
      <c r="K154" s="166">
        <f t="shared" si="44"/>
        <v>0</v>
      </c>
      <c r="L154" s="166">
        <f t="shared" si="45"/>
        <v>0</v>
      </c>
      <c r="M154" s="166">
        <f t="shared" si="46"/>
        <v>0</v>
      </c>
      <c r="N154" s="166">
        <v>548</v>
      </c>
      <c r="O154" s="166"/>
      <c r="P154" s="171">
        <v>2.0000000000000001E-4</v>
      </c>
      <c r="Q154" s="172"/>
      <c r="R154" s="172">
        <v>2.0000000000000001E-4</v>
      </c>
      <c r="S154" s="170">
        <f t="shared" si="47"/>
        <v>1E-3</v>
      </c>
      <c r="T154" s="167"/>
      <c r="U154" s="167"/>
      <c r="V154" s="171"/>
      <c r="Z154">
        <v>0</v>
      </c>
    </row>
    <row r="155" spans="1:26" ht="24.95" customHeight="1">
      <c r="A155" s="168"/>
      <c r="B155" s="163" t="s">
        <v>314</v>
      </c>
      <c r="C155" s="169" t="s">
        <v>327</v>
      </c>
      <c r="D155" s="163" t="s">
        <v>328</v>
      </c>
      <c r="E155" s="163" t="s">
        <v>305</v>
      </c>
      <c r="F155" s="164">
        <v>1</v>
      </c>
      <c r="G155" s="165">
        <v>0</v>
      </c>
      <c r="H155" s="165">
        <v>0</v>
      </c>
      <c r="I155" s="165">
        <f t="shared" si="42"/>
        <v>0</v>
      </c>
      <c r="J155" s="163">
        <f t="shared" si="43"/>
        <v>449</v>
      </c>
      <c r="K155" s="166">
        <f t="shared" si="44"/>
        <v>0</v>
      </c>
      <c r="L155" s="166">
        <f t="shared" si="45"/>
        <v>0</v>
      </c>
      <c r="M155" s="166">
        <f t="shared" si="46"/>
        <v>0</v>
      </c>
      <c r="N155" s="166">
        <v>449</v>
      </c>
      <c r="O155" s="166"/>
      <c r="P155" s="171">
        <v>2.0000000000000001E-4</v>
      </c>
      <c r="Q155" s="172"/>
      <c r="R155" s="172">
        <v>2.0000000000000001E-4</v>
      </c>
      <c r="S155" s="170">
        <f t="shared" si="47"/>
        <v>0</v>
      </c>
      <c r="T155" s="167"/>
      <c r="U155" s="167"/>
      <c r="V155" s="171"/>
      <c r="Z155">
        <v>0</v>
      </c>
    </row>
    <row r="156" spans="1:26" ht="24.95" customHeight="1">
      <c r="A156" s="168"/>
      <c r="B156" s="163" t="s">
        <v>314</v>
      </c>
      <c r="C156" s="169" t="s">
        <v>329</v>
      </c>
      <c r="D156" s="163" t="s">
        <v>330</v>
      </c>
      <c r="E156" s="163" t="s">
        <v>305</v>
      </c>
      <c r="F156" s="164">
        <v>1</v>
      </c>
      <c r="G156" s="165">
        <v>0</v>
      </c>
      <c r="H156" s="165">
        <v>0</v>
      </c>
      <c r="I156" s="165">
        <f t="shared" si="42"/>
        <v>0</v>
      </c>
      <c r="J156" s="163">
        <f t="shared" si="43"/>
        <v>467</v>
      </c>
      <c r="K156" s="166">
        <f t="shared" si="44"/>
        <v>0</v>
      </c>
      <c r="L156" s="166">
        <f t="shared" si="45"/>
        <v>0</v>
      </c>
      <c r="M156" s="166">
        <f t="shared" si="46"/>
        <v>0</v>
      </c>
      <c r="N156" s="166">
        <v>467</v>
      </c>
      <c r="O156" s="166"/>
      <c r="P156" s="171">
        <v>2.0000000000000001E-4</v>
      </c>
      <c r="Q156" s="172"/>
      <c r="R156" s="172">
        <v>2.0000000000000001E-4</v>
      </c>
      <c r="S156" s="170">
        <f t="shared" si="47"/>
        <v>0</v>
      </c>
      <c r="T156" s="167"/>
      <c r="U156" s="167"/>
      <c r="V156" s="171"/>
      <c r="Z156">
        <v>0</v>
      </c>
    </row>
    <row r="157" spans="1:26" ht="35.1" customHeight="1">
      <c r="A157" s="168"/>
      <c r="B157" s="163" t="s">
        <v>314</v>
      </c>
      <c r="C157" s="169" t="s">
        <v>331</v>
      </c>
      <c r="D157" s="163" t="s">
        <v>332</v>
      </c>
      <c r="E157" s="163" t="s">
        <v>305</v>
      </c>
      <c r="F157" s="164">
        <v>1</v>
      </c>
      <c r="G157" s="165">
        <v>0</v>
      </c>
      <c r="H157" s="165">
        <v>0</v>
      </c>
      <c r="I157" s="165">
        <f t="shared" si="42"/>
        <v>0</v>
      </c>
      <c r="J157" s="163">
        <f t="shared" si="43"/>
        <v>1060</v>
      </c>
      <c r="K157" s="166">
        <f t="shared" si="44"/>
        <v>0</v>
      </c>
      <c r="L157" s="166">
        <f t="shared" si="45"/>
        <v>0</v>
      </c>
      <c r="M157" s="166">
        <f t="shared" si="46"/>
        <v>0</v>
      </c>
      <c r="N157" s="166">
        <v>1060</v>
      </c>
      <c r="O157" s="166"/>
      <c r="P157" s="171">
        <v>2.0000000000000001E-4</v>
      </c>
      <c r="Q157" s="172"/>
      <c r="R157" s="172">
        <v>2.0000000000000001E-4</v>
      </c>
      <c r="S157" s="170">
        <f t="shared" si="47"/>
        <v>0</v>
      </c>
      <c r="T157" s="167"/>
      <c r="U157" s="167"/>
      <c r="V157" s="171"/>
      <c r="Z157">
        <v>0</v>
      </c>
    </row>
    <row r="158" spans="1:26" ht="24.95" customHeight="1">
      <c r="A158" s="168"/>
      <c r="B158" s="163" t="s">
        <v>314</v>
      </c>
      <c r="C158" s="169" t="s">
        <v>333</v>
      </c>
      <c r="D158" s="163" t="s">
        <v>334</v>
      </c>
      <c r="E158" s="163" t="s">
        <v>305</v>
      </c>
      <c r="F158" s="164">
        <v>1</v>
      </c>
      <c r="G158" s="165">
        <v>0</v>
      </c>
      <c r="H158" s="165">
        <v>0</v>
      </c>
      <c r="I158" s="165">
        <f t="shared" si="42"/>
        <v>0</v>
      </c>
      <c r="J158" s="163">
        <f t="shared" si="43"/>
        <v>240</v>
      </c>
      <c r="K158" s="166">
        <f t="shared" si="44"/>
        <v>0</v>
      </c>
      <c r="L158" s="166">
        <f t="shared" si="45"/>
        <v>0</v>
      </c>
      <c r="M158" s="166">
        <f t="shared" si="46"/>
        <v>0</v>
      </c>
      <c r="N158" s="166">
        <v>240</v>
      </c>
      <c r="O158" s="166"/>
      <c r="P158" s="171">
        <v>2.0000000000000001E-4</v>
      </c>
      <c r="Q158" s="172"/>
      <c r="R158" s="172">
        <v>2.0000000000000001E-4</v>
      </c>
      <c r="S158" s="170">
        <f t="shared" si="47"/>
        <v>0</v>
      </c>
      <c r="T158" s="167"/>
      <c r="U158" s="167"/>
      <c r="V158" s="171"/>
      <c r="Z158">
        <v>0</v>
      </c>
    </row>
    <row r="159" spans="1:26" ht="24.95" customHeight="1">
      <c r="A159" s="168"/>
      <c r="B159" s="163" t="s">
        <v>314</v>
      </c>
      <c r="C159" s="169" t="s">
        <v>335</v>
      </c>
      <c r="D159" s="163" t="s">
        <v>336</v>
      </c>
      <c r="E159" s="163" t="s">
        <v>305</v>
      </c>
      <c r="F159" s="164">
        <v>1</v>
      </c>
      <c r="G159" s="165">
        <v>0</v>
      </c>
      <c r="H159" s="165">
        <v>0</v>
      </c>
      <c r="I159" s="165">
        <f t="shared" si="42"/>
        <v>0</v>
      </c>
      <c r="J159" s="163">
        <f t="shared" si="43"/>
        <v>398</v>
      </c>
      <c r="K159" s="166">
        <f t="shared" si="44"/>
        <v>0</v>
      </c>
      <c r="L159" s="166">
        <f t="shared" si="45"/>
        <v>0</v>
      </c>
      <c r="M159" s="166">
        <f t="shared" si="46"/>
        <v>0</v>
      </c>
      <c r="N159" s="166">
        <v>398</v>
      </c>
      <c r="O159" s="166"/>
      <c r="P159" s="171">
        <v>2.0000000000000001E-4</v>
      </c>
      <c r="Q159" s="172"/>
      <c r="R159" s="172">
        <v>2.0000000000000001E-4</v>
      </c>
      <c r="S159" s="170">
        <f t="shared" si="47"/>
        <v>0</v>
      </c>
      <c r="T159" s="167"/>
      <c r="U159" s="167"/>
      <c r="V159" s="171"/>
      <c r="Z159">
        <v>0</v>
      </c>
    </row>
    <row r="160" spans="1:26" ht="24.95" customHeight="1">
      <c r="A160" s="168"/>
      <c r="B160" s="163" t="s">
        <v>314</v>
      </c>
      <c r="C160" s="169" t="s">
        <v>337</v>
      </c>
      <c r="D160" s="163" t="s">
        <v>338</v>
      </c>
      <c r="E160" s="163" t="s">
        <v>305</v>
      </c>
      <c r="F160" s="164">
        <v>1</v>
      </c>
      <c r="G160" s="165">
        <v>0</v>
      </c>
      <c r="H160" s="165">
        <v>0</v>
      </c>
      <c r="I160" s="165">
        <f t="shared" si="42"/>
        <v>0</v>
      </c>
      <c r="J160" s="163">
        <f t="shared" si="43"/>
        <v>930</v>
      </c>
      <c r="K160" s="166">
        <f t="shared" si="44"/>
        <v>0</v>
      </c>
      <c r="L160" s="166">
        <f t="shared" si="45"/>
        <v>0</v>
      </c>
      <c r="M160" s="166">
        <f t="shared" si="46"/>
        <v>0</v>
      </c>
      <c r="N160" s="166">
        <v>930</v>
      </c>
      <c r="O160" s="166"/>
      <c r="P160" s="171">
        <v>2.0000000000000001E-4</v>
      </c>
      <c r="Q160" s="172"/>
      <c r="R160" s="172">
        <v>2.0000000000000001E-4</v>
      </c>
      <c r="S160" s="170">
        <f t="shared" si="47"/>
        <v>0</v>
      </c>
      <c r="T160" s="167"/>
      <c r="U160" s="167"/>
      <c r="V160" s="171"/>
      <c r="Z160">
        <v>0</v>
      </c>
    </row>
    <row r="161" spans="1:26" ht="24.95" customHeight="1">
      <c r="A161" s="168"/>
      <c r="B161" s="163" t="s">
        <v>314</v>
      </c>
      <c r="C161" s="169" t="s">
        <v>339</v>
      </c>
      <c r="D161" s="163" t="s">
        <v>340</v>
      </c>
      <c r="E161" s="163" t="s">
        <v>105</v>
      </c>
      <c r="F161" s="164">
        <v>14788</v>
      </c>
      <c r="G161" s="174">
        <v>0</v>
      </c>
      <c r="H161" s="174">
        <v>0</v>
      </c>
      <c r="I161" s="174">
        <f t="shared" si="42"/>
        <v>0</v>
      </c>
      <c r="J161" s="163">
        <f t="shared" si="43"/>
        <v>147.88</v>
      </c>
      <c r="K161" s="166">
        <f t="shared" si="44"/>
        <v>0</v>
      </c>
      <c r="L161" s="166">
        <f t="shared" si="45"/>
        <v>0</v>
      </c>
      <c r="M161" s="166">
        <f t="shared" si="46"/>
        <v>0</v>
      </c>
      <c r="N161" s="166">
        <v>0.01</v>
      </c>
      <c r="O161" s="166"/>
      <c r="P161" s="172"/>
      <c r="Q161" s="172"/>
      <c r="R161" s="172"/>
      <c r="S161" s="170">
        <f t="shared" si="47"/>
        <v>0</v>
      </c>
      <c r="T161" s="167"/>
      <c r="U161" s="167"/>
      <c r="V161" s="171"/>
      <c r="Z161">
        <v>0</v>
      </c>
    </row>
    <row r="162" spans="1:26">
      <c r="A162" s="147"/>
      <c r="B162" s="147"/>
      <c r="C162" s="162">
        <v>767</v>
      </c>
      <c r="D162" s="162" t="s">
        <v>134</v>
      </c>
      <c r="E162" s="147"/>
      <c r="F162" s="161"/>
      <c r="G162" s="150">
        <f>ROUND((SUM(L148:L161))/1,2)</f>
        <v>0</v>
      </c>
      <c r="H162" s="150">
        <f>ROUND((SUM(M148:M161))/1,2)</f>
        <v>0</v>
      </c>
      <c r="I162" s="150">
        <f>ROUND((SUM(I148:I161))/1,2)</f>
        <v>0</v>
      </c>
      <c r="J162" s="147"/>
      <c r="K162" s="147"/>
      <c r="L162" s="147">
        <f>ROUND((SUM(L148:L161))/1,2)</f>
        <v>0</v>
      </c>
      <c r="M162" s="147">
        <f>ROUND((SUM(M148:M161))/1,2)</f>
        <v>0</v>
      </c>
      <c r="N162" s="147"/>
      <c r="O162" s="147"/>
      <c r="P162" s="173"/>
      <c r="Q162" s="147"/>
      <c r="R162" s="147"/>
      <c r="S162" s="173">
        <f>ROUND((SUM(S148:S161))/1,2)</f>
        <v>0</v>
      </c>
      <c r="T162" s="144"/>
      <c r="U162" s="144"/>
      <c r="V162" s="2">
        <f>ROUND((SUM(V148:V161))/1,2)</f>
        <v>0</v>
      </c>
      <c r="W162" s="144"/>
      <c r="X162" s="144"/>
      <c r="Y162" s="144"/>
      <c r="Z162" s="144"/>
    </row>
    <row r="163" spans="1:26">
      <c r="A163" s="1"/>
      <c r="B163" s="1"/>
      <c r="C163" s="1"/>
      <c r="D163" s="1"/>
      <c r="E163" s="1"/>
      <c r="F163" s="157"/>
      <c r="G163" s="140"/>
      <c r="H163" s="140"/>
      <c r="I163" s="140"/>
      <c r="J163" s="1"/>
      <c r="K163" s="1"/>
      <c r="L163" s="1"/>
      <c r="M163" s="1"/>
      <c r="N163" s="1"/>
      <c r="O163" s="1"/>
      <c r="P163" s="1"/>
      <c r="Q163" s="1"/>
      <c r="R163" s="1"/>
      <c r="S163" s="1"/>
      <c r="V163" s="1"/>
    </row>
    <row r="164" spans="1:26">
      <c r="A164" s="147"/>
      <c r="B164" s="147"/>
      <c r="C164" s="162">
        <v>771</v>
      </c>
      <c r="D164" s="162" t="s">
        <v>78</v>
      </c>
      <c r="E164" s="147"/>
      <c r="F164" s="161"/>
      <c r="G164" s="148"/>
      <c r="H164" s="148"/>
      <c r="I164" s="148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4"/>
      <c r="U164" s="144"/>
      <c r="V164" s="147"/>
      <c r="W164" s="144"/>
      <c r="X164" s="144"/>
      <c r="Y164" s="144"/>
      <c r="Z164" s="144"/>
    </row>
    <row r="165" spans="1:26" ht="35.1" customHeight="1">
      <c r="A165" s="168"/>
      <c r="B165" s="163" t="s">
        <v>113</v>
      </c>
      <c r="C165" s="169" t="s">
        <v>341</v>
      </c>
      <c r="D165" s="163" t="s">
        <v>342</v>
      </c>
      <c r="E165" s="163" t="s">
        <v>108</v>
      </c>
      <c r="F165" s="164">
        <v>73.099999999999994</v>
      </c>
      <c r="G165" s="165">
        <v>0</v>
      </c>
      <c r="H165" s="165">
        <v>0</v>
      </c>
      <c r="I165" s="165">
        <f>ROUND(F165*(G165+H165),2)</f>
        <v>0</v>
      </c>
      <c r="J165" s="163">
        <f>ROUND(F165*(N165),2)</f>
        <v>380.12</v>
      </c>
      <c r="K165" s="166">
        <f>ROUND(F165*(O165),2)</f>
        <v>0</v>
      </c>
      <c r="L165" s="166">
        <f>ROUND(F165*(G165),2)</f>
        <v>0</v>
      </c>
      <c r="M165" s="166">
        <f>ROUND(F165*(H165),2)</f>
        <v>0</v>
      </c>
      <c r="N165" s="166">
        <v>5.2</v>
      </c>
      <c r="O165" s="166"/>
      <c r="P165" s="171">
        <v>1.2700000000000001E-3</v>
      </c>
      <c r="Q165" s="172"/>
      <c r="R165" s="172">
        <v>1.2700000000000001E-3</v>
      </c>
      <c r="S165" s="170">
        <f>ROUND(F165*(P165),3)</f>
        <v>9.2999999999999999E-2</v>
      </c>
      <c r="T165" s="167"/>
      <c r="U165" s="167"/>
      <c r="V165" s="171"/>
      <c r="Z165">
        <v>0</v>
      </c>
    </row>
    <row r="166" spans="1:26" ht="24.95" customHeight="1">
      <c r="A166" s="168"/>
      <c r="B166" s="163" t="s">
        <v>113</v>
      </c>
      <c r="C166" s="169" t="s">
        <v>343</v>
      </c>
      <c r="D166" s="163" t="s">
        <v>344</v>
      </c>
      <c r="E166" s="163" t="s">
        <v>97</v>
      </c>
      <c r="F166" s="164">
        <v>216.37</v>
      </c>
      <c r="G166" s="165">
        <v>0</v>
      </c>
      <c r="H166" s="165">
        <v>0</v>
      </c>
      <c r="I166" s="165">
        <f>ROUND(F166*(G166+H166),2)</f>
        <v>0</v>
      </c>
      <c r="J166" s="163">
        <f>ROUND(F166*(N166),2)</f>
        <v>4491.84</v>
      </c>
      <c r="K166" s="166">
        <f>ROUND(F166*(O166),2)</f>
        <v>0</v>
      </c>
      <c r="L166" s="166">
        <f>ROUND(F166*(G166),2)</f>
        <v>0</v>
      </c>
      <c r="M166" s="166">
        <f>ROUND(F166*(H166),2)</f>
        <v>0</v>
      </c>
      <c r="N166" s="166">
        <v>20.76</v>
      </c>
      <c r="O166" s="166"/>
      <c r="P166" s="171">
        <v>5.3E-3</v>
      </c>
      <c r="Q166" s="172"/>
      <c r="R166" s="172">
        <v>5.3E-3</v>
      </c>
      <c r="S166" s="170">
        <f>ROUND(F166*(P166),3)</f>
        <v>1.147</v>
      </c>
      <c r="T166" s="167"/>
      <c r="U166" s="167"/>
      <c r="V166" s="171"/>
      <c r="Z166">
        <v>0</v>
      </c>
    </row>
    <row r="167" spans="1:26" ht="24.95" customHeight="1">
      <c r="A167" s="168"/>
      <c r="B167" s="163" t="s">
        <v>113</v>
      </c>
      <c r="C167" s="169" t="s">
        <v>114</v>
      </c>
      <c r="D167" s="163" t="s">
        <v>345</v>
      </c>
      <c r="E167" s="163" t="s">
        <v>105</v>
      </c>
      <c r="F167" s="164">
        <v>9794.8946000000014</v>
      </c>
      <c r="G167" s="174">
        <v>0</v>
      </c>
      <c r="H167" s="174">
        <v>0</v>
      </c>
      <c r="I167" s="174">
        <f>ROUND(F167*(G167+H167),2)</f>
        <v>0</v>
      </c>
      <c r="J167" s="163">
        <f>ROUND(F167*(N167),2)</f>
        <v>401.59</v>
      </c>
      <c r="K167" s="166">
        <f>ROUND(F167*(O167),2)</f>
        <v>0</v>
      </c>
      <c r="L167" s="166">
        <f>ROUND(F167*(G167),2)</f>
        <v>0</v>
      </c>
      <c r="M167" s="166">
        <f>ROUND(F167*(H167),2)</f>
        <v>0</v>
      </c>
      <c r="N167" s="166">
        <v>4.1000000000000002E-2</v>
      </c>
      <c r="O167" s="166"/>
      <c r="P167" s="172"/>
      <c r="Q167" s="172"/>
      <c r="R167" s="172"/>
      <c r="S167" s="170">
        <f>ROUND(F167*(P167),3)</f>
        <v>0</v>
      </c>
      <c r="T167" s="167"/>
      <c r="U167" s="167"/>
      <c r="V167" s="171"/>
      <c r="Z167">
        <v>0</v>
      </c>
    </row>
    <row r="168" spans="1:26" ht="24.95" customHeight="1">
      <c r="A168" s="180"/>
      <c r="B168" s="175" t="s">
        <v>115</v>
      </c>
      <c r="C168" s="181" t="s">
        <v>346</v>
      </c>
      <c r="D168" s="175" t="s">
        <v>347</v>
      </c>
      <c r="E168" s="175" t="s">
        <v>116</v>
      </c>
      <c r="F168" s="176">
        <v>234.4254</v>
      </c>
      <c r="G168" s="177">
        <v>0</v>
      </c>
      <c r="H168" s="177">
        <v>0</v>
      </c>
      <c r="I168" s="177">
        <f>ROUND(F168*(G168+H168),2)</f>
        <v>0</v>
      </c>
      <c r="J168" s="175">
        <f>ROUND(F168*(N168),2)</f>
        <v>4922.93</v>
      </c>
      <c r="K168" s="178">
        <f>ROUND(F168*(O168),2)</f>
        <v>0</v>
      </c>
      <c r="L168" s="178">
        <f>ROUND(F168*(G168),2)</f>
        <v>0</v>
      </c>
      <c r="M168" s="178">
        <f>ROUND(F168*(H168),2)</f>
        <v>0</v>
      </c>
      <c r="N168" s="178">
        <v>21</v>
      </c>
      <c r="O168" s="178"/>
      <c r="P168" s="183">
        <v>1.7999999999999999E-2</v>
      </c>
      <c r="Q168" s="184"/>
      <c r="R168" s="184">
        <v>1.7999999999999999E-2</v>
      </c>
      <c r="S168" s="182">
        <f>ROUND(F168*(P168),3)</f>
        <v>4.22</v>
      </c>
      <c r="T168" s="179"/>
      <c r="U168" s="179"/>
      <c r="V168" s="183"/>
      <c r="Z168">
        <v>0</v>
      </c>
    </row>
    <row r="169" spans="1:26">
      <c r="A169" s="147"/>
      <c r="B169" s="147"/>
      <c r="C169" s="162">
        <v>771</v>
      </c>
      <c r="D169" s="162" t="s">
        <v>78</v>
      </c>
      <c r="E169" s="147"/>
      <c r="F169" s="161"/>
      <c r="G169" s="150">
        <f>ROUND((SUM(L164:L168))/1,2)</f>
        <v>0</v>
      </c>
      <c r="H169" s="150">
        <f>ROUND((SUM(M164:M168))/1,2)</f>
        <v>0</v>
      </c>
      <c r="I169" s="150">
        <f>ROUND((SUM(I164:I168))/1,2)</f>
        <v>0</v>
      </c>
      <c r="J169" s="147"/>
      <c r="K169" s="147"/>
      <c r="L169" s="147">
        <f>ROUND((SUM(L164:L168))/1,2)</f>
        <v>0</v>
      </c>
      <c r="M169" s="147">
        <f>ROUND((SUM(M164:M168))/1,2)</f>
        <v>0</v>
      </c>
      <c r="N169" s="147"/>
      <c r="O169" s="147"/>
      <c r="P169" s="173"/>
      <c r="Q169" s="147"/>
      <c r="R169" s="147"/>
      <c r="S169" s="173">
        <f>ROUND((SUM(S164:S168))/1,2)</f>
        <v>5.46</v>
      </c>
      <c r="T169" s="144"/>
      <c r="U169" s="144"/>
      <c r="V169" s="2">
        <f>ROUND((SUM(V164:V168))/1,2)</f>
        <v>0</v>
      </c>
      <c r="W169" s="144"/>
      <c r="X169" s="144"/>
      <c r="Y169" s="144"/>
      <c r="Z169" s="144"/>
    </row>
    <row r="170" spans="1:26">
      <c r="A170" s="1"/>
      <c r="B170" s="1"/>
      <c r="C170" s="1"/>
      <c r="D170" s="1"/>
      <c r="E170" s="1"/>
      <c r="F170" s="157"/>
      <c r="G170" s="140"/>
      <c r="H170" s="140"/>
      <c r="I170" s="140"/>
      <c r="J170" s="1"/>
      <c r="K170" s="1"/>
      <c r="L170" s="1"/>
      <c r="M170" s="1"/>
      <c r="N170" s="1"/>
      <c r="O170" s="1"/>
      <c r="P170" s="1"/>
      <c r="Q170" s="1"/>
      <c r="R170" s="1"/>
      <c r="S170" s="1"/>
      <c r="V170" s="1"/>
    </row>
    <row r="171" spans="1:26">
      <c r="A171" s="147"/>
      <c r="B171" s="147"/>
      <c r="C171" s="162">
        <v>781</v>
      </c>
      <c r="D171" s="162" t="s">
        <v>80</v>
      </c>
      <c r="E171" s="147"/>
      <c r="F171" s="161"/>
      <c r="G171" s="148"/>
      <c r="H171" s="148"/>
      <c r="I171" s="148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4"/>
      <c r="U171" s="144"/>
      <c r="V171" s="147"/>
      <c r="W171" s="144"/>
      <c r="X171" s="144"/>
      <c r="Y171" s="144"/>
      <c r="Z171" s="144"/>
    </row>
    <row r="172" spans="1:26" ht="35.1" customHeight="1">
      <c r="A172" s="168"/>
      <c r="B172" s="163" t="s">
        <v>118</v>
      </c>
      <c r="C172" s="169" t="s">
        <v>348</v>
      </c>
      <c r="D172" s="163" t="s">
        <v>349</v>
      </c>
      <c r="E172" s="163" t="s">
        <v>97</v>
      </c>
      <c r="F172" s="164">
        <v>206</v>
      </c>
      <c r="G172" s="165">
        <v>0</v>
      </c>
      <c r="H172" s="165">
        <v>0</v>
      </c>
      <c r="I172" s="165">
        <f>ROUND(F172*(G172+H172),2)</f>
        <v>0</v>
      </c>
      <c r="J172" s="163">
        <f>ROUND(F172*(N172),2)</f>
        <v>6262.4</v>
      </c>
      <c r="K172" s="166">
        <f>ROUND(F172*(O172),2)</f>
        <v>0</v>
      </c>
      <c r="L172" s="166">
        <f>ROUND(F172*(G172),2)</f>
        <v>0</v>
      </c>
      <c r="M172" s="166">
        <f>ROUND(F172*(H172),2)</f>
        <v>0</v>
      </c>
      <c r="N172" s="166">
        <v>30.4</v>
      </c>
      <c r="O172" s="166"/>
      <c r="P172" s="171">
        <v>3.4399999999999999E-3</v>
      </c>
      <c r="Q172" s="172"/>
      <c r="R172" s="172">
        <v>3.4399999999999999E-3</v>
      </c>
      <c r="S172" s="170">
        <f>ROUND(F172*(P172),3)</f>
        <v>0.70899999999999996</v>
      </c>
      <c r="T172" s="167"/>
      <c r="U172" s="167"/>
      <c r="V172" s="171"/>
      <c r="Z172">
        <v>0</v>
      </c>
    </row>
    <row r="173" spans="1:26" ht="24.95" customHeight="1">
      <c r="A173" s="168"/>
      <c r="B173" s="163" t="s">
        <v>118</v>
      </c>
      <c r="C173" s="169" t="s">
        <v>119</v>
      </c>
      <c r="D173" s="163" t="s">
        <v>350</v>
      </c>
      <c r="E173" s="163" t="s">
        <v>105</v>
      </c>
      <c r="F173" s="164">
        <v>10588.4</v>
      </c>
      <c r="G173" s="174">
        <v>0</v>
      </c>
      <c r="H173" s="174">
        <v>0</v>
      </c>
      <c r="I173" s="174">
        <f>ROUND(F173*(G173+H173),2)</f>
        <v>0</v>
      </c>
      <c r="J173" s="163">
        <f>ROUND(F173*(N173),2)</f>
        <v>243.53</v>
      </c>
      <c r="K173" s="166">
        <f>ROUND(F173*(O173),2)</f>
        <v>0</v>
      </c>
      <c r="L173" s="166">
        <f>ROUND(F173*(G173),2)</f>
        <v>0</v>
      </c>
      <c r="M173" s="166">
        <f>ROUND(F173*(H173),2)</f>
        <v>0</v>
      </c>
      <c r="N173" s="166">
        <v>2.3E-2</v>
      </c>
      <c r="O173" s="166"/>
      <c r="P173" s="172"/>
      <c r="Q173" s="172"/>
      <c r="R173" s="172"/>
      <c r="S173" s="170">
        <f>ROUND(F173*(P173),3)</f>
        <v>0</v>
      </c>
      <c r="T173" s="167"/>
      <c r="U173" s="167"/>
      <c r="V173" s="171"/>
      <c r="Z173">
        <v>0</v>
      </c>
    </row>
    <row r="174" spans="1:26" ht="24.95" customHeight="1">
      <c r="A174" s="180"/>
      <c r="B174" s="175" t="s">
        <v>115</v>
      </c>
      <c r="C174" s="181" t="s">
        <v>351</v>
      </c>
      <c r="D174" s="175" t="s">
        <v>352</v>
      </c>
      <c r="E174" s="175" t="s">
        <v>353</v>
      </c>
      <c r="F174" s="176">
        <v>216.3</v>
      </c>
      <c r="G174" s="177">
        <v>0</v>
      </c>
      <c r="H174" s="177">
        <v>0</v>
      </c>
      <c r="I174" s="177">
        <f>ROUND(F174*(G174+H174),2)</f>
        <v>0</v>
      </c>
      <c r="J174" s="175">
        <f>ROUND(F174*(N174),2)</f>
        <v>4326</v>
      </c>
      <c r="K174" s="178">
        <f>ROUND(F174*(O174),2)</f>
        <v>0</v>
      </c>
      <c r="L174" s="178">
        <f>ROUND(F174*(G174),2)</f>
        <v>0</v>
      </c>
      <c r="M174" s="178">
        <f>ROUND(F174*(H174),2)</f>
        <v>0</v>
      </c>
      <c r="N174" s="178">
        <v>20</v>
      </c>
      <c r="O174" s="178"/>
      <c r="P174" s="184"/>
      <c r="Q174" s="184"/>
      <c r="R174" s="184"/>
      <c r="S174" s="182">
        <f>ROUND(F174*(P174),3)</f>
        <v>0</v>
      </c>
      <c r="T174" s="179"/>
      <c r="U174" s="179"/>
      <c r="V174" s="183"/>
      <c r="Z174">
        <v>0</v>
      </c>
    </row>
    <row r="175" spans="1:26">
      <c r="A175" s="147"/>
      <c r="B175" s="147"/>
      <c r="C175" s="162">
        <v>781</v>
      </c>
      <c r="D175" s="162" t="s">
        <v>80</v>
      </c>
      <c r="E175" s="147"/>
      <c r="F175" s="161"/>
      <c r="G175" s="150">
        <f>ROUND((SUM(L171:L174))/1,2)</f>
        <v>0</v>
      </c>
      <c r="H175" s="150">
        <f>ROUND((SUM(M171:M174))/1,2)</f>
        <v>0</v>
      </c>
      <c r="I175" s="150">
        <f>ROUND((SUM(I171:I174))/1,2)</f>
        <v>0</v>
      </c>
      <c r="J175" s="147"/>
      <c r="K175" s="147"/>
      <c r="L175" s="147">
        <f>ROUND((SUM(L171:L174))/1,2)</f>
        <v>0</v>
      </c>
      <c r="M175" s="147">
        <f>ROUND((SUM(M171:M174))/1,2)</f>
        <v>0</v>
      </c>
      <c r="N175" s="147"/>
      <c r="O175" s="147"/>
      <c r="P175" s="173"/>
      <c r="Q175" s="147"/>
      <c r="R175" s="147"/>
      <c r="S175" s="173">
        <f>ROUND((SUM(S171:S174))/1,2)</f>
        <v>0.71</v>
      </c>
      <c r="T175" s="144"/>
      <c r="U175" s="144"/>
      <c r="V175" s="2">
        <f>ROUND((SUM(V171:V174))/1,2)</f>
        <v>0</v>
      </c>
      <c r="W175" s="144"/>
      <c r="X175" s="144"/>
      <c r="Y175" s="144"/>
      <c r="Z175" s="144"/>
    </row>
    <row r="176" spans="1:26">
      <c r="A176" s="1"/>
      <c r="B176" s="1"/>
      <c r="C176" s="1"/>
      <c r="D176" s="1"/>
      <c r="E176" s="1"/>
      <c r="F176" s="157"/>
      <c r="G176" s="140"/>
      <c r="H176" s="140"/>
      <c r="I176" s="140"/>
      <c r="J176" s="1"/>
      <c r="K176" s="1"/>
      <c r="L176" s="1"/>
      <c r="M176" s="1"/>
      <c r="N176" s="1"/>
      <c r="O176" s="1"/>
      <c r="P176" s="1"/>
      <c r="Q176" s="1"/>
      <c r="R176" s="1"/>
      <c r="S176" s="1"/>
      <c r="V176" s="1"/>
    </row>
    <row r="177" spans="1:26">
      <c r="A177" s="147"/>
      <c r="B177" s="147"/>
      <c r="C177" s="162">
        <v>783</v>
      </c>
      <c r="D177" s="162" t="s">
        <v>135</v>
      </c>
      <c r="E177" s="147"/>
      <c r="F177" s="161"/>
      <c r="G177" s="148"/>
      <c r="H177" s="148"/>
      <c r="I177" s="148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4"/>
      <c r="U177" s="144"/>
      <c r="V177" s="147"/>
      <c r="W177" s="144"/>
      <c r="X177" s="144"/>
      <c r="Y177" s="144"/>
      <c r="Z177" s="144"/>
    </row>
    <row r="178" spans="1:26" ht="24.95" customHeight="1">
      <c r="A178" s="168"/>
      <c r="B178" s="163" t="s">
        <v>354</v>
      </c>
      <c r="C178" s="169" t="s">
        <v>355</v>
      </c>
      <c r="D178" s="163" t="s">
        <v>356</v>
      </c>
      <c r="E178" s="163" t="s">
        <v>97</v>
      </c>
      <c r="F178" s="164">
        <v>146.08000000000001</v>
      </c>
      <c r="G178" s="165">
        <v>0</v>
      </c>
      <c r="H178" s="165">
        <v>0</v>
      </c>
      <c r="I178" s="165">
        <f>ROUND(F178*(G178+H178),2)</f>
        <v>0</v>
      </c>
      <c r="J178" s="163">
        <f>ROUND(F178*(N178),2)</f>
        <v>406.1</v>
      </c>
      <c r="K178" s="166">
        <f>ROUND(F178*(O178),2)</f>
        <v>0</v>
      </c>
      <c r="L178" s="166">
        <f>ROUND(F178*(G178),2)</f>
        <v>0</v>
      </c>
      <c r="M178" s="166">
        <f>ROUND(F178*(H178),2)</f>
        <v>0</v>
      </c>
      <c r="N178" s="166">
        <v>2.7800000000000002</v>
      </c>
      <c r="O178" s="166"/>
      <c r="P178" s="171">
        <v>5.0000000000000002E-5</v>
      </c>
      <c r="Q178" s="172"/>
      <c r="R178" s="172">
        <v>5.0000000000000002E-5</v>
      </c>
      <c r="S178" s="170">
        <f>ROUND(F178*(P178),3)</f>
        <v>7.0000000000000001E-3</v>
      </c>
      <c r="T178" s="167"/>
      <c r="U178" s="167"/>
      <c r="V178" s="171"/>
      <c r="Z178">
        <v>0</v>
      </c>
    </row>
    <row r="179" spans="1:26">
      <c r="A179" s="147"/>
      <c r="B179" s="147"/>
      <c r="C179" s="162">
        <v>783</v>
      </c>
      <c r="D179" s="162" t="s">
        <v>135</v>
      </c>
      <c r="E179" s="147"/>
      <c r="F179" s="161"/>
      <c r="G179" s="150">
        <f>ROUND((SUM(L177:L178))/1,2)</f>
        <v>0</v>
      </c>
      <c r="H179" s="150">
        <f>ROUND((SUM(M177:M178))/1,2)</f>
        <v>0</v>
      </c>
      <c r="I179" s="150">
        <f>ROUND((SUM(I177:I178))/1,2)</f>
        <v>0</v>
      </c>
      <c r="J179" s="147"/>
      <c r="K179" s="147"/>
      <c r="L179" s="147">
        <f>ROUND((SUM(L177:L178))/1,2)</f>
        <v>0</v>
      </c>
      <c r="M179" s="147">
        <f>ROUND((SUM(M177:M178))/1,2)</f>
        <v>0</v>
      </c>
      <c r="N179" s="147"/>
      <c r="O179" s="147"/>
      <c r="P179" s="173"/>
      <c r="Q179" s="147"/>
      <c r="R179" s="147"/>
      <c r="S179" s="173">
        <f>ROUND((SUM(S177:S178))/1,2)</f>
        <v>0.01</v>
      </c>
      <c r="T179" s="144"/>
      <c r="U179" s="144"/>
      <c r="V179" s="2">
        <f>ROUND((SUM(V177:V178))/1,2)</f>
        <v>0</v>
      </c>
      <c r="W179" s="144"/>
      <c r="X179" s="144"/>
      <c r="Y179" s="144"/>
      <c r="Z179" s="144"/>
    </row>
    <row r="180" spans="1:26">
      <c r="A180" s="1"/>
      <c r="B180" s="1"/>
      <c r="C180" s="1"/>
      <c r="D180" s="1"/>
      <c r="E180" s="1"/>
      <c r="F180" s="157"/>
      <c r="G180" s="140"/>
      <c r="H180" s="140"/>
      <c r="I180" s="140"/>
      <c r="J180" s="1"/>
      <c r="K180" s="1"/>
      <c r="L180" s="1"/>
      <c r="M180" s="1"/>
      <c r="N180" s="1"/>
      <c r="O180" s="1"/>
      <c r="P180" s="1"/>
      <c r="Q180" s="1"/>
      <c r="R180" s="1"/>
      <c r="S180" s="1"/>
      <c r="V180" s="1"/>
    </row>
    <row r="181" spans="1:26">
      <c r="A181" s="147"/>
      <c r="B181" s="147"/>
      <c r="C181" s="162">
        <v>784</v>
      </c>
      <c r="D181" s="162" t="s">
        <v>81</v>
      </c>
      <c r="E181" s="147"/>
      <c r="F181" s="161"/>
      <c r="G181" s="148"/>
      <c r="H181" s="148"/>
      <c r="I181" s="148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4"/>
      <c r="U181" s="144"/>
      <c r="V181" s="147"/>
      <c r="W181" s="144"/>
      <c r="X181" s="144"/>
      <c r="Y181" s="144"/>
      <c r="Z181" s="144"/>
    </row>
    <row r="182" spans="1:26" ht="24.95" customHeight="1">
      <c r="A182" s="168"/>
      <c r="B182" s="163" t="s">
        <v>120</v>
      </c>
      <c r="C182" s="169" t="s">
        <v>121</v>
      </c>
      <c r="D182" s="163" t="s">
        <v>122</v>
      </c>
      <c r="E182" s="163" t="s">
        <v>97</v>
      </c>
      <c r="F182" s="164">
        <v>525.5</v>
      </c>
      <c r="G182" s="165">
        <v>0</v>
      </c>
      <c r="H182" s="165">
        <v>0</v>
      </c>
      <c r="I182" s="165">
        <f>ROUND(F182*(G182+H182),2)</f>
        <v>0</v>
      </c>
      <c r="J182" s="163">
        <f>ROUND(F182*(N182),2)</f>
        <v>404.64</v>
      </c>
      <c r="K182" s="166">
        <f>ROUND(F182*(O182),2)</f>
        <v>0</v>
      </c>
      <c r="L182" s="166">
        <f>ROUND(F182*(G182),2)</f>
        <v>0</v>
      </c>
      <c r="M182" s="166">
        <f>ROUND(F182*(H182),2)</f>
        <v>0</v>
      </c>
      <c r="N182" s="166">
        <v>0.77</v>
      </c>
      <c r="O182" s="166"/>
      <c r="P182" s="171">
        <v>1E-4</v>
      </c>
      <c r="Q182" s="172"/>
      <c r="R182" s="172">
        <v>1E-4</v>
      </c>
      <c r="S182" s="170">
        <f>ROUND(F182*(P182),3)</f>
        <v>5.2999999999999999E-2</v>
      </c>
      <c r="T182" s="167"/>
      <c r="U182" s="167"/>
      <c r="V182" s="171"/>
      <c r="Z182">
        <v>0</v>
      </c>
    </row>
    <row r="183" spans="1:26" ht="24.95" customHeight="1">
      <c r="A183" s="168"/>
      <c r="B183" s="163" t="s">
        <v>120</v>
      </c>
      <c r="C183" s="169" t="s">
        <v>357</v>
      </c>
      <c r="D183" s="163" t="s">
        <v>358</v>
      </c>
      <c r="E183" s="163" t="s">
        <v>97</v>
      </c>
      <c r="F183" s="164">
        <v>525.5</v>
      </c>
      <c r="G183" s="165">
        <v>0</v>
      </c>
      <c r="H183" s="165">
        <v>0</v>
      </c>
      <c r="I183" s="165">
        <f>ROUND(F183*(G183+H183),2)</f>
        <v>0</v>
      </c>
      <c r="J183" s="163">
        <f>ROUND(F183*(N183),2)</f>
        <v>1208.6500000000001</v>
      </c>
      <c r="K183" s="166">
        <f>ROUND(F183*(O183),2)</f>
        <v>0</v>
      </c>
      <c r="L183" s="166">
        <f>ROUND(F183*(G183),2)</f>
        <v>0</v>
      </c>
      <c r="M183" s="166">
        <f>ROUND(F183*(H183),2)</f>
        <v>0</v>
      </c>
      <c r="N183" s="166">
        <v>2.2999999999999998</v>
      </c>
      <c r="O183" s="166"/>
      <c r="P183" s="171">
        <v>3.3E-4</v>
      </c>
      <c r="Q183" s="172"/>
      <c r="R183" s="172">
        <v>3.3E-4</v>
      </c>
      <c r="S183" s="170">
        <f>ROUND(F183*(P183),3)</f>
        <v>0.17299999999999999</v>
      </c>
      <c r="T183" s="167"/>
      <c r="U183" s="167"/>
      <c r="V183" s="171"/>
      <c r="Z183">
        <v>0</v>
      </c>
    </row>
    <row r="184" spans="1:26">
      <c r="A184" s="147"/>
      <c r="B184" s="147"/>
      <c r="C184" s="162">
        <v>784</v>
      </c>
      <c r="D184" s="162" t="s">
        <v>81</v>
      </c>
      <c r="E184" s="147"/>
      <c r="F184" s="161"/>
      <c r="G184" s="150">
        <f>ROUND((SUM(L181:L183))/1,2)</f>
        <v>0</v>
      </c>
      <c r="H184" s="150">
        <f>ROUND((SUM(M181:M183))/1,2)</f>
        <v>0</v>
      </c>
      <c r="I184" s="150">
        <f>ROUND((SUM(I181:I183))/1,2)</f>
        <v>0</v>
      </c>
      <c r="J184" s="147"/>
      <c r="K184" s="147"/>
      <c r="L184" s="147">
        <f>ROUND((SUM(L181:L183))/1,2)</f>
        <v>0</v>
      </c>
      <c r="M184" s="147">
        <f>ROUND((SUM(M181:M183))/1,2)</f>
        <v>0</v>
      </c>
      <c r="N184" s="147"/>
      <c r="O184" s="147"/>
      <c r="P184" s="173"/>
      <c r="Q184" s="1"/>
      <c r="R184" s="1"/>
      <c r="S184" s="173">
        <f>ROUND((SUM(S181:S183))/1,2)</f>
        <v>0.23</v>
      </c>
      <c r="T184" s="185"/>
      <c r="U184" s="185"/>
      <c r="V184" s="2">
        <f>ROUND((SUM(V181:V183))/1,2)</f>
        <v>0</v>
      </c>
    </row>
    <row r="185" spans="1:26">
      <c r="A185" s="1"/>
      <c r="B185" s="1"/>
      <c r="C185" s="1"/>
      <c r="D185" s="1"/>
      <c r="E185" s="1"/>
      <c r="F185" s="157"/>
      <c r="G185" s="140"/>
      <c r="H185" s="140"/>
      <c r="I185" s="140"/>
      <c r="J185" s="1"/>
      <c r="K185" s="1"/>
      <c r="L185" s="1"/>
      <c r="M185" s="1"/>
      <c r="N185" s="1"/>
      <c r="O185" s="1"/>
      <c r="P185" s="1"/>
      <c r="Q185" s="1"/>
      <c r="R185" s="1"/>
      <c r="S185" s="1"/>
      <c r="V185" s="1"/>
    </row>
    <row r="186" spans="1:26">
      <c r="A186" s="147"/>
      <c r="B186" s="147"/>
      <c r="C186" s="147"/>
      <c r="D186" s="2" t="s">
        <v>72</v>
      </c>
      <c r="E186" s="147"/>
      <c r="F186" s="161"/>
      <c r="G186" s="150">
        <f>ROUND((SUM(L84:L185))/2,2)</f>
        <v>0</v>
      </c>
      <c r="H186" s="150">
        <f>ROUND((SUM(M84:M185))/2,2)</f>
        <v>0</v>
      </c>
      <c r="I186" s="150">
        <f>ROUND((SUM(I84:I185))/2,2)</f>
        <v>0</v>
      </c>
      <c r="J186" s="147"/>
      <c r="K186" s="147"/>
      <c r="L186" s="147">
        <f>ROUND((SUM(L84:L185))/2,2)</f>
        <v>0</v>
      </c>
      <c r="M186" s="147">
        <f>ROUND((SUM(M84:M185))/2,2)</f>
        <v>0</v>
      </c>
      <c r="N186" s="147"/>
      <c r="O186" s="147"/>
      <c r="P186" s="173"/>
      <c r="Q186" s="1"/>
      <c r="R186" s="1"/>
      <c r="S186" s="173">
        <f>ROUND((SUM(S84:S185))/2,2)</f>
        <v>88.71</v>
      </c>
      <c r="V186" s="2">
        <f>ROUND((SUM(V84:V185))/2,2)</f>
        <v>0</v>
      </c>
    </row>
    <row r="187" spans="1:26">
      <c r="A187" s="186"/>
      <c r="B187" s="186"/>
      <c r="C187" s="186"/>
      <c r="D187" s="186" t="s">
        <v>84</v>
      </c>
      <c r="E187" s="186"/>
      <c r="F187" s="187"/>
      <c r="G187" s="188">
        <f>ROUND((SUM(L9:L186))/3,2)</f>
        <v>0</v>
      </c>
      <c r="H187" s="188">
        <f>ROUND((SUM(M9:M186))/3,2)</f>
        <v>0</v>
      </c>
      <c r="I187" s="188">
        <f>ROUND((SUM(I9:I186))/3,2)</f>
        <v>0</v>
      </c>
      <c r="J187" s="186"/>
      <c r="K187" s="186">
        <f>ROUND((SUM(K9:K186))/3,2)</f>
        <v>0</v>
      </c>
      <c r="L187" s="186">
        <f>ROUND((SUM(L9:L186))/3,2)</f>
        <v>0</v>
      </c>
      <c r="M187" s="186">
        <f>ROUND((SUM(M9:M186))/3,2)</f>
        <v>0</v>
      </c>
      <c r="N187" s="186"/>
      <c r="O187" s="186"/>
      <c r="P187" s="187"/>
      <c r="Q187" s="186"/>
      <c r="R187" s="186"/>
      <c r="S187" s="187">
        <f>ROUND((SUM(S9:S186))/3,2)</f>
        <v>467.24</v>
      </c>
      <c r="T187" s="189"/>
      <c r="U187" s="189"/>
      <c r="V187" s="186">
        <f>ROUND((SUM(V9:V186))/3,2)</f>
        <v>0</v>
      </c>
      <c r="Z187">
        <f>(SUM(Z9:Z186))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MODERNIZÁCIA A PRESTAVBA ŠATNÍ / Školská jedáleň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E54C-8BA2-45C0-A9BD-C791C187BFA8}">
  <dimension ref="A1:AA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30" customHeight="1" thickTop="1">
      <c r="A2" s="12"/>
      <c r="B2" s="672" t="s">
        <v>1</v>
      </c>
      <c r="C2" s="673"/>
      <c r="D2" s="673"/>
      <c r="E2" s="673"/>
      <c r="F2" s="673"/>
      <c r="G2" s="673"/>
      <c r="H2" s="673"/>
      <c r="I2" s="673"/>
      <c r="J2" s="674"/>
    </row>
    <row r="3" spans="1:23" ht="18" customHeight="1">
      <c r="A3" s="12"/>
      <c r="B3" s="33" t="s">
        <v>359</v>
      </c>
      <c r="C3" s="34"/>
      <c r="D3" s="35"/>
      <c r="E3" s="35"/>
      <c r="F3" s="35"/>
      <c r="G3" s="16"/>
      <c r="H3" s="16"/>
      <c r="I3" s="36" t="s">
        <v>14</v>
      </c>
      <c r="J3" s="29"/>
    </row>
    <row r="4" spans="1:23" ht="18" customHeight="1">
      <c r="A4" s="12"/>
      <c r="B4" s="22"/>
      <c r="C4" s="19"/>
      <c r="D4" s="16"/>
      <c r="E4" s="16"/>
      <c r="F4" s="16"/>
      <c r="G4" s="16"/>
      <c r="H4" s="16"/>
      <c r="I4" s="36" t="s">
        <v>16</v>
      </c>
      <c r="J4" s="29"/>
    </row>
    <row r="5" spans="1:23" ht="18" customHeight="1" thickBot="1">
      <c r="A5" s="12"/>
      <c r="B5" s="37" t="s">
        <v>17</v>
      </c>
      <c r="C5" s="19"/>
      <c r="D5" s="16"/>
      <c r="E5" s="16"/>
      <c r="F5" s="38" t="s">
        <v>18</v>
      </c>
      <c r="G5" s="16"/>
      <c r="H5" s="16"/>
      <c r="I5" s="36" t="s">
        <v>19</v>
      </c>
      <c r="J5" s="39" t="s">
        <v>20</v>
      </c>
    </row>
    <row r="6" spans="1:23" ht="20.100000000000001" customHeight="1" thickTop="1">
      <c r="A6" s="12"/>
      <c r="B6" s="666" t="s">
        <v>21</v>
      </c>
      <c r="C6" s="667"/>
      <c r="D6" s="667"/>
      <c r="E6" s="667"/>
      <c r="F6" s="667"/>
      <c r="G6" s="667"/>
      <c r="H6" s="667"/>
      <c r="I6" s="667"/>
      <c r="J6" s="668"/>
    </row>
    <row r="7" spans="1:23" ht="18" customHeight="1">
      <c r="A7" s="12"/>
      <c r="B7" s="48" t="s">
        <v>24</v>
      </c>
      <c r="C7" s="41"/>
      <c r="D7" s="17"/>
      <c r="E7" s="17"/>
      <c r="F7" s="17"/>
      <c r="G7" s="49" t="s">
        <v>25</v>
      </c>
      <c r="H7" s="17"/>
      <c r="I7" s="27"/>
      <c r="J7" s="42"/>
    </row>
    <row r="8" spans="1:23" ht="20.100000000000001" customHeight="1">
      <c r="A8" s="12"/>
      <c r="B8" s="669" t="s">
        <v>22</v>
      </c>
      <c r="C8" s="670"/>
      <c r="D8" s="670"/>
      <c r="E8" s="670"/>
      <c r="F8" s="670"/>
      <c r="G8" s="670"/>
      <c r="H8" s="670"/>
      <c r="I8" s="670"/>
      <c r="J8" s="671"/>
    </row>
    <row r="9" spans="1:23" ht="18" customHeight="1">
      <c r="A9" s="12"/>
      <c r="B9" s="37" t="s">
        <v>24</v>
      </c>
      <c r="C9" s="19"/>
      <c r="D9" s="16"/>
      <c r="E9" s="16"/>
      <c r="F9" s="16"/>
      <c r="G9" s="38" t="s">
        <v>25</v>
      </c>
      <c r="H9" s="16"/>
      <c r="I9" s="26"/>
      <c r="J9" s="29"/>
    </row>
    <row r="10" spans="1:23" ht="20.100000000000001" customHeight="1">
      <c r="A10" s="12"/>
      <c r="B10" s="669" t="s">
        <v>23</v>
      </c>
      <c r="C10" s="670"/>
      <c r="D10" s="670"/>
      <c r="E10" s="670"/>
      <c r="F10" s="670"/>
      <c r="G10" s="670"/>
      <c r="H10" s="670"/>
      <c r="I10" s="670"/>
      <c r="J10" s="671"/>
    </row>
    <row r="11" spans="1:23" ht="18" customHeight="1" thickBot="1">
      <c r="A11" s="12"/>
      <c r="B11" s="37" t="s">
        <v>26</v>
      </c>
      <c r="C11" s="19"/>
      <c r="D11" s="16"/>
      <c r="E11" s="16"/>
      <c r="F11" s="16"/>
      <c r="G11" s="38" t="s">
        <v>27</v>
      </c>
      <c r="H11" s="16"/>
      <c r="I11" s="26"/>
      <c r="J11" s="29"/>
    </row>
    <row r="12" spans="1:23" ht="18" customHeight="1" thickTop="1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>
      <c r="A15" s="12"/>
      <c r="B15" s="81" t="s">
        <v>28</v>
      </c>
      <c r="C15" s="82" t="s">
        <v>6</v>
      </c>
      <c r="D15" s="82" t="s">
        <v>57</v>
      </c>
      <c r="E15" s="83" t="s">
        <v>58</v>
      </c>
      <c r="F15" s="97" t="s">
        <v>59</v>
      </c>
      <c r="G15" s="50" t="s">
        <v>34</v>
      </c>
      <c r="H15" s="53" t="s">
        <v>35</v>
      </c>
      <c r="I15" s="96"/>
      <c r="J15" s="47"/>
    </row>
    <row r="16" spans="1:23" ht="18" customHeight="1">
      <c r="A16" s="12"/>
      <c r="B16" s="84">
        <v>1</v>
      </c>
      <c r="C16" s="85" t="s">
        <v>29</v>
      </c>
      <c r="D16" s="86"/>
      <c r="E16" s="87"/>
      <c r="F16" s="98"/>
      <c r="G16" s="51">
        <v>6</v>
      </c>
      <c r="H16" s="107" t="s">
        <v>36</v>
      </c>
      <c r="I16" s="118"/>
      <c r="J16" s="110">
        <v>0</v>
      </c>
    </row>
    <row r="17" spans="1:26" ht="18" customHeight="1">
      <c r="A17" s="12"/>
      <c r="B17" s="58">
        <v>2</v>
      </c>
      <c r="C17" s="61" t="s">
        <v>30</v>
      </c>
      <c r="D17" s="67" t="e">
        <f>'Rekap 21066'!B13</f>
        <v>#REF!</v>
      </c>
      <c r="E17" s="65" t="e">
        <f>'Rekap 21066'!C13</f>
        <v>#REF!</v>
      </c>
      <c r="F17" s="70" t="e">
        <f>'Rekap 21066'!D13</f>
        <v>#REF!</v>
      </c>
      <c r="G17" s="52">
        <v>7</v>
      </c>
      <c r="H17" s="108" t="s">
        <v>37</v>
      </c>
      <c r="I17" s="118"/>
      <c r="J17" s="111" t="e">
        <f>#REF!</f>
        <v>#REF!</v>
      </c>
    </row>
    <row r="18" spans="1:26" ht="18" customHeight="1">
      <c r="A18" s="12"/>
      <c r="B18" s="59">
        <v>3</v>
      </c>
      <c r="C18" s="62" t="s">
        <v>31</v>
      </c>
      <c r="D18" s="68" t="e">
        <f>'Rekap 21066'!B17</f>
        <v>#REF!</v>
      </c>
      <c r="E18" s="66" t="e">
        <f>'Rekap 21066'!C17</f>
        <v>#REF!</v>
      </c>
      <c r="F18" s="71" t="e">
        <f>'Rekap 21066'!D17</f>
        <v>#REF!</v>
      </c>
      <c r="G18" s="52">
        <v>8</v>
      </c>
      <c r="H18" s="108" t="s">
        <v>38</v>
      </c>
      <c r="I18" s="118"/>
      <c r="J18" s="111">
        <v>0</v>
      </c>
    </row>
    <row r="19" spans="1:26" ht="18" customHeight="1">
      <c r="A19" s="12"/>
      <c r="B19" s="59">
        <v>4</v>
      </c>
      <c r="C19" s="62" t="s">
        <v>32</v>
      </c>
      <c r="D19" s="68"/>
      <c r="E19" s="66"/>
      <c r="F19" s="71"/>
      <c r="G19" s="52">
        <v>9</v>
      </c>
      <c r="H19" s="116"/>
      <c r="I19" s="118"/>
      <c r="J19" s="117"/>
    </row>
    <row r="20" spans="1:26" ht="18" customHeight="1" thickBot="1">
      <c r="A20" s="12"/>
      <c r="B20" s="59">
        <v>5</v>
      </c>
      <c r="C20" s="63" t="s">
        <v>33</v>
      </c>
      <c r="D20" s="69"/>
      <c r="E20" s="91"/>
      <c r="F20" s="99" t="e">
        <f>SUM(F16:F19)</f>
        <v>#REF!</v>
      </c>
      <c r="G20" s="52">
        <v>10</v>
      </c>
      <c r="H20" s="108" t="s">
        <v>33</v>
      </c>
      <c r="I20" s="120"/>
      <c r="J20" s="90" t="e">
        <f>SUM(J16:J19)</f>
        <v>#REF!</v>
      </c>
    </row>
    <row r="21" spans="1:26" ht="18" customHeight="1" thickTop="1">
      <c r="A21" s="12"/>
      <c r="B21" s="56" t="s">
        <v>46</v>
      </c>
      <c r="C21" s="60" t="s">
        <v>47</v>
      </c>
      <c r="D21" s="64"/>
      <c r="E21" s="18"/>
      <c r="F21" s="89"/>
      <c r="G21" s="56" t="s">
        <v>53</v>
      </c>
      <c r="H21" s="53" t="s">
        <v>47</v>
      </c>
      <c r="I21" s="27"/>
      <c r="J21" s="121"/>
    </row>
    <row r="22" spans="1:26" ht="18" customHeight="1">
      <c r="A22" s="12"/>
      <c r="B22" s="51">
        <v>11</v>
      </c>
      <c r="C22" s="54" t="s">
        <v>48</v>
      </c>
      <c r="D22" s="77"/>
      <c r="E22" s="79" t="s">
        <v>51</v>
      </c>
      <c r="F22" s="70" t="e">
        <f>((F16*U22*0)+(F17*V22*0)+(F18*W22*0))/100</f>
        <v>#REF!</v>
      </c>
      <c r="G22" s="51">
        <v>16</v>
      </c>
      <c r="H22" s="107" t="s">
        <v>54</v>
      </c>
      <c r="I22" s="119" t="s">
        <v>51</v>
      </c>
      <c r="J22" s="110" t="e">
        <f>((F16*X22*0)+(F17*Y22*0)+(F18*Z22*0))/100</f>
        <v>#REF!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2"/>
      <c r="B23" s="52">
        <v>12</v>
      </c>
      <c r="C23" s="55" t="s">
        <v>49</v>
      </c>
      <c r="D23" s="57"/>
      <c r="E23" s="79" t="s">
        <v>52</v>
      </c>
      <c r="F23" s="71" t="e">
        <f>((F16*U23*0)+(F17*V23*0)+(F18*W23*0))/100</f>
        <v>#REF!</v>
      </c>
      <c r="G23" s="52">
        <v>17</v>
      </c>
      <c r="H23" s="108" t="s">
        <v>55</v>
      </c>
      <c r="I23" s="119" t="s">
        <v>51</v>
      </c>
      <c r="J23" s="111" t="e">
        <f>((F16*X23*0)+(F17*Y23*0)+(F18*Z23*0))/100</f>
        <v>#REF!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2"/>
      <c r="B24" s="52">
        <v>13</v>
      </c>
      <c r="C24" s="55" t="s">
        <v>50</v>
      </c>
      <c r="D24" s="57"/>
      <c r="E24" s="79" t="s">
        <v>51</v>
      </c>
      <c r="F24" s="71" t="e">
        <f>((F16*U24*0)+(F17*V24*0)+(F18*W24*0))/100</f>
        <v>#REF!</v>
      </c>
      <c r="G24" s="52">
        <v>18</v>
      </c>
      <c r="H24" s="108" t="s">
        <v>56</v>
      </c>
      <c r="I24" s="119" t="s">
        <v>52</v>
      </c>
      <c r="J24" s="111" t="e">
        <f>((F16*X24*0)+(F17*Y24*0)+(F18*Z24*0))/100</f>
        <v>#REF!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2"/>
      <c r="B25" s="52">
        <v>14</v>
      </c>
      <c r="C25" s="19"/>
      <c r="D25" s="57"/>
      <c r="E25" s="80"/>
      <c r="F25" s="78"/>
      <c r="G25" s="52">
        <v>19</v>
      </c>
      <c r="H25" s="116"/>
      <c r="I25" s="118"/>
      <c r="J25" s="117"/>
    </row>
    <row r="26" spans="1:26" ht="18" customHeight="1" thickBot="1">
      <c r="A26" s="12"/>
      <c r="B26" s="52">
        <v>15</v>
      </c>
      <c r="C26" s="55"/>
      <c r="D26" s="57"/>
      <c r="E26" s="57"/>
      <c r="F26" s="100"/>
      <c r="G26" s="52">
        <v>20</v>
      </c>
      <c r="H26" s="108" t="s">
        <v>33</v>
      </c>
      <c r="I26" s="120"/>
      <c r="J26" s="90" t="e">
        <f>SUM(J22:J25)+SUM(F22:F25)</f>
        <v>#REF!</v>
      </c>
    </row>
    <row r="27" spans="1:26" ht="18" customHeight="1" thickTop="1">
      <c r="A27" s="12"/>
      <c r="B27" s="92"/>
      <c r="C27" s="132" t="s">
        <v>62</v>
      </c>
      <c r="D27" s="125"/>
      <c r="E27" s="93"/>
      <c r="F27" s="28"/>
      <c r="G27" s="101" t="s">
        <v>39</v>
      </c>
      <c r="H27" s="95" t="s">
        <v>40</v>
      </c>
      <c r="I27" s="27"/>
      <c r="J27" s="30"/>
    </row>
    <row r="28" spans="1:26" ht="18" customHeight="1">
      <c r="A28" s="12"/>
      <c r="B28" s="25"/>
      <c r="C28" s="123"/>
      <c r="D28" s="126"/>
      <c r="E28" s="21"/>
      <c r="F28" s="12"/>
      <c r="G28" s="102">
        <v>21</v>
      </c>
      <c r="H28" s="106" t="s">
        <v>41</v>
      </c>
      <c r="I28" s="113"/>
      <c r="J28" s="88" t="e">
        <f>F20+J20+F26+J26</f>
        <v>#REF!</v>
      </c>
    </row>
    <row r="29" spans="1:26" ht="18" customHeight="1">
      <c r="A29" s="12"/>
      <c r="B29" s="72"/>
      <c r="C29" s="124"/>
      <c r="D29" s="127"/>
      <c r="E29" s="21"/>
      <c r="F29" s="12"/>
      <c r="G29" s="51">
        <v>22</v>
      </c>
      <c r="H29" s="107" t="s">
        <v>42</v>
      </c>
      <c r="I29" s="114" t="e">
        <f>J28-SUM(#REF!:#REF!)</f>
        <v>#REF!</v>
      </c>
      <c r="J29" s="110" t="e">
        <f>ROUND(((ROUND(I29,2)*20)*1/100),2)</f>
        <v>#REF!</v>
      </c>
    </row>
    <row r="30" spans="1:26" ht="18" customHeight="1">
      <c r="A30" s="12"/>
      <c r="B30" s="22"/>
      <c r="C30" s="116"/>
      <c r="D30" s="118"/>
      <c r="E30" s="21"/>
      <c r="F30" s="12"/>
      <c r="G30" s="52">
        <v>23</v>
      </c>
      <c r="H30" s="108" t="s">
        <v>43</v>
      </c>
      <c r="I30" s="79" t="e">
        <f>SUM(#REF!:#REF!)</f>
        <v>#REF!</v>
      </c>
      <c r="J30" s="111" t="e">
        <f>ROUND(((ROUND(I30,2)*0)/100),2)</f>
        <v>#REF!</v>
      </c>
    </row>
    <row r="31" spans="1:26" ht="18" customHeight="1">
      <c r="A31" s="12"/>
      <c r="B31" s="23"/>
      <c r="C31" s="128"/>
      <c r="D31" s="129"/>
      <c r="E31" s="21"/>
      <c r="F31" s="12"/>
      <c r="G31" s="102">
        <v>24</v>
      </c>
      <c r="H31" s="106" t="s">
        <v>44</v>
      </c>
      <c r="I31" s="105"/>
      <c r="J31" s="122" t="e">
        <f>SUM(J28:J30)</f>
        <v>#REF!</v>
      </c>
    </row>
    <row r="32" spans="1:26" ht="18" customHeight="1" thickBot="1">
      <c r="A32" s="12"/>
      <c r="B32" s="40"/>
      <c r="C32" s="109"/>
      <c r="D32" s="115"/>
      <c r="E32" s="73"/>
      <c r="F32" s="74"/>
      <c r="G32" s="51" t="s">
        <v>45</v>
      </c>
      <c r="H32" s="109"/>
      <c r="I32" s="115"/>
      <c r="J32" s="112"/>
    </row>
    <row r="33" spans="1:10" ht="18" customHeight="1" thickTop="1">
      <c r="A33" s="12"/>
      <c r="B33" s="92"/>
      <c r="C33" s="93"/>
      <c r="D33" s="130" t="s">
        <v>60</v>
      </c>
      <c r="E33" s="76"/>
      <c r="F33" s="94"/>
      <c r="G33" s="103">
        <v>26</v>
      </c>
      <c r="H33" s="131" t="s">
        <v>61</v>
      </c>
      <c r="I33" s="28"/>
      <c r="J33" s="104"/>
    </row>
    <row r="34" spans="1:10" ht="18" customHeight="1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>
      <c r="A40" s="12"/>
      <c r="B40" s="72"/>
      <c r="C40" s="73"/>
      <c r="D40" s="13"/>
      <c r="E40" s="13"/>
      <c r="F40" s="13"/>
      <c r="G40" s="13"/>
      <c r="H40" s="13"/>
      <c r="I40" s="74"/>
      <c r="J40" s="75"/>
    </row>
    <row r="41" spans="1:10" ht="15.75" thickTop="1">
      <c r="A41" s="12"/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23</vt:i4>
      </vt:variant>
    </vt:vector>
  </HeadingPairs>
  <TitlesOfParts>
    <vt:vector size="41" baseType="lpstr">
      <vt:lpstr>celkový krycí list</vt:lpstr>
      <vt:lpstr>Rekapitulácia</vt:lpstr>
      <vt:lpstr>ŠK.jedáleň</vt:lpstr>
      <vt:lpstr>G - Vododvodná prípojka</vt:lpstr>
      <vt:lpstr>B - Zdravotechnika</vt:lpstr>
      <vt:lpstr>C - Vykurovanie</vt:lpstr>
      <vt:lpstr>F - STL pripojovací plynovod</vt:lpstr>
      <vt:lpstr>E - Plynoinštalácia</vt:lpstr>
      <vt:lpstr>NN pripojka kryci list</vt:lpstr>
      <vt:lpstr>ELI - NN propojka</vt:lpstr>
      <vt:lpstr>ELI silnorud Kryci list</vt:lpstr>
      <vt:lpstr>ELI-silnoprudova elektroinstala</vt:lpstr>
      <vt:lpstr>Bleskozvod kryci list</vt:lpstr>
      <vt:lpstr>ELI-bleskozvod</vt:lpstr>
      <vt:lpstr>VZT kuchyna kryci list</vt:lpstr>
      <vt:lpstr>VZT - kuchyna</vt:lpstr>
      <vt:lpstr>VZT zazemie kryci list</vt:lpstr>
      <vt:lpstr>VZT - zazemie</vt:lpstr>
      <vt:lpstr>'B - Zdravotechnika'!Názvy_tlače</vt:lpstr>
      <vt:lpstr>'Bleskozvod kryci list'!Názvy_tlače</vt:lpstr>
      <vt:lpstr>'C - Vykurovanie'!Názvy_tlače</vt:lpstr>
      <vt:lpstr>'celkový krycí list'!Názvy_tlače</vt:lpstr>
      <vt:lpstr>'E - Plynoinštalácia'!Názvy_tlače</vt:lpstr>
      <vt:lpstr>'ELI - NN propojka'!Názvy_tlače</vt:lpstr>
      <vt:lpstr>'ELI silnorud Kryci list'!Názvy_tlače</vt:lpstr>
      <vt:lpstr>'ELI-bleskozvod'!Názvy_tlače</vt:lpstr>
      <vt:lpstr>'ELI-silnoprudova elektroinstala'!Názvy_tlače</vt:lpstr>
      <vt:lpstr>'F - STL pripojovací plynovod'!Názvy_tlače</vt:lpstr>
      <vt:lpstr>'G - Vododvodná prípojka'!Názvy_tlače</vt:lpstr>
      <vt:lpstr>'NN pripojka kryci list'!Názvy_tlače</vt:lpstr>
      <vt:lpstr>'Rekap 21055'!Názvy_tlače</vt:lpstr>
      <vt:lpstr>'Rekap 21065'!Názvy_tlače</vt:lpstr>
      <vt:lpstr>'Rekap 21066'!Názvy_tlače</vt:lpstr>
      <vt:lpstr>ŠK.jedáleň!Názvy_tlače</vt:lpstr>
      <vt:lpstr>'VZT kuchyna kryci list'!Názvy_tlače</vt:lpstr>
      <vt:lpstr>'VZT zazemie kryci list'!Názvy_tlače</vt:lpstr>
      <vt:lpstr>'B - Zdravotechnika'!Oblasť_tlače</vt:lpstr>
      <vt:lpstr>'C - Vykurovanie'!Oblasť_tlače</vt:lpstr>
      <vt:lpstr>'E - Plynoinštalácia'!Oblasť_tlače</vt:lpstr>
      <vt:lpstr>'F - STL pripojovací plynovod'!Oblasť_tlače</vt:lpstr>
      <vt:lpstr>'G - Vododvodná prípojka'!Oblasť_tlače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Hulalova</dc:creator>
  <cp:lastModifiedBy>Nika</cp:lastModifiedBy>
  <cp:lastPrinted>2020-11-30T17:10:12Z</cp:lastPrinted>
  <dcterms:created xsi:type="dcterms:W3CDTF">2020-10-08T10:19:55Z</dcterms:created>
  <dcterms:modified xsi:type="dcterms:W3CDTF">2021-02-01T09:12:17Z</dcterms:modified>
</cp:coreProperties>
</file>