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https://obstarame-my.sharepoint.com/personal/info_obstarame_sk/Documents/Spolocne dokumenty/Mesto Leopoldov/06. Zazemie pre tenistov_2103/07. Otázky/Odpovede 2/"/>
    </mc:Choice>
  </mc:AlternateContent>
  <xr:revisionPtr revIDLastSave="0" documentId="8_{5DDA004E-CD50-40D3-8784-6BC049AEFD0D}" xr6:coauthVersionLast="46" xr6:coauthVersionMax="46" xr10:uidLastSave="{00000000-0000-0000-0000-000000000000}"/>
  <bookViews>
    <workbookView xWindow="0" yWindow="500" windowWidth="28800" windowHeight="15980" activeTab="1" xr2:uid="{00000000-000D-0000-FFFF-FFFF00000000}"/>
  </bookViews>
  <sheets>
    <sheet name="Rekapitulácia stavby" sheetId="1" r:id="rId1"/>
    <sheet name="01-1 - Architekúra,statika N" sheetId="7" r:id="rId2"/>
    <sheet name="01-5 - Elektroinštalácia" sheetId="3" r:id="rId3"/>
    <sheet name="01-4 - Zdravotechnické in..." sheetId="4" r:id="rId4"/>
    <sheet name="01-3 - Vykurovanie" sheetId="5" r:id="rId5"/>
    <sheet name="01-2 - Rekuperácia" sheetId="6" r:id="rId6"/>
  </sheets>
  <definedNames>
    <definedName name="_xlnm._FilterDatabase" localSheetId="1" hidden="1">'01-1 - Architekúra,statika N'!$C$153:$K$916</definedName>
    <definedName name="_xlnm._FilterDatabase" localSheetId="5" hidden="1">'01-2 - Rekuperácia'!$C$129:$K$181</definedName>
    <definedName name="_xlnm._FilterDatabase" localSheetId="4" hidden="1">'01-3 - Vykurovanie'!$C$131:$K$142</definedName>
    <definedName name="_xlnm._FilterDatabase" localSheetId="3" hidden="1">'01-4 - Zdravotechnické in...'!$C$139:$K$234</definedName>
    <definedName name="_xlnm._FilterDatabase" localSheetId="2" hidden="1">'01-5 - Elektroinštalácia'!$C$134:$K$229</definedName>
    <definedName name="_xlnm.Print_Titles" localSheetId="1">'01-1 - Architekúra,statika N'!$153:$153</definedName>
    <definedName name="_xlnm.Print_Titles" localSheetId="5">'01-2 - Rekuperácia'!$129:$129</definedName>
    <definedName name="_xlnm.Print_Titles" localSheetId="4">'01-3 - Vykurovanie'!$131:$131</definedName>
    <definedName name="_xlnm.Print_Titles" localSheetId="3">'01-4 - Zdravotechnické in...'!$139:$139</definedName>
    <definedName name="_xlnm.Print_Titles" localSheetId="2">'01-5 - Elektroinštalácia'!$134:$134</definedName>
    <definedName name="_xlnm.Print_Titles" localSheetId="0">'Rekapitulácia stavby'!$92:$92</definedName>
    <definedName name="_xlnm.Print_Area" localSheetId="1">'01-1 - Architekúra,statika N'!$C$4:$J$76,'01-1 - Architekúra,statika N'!$C$82:$J$133,'01-1 - Architekúra,statika N'!$C$139:$J$916</definedName>
    <definedName name="_xlnm.Print_Area" localSheetId="5">'01-2 - Rekuperácia'!$A$1:$V$191</definedName>
    <definedName name="_xlnm.Print_Area" localSheetId="4">'01-3 - Vykurovanie'!$A$1:$V$152</definedName>
    <definedName name="_xlnm.Print_Area" localSheetId="3">'01-4 - Zdravotechnické in...'!$A$1:$V$244</definedName>
    <definedName name="_xlnm.Print_Area" localSheetId="2">'01-5 - Elektroinštalácia'!$A$1:$V$238</definedName>
    <definedName name="_xlnm.Print_Area" localSheetId="0">'Rekapitulácia stavby'!$D$4:$AO$76,'Rekapitulácia stavby'!$C$82:$AQ$108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906" i="7" l="1"/>
  <c r="BI906" i="7"/>
  <c r="BH906" i="7"/>
  <c r="BG906" i="7"/>
  <c r="BE906" i="7"/>
  <c r="T906" i="7"/>
  <c r="R906" i="7"/>
  <c r="P906" i="7"/>
  <c r="J906" i="7"/>
  <c r="BF906" i="7" s="1"/>
  <c r="BK889" i="7"/>
  <c r="BI889" i="7"/>
  <c r="BH889" i="7"/>
  <c r="BG889" i="7"/>
  <c r="BE889" i="7"/>
  <c r="T889" i="7"/>
  <c r="R889" i="7"/>
  <c r="P889" i="7"/>
  <c r="J889" i="7"/>
  <c r="BF889" i="7" s="1"/>
  <c r="BK883" i="7"/>
  <c r="BI883" i="7"/>
  <c r="BH883" i="7"/>
  <c r="BG883" i="7"/>
  <c r="BE883" i="7"/>
  <c r="T883" i="7"/>
  <c r="R883" i="7"/>
  <c r="P883" i="7"/>
  <c r="J883" i="7"/>
  <c r="BF883" i="7" s="1"/>
  <c r="BK871" i="7"/>
  <c r="BI871" i="7"/>
  <c r="BH871" i="7"/>
  <c r="BG871" i="7"/>
  <c r="BE871" i="7"/>
  <c r="T871" i="7"/>
  <c r="R871" i="7"/>
  <c r="P871" i="7"/>
  <c r="J871" i="7"/>
  <c r="BF871" i="7" s="1"/>
  <c r="BK855" i="7"/>
  <c r="BI855" i="7"/>
  <c r="BH855" i="7"/>
  <c r="BG855" i="7"/>
  <c r="BE855" i="7"/>
  <c r="T855" i="7"/>
  <c r="R855" i="7"/>
  <c r="P855" i="7"/>
  <c r="J855" i="7"/>
  <c r="BF855" i="7" s="1"/>
  <c r="BK833" i="7"/>
  <c r="BI833" i="7"/>
  <c r="BH833" i="7"/>
  <c r="BG833" i="7"/>
  <c r="BE833" i="7"/>
  <c r="T833" i="7"/>
  <c r="R833" i="7"/>
  <c r="P833" i="7"/>
  <c r="J833" i="7"/>
  <c r="BF833" i="7" s="1"/>
  <c r="BK831" i="7"/>
  <c r="BI831" i="7"/>
  <c r="BH831" i="7"/>
  <c r="BG831" i="7"/>
  <c r="BF831" i="7"/>
  <c r="BE831" i="7"/>
  <c r="T831" i="7"/>
  <c r="R831" i="7"/>
  <c r="P831" i="7"/>
  <c r="J831" i="7"/>
  <c r="BK827" i="7"/>
  <c r="BI827" i="7"/>
  <c r="BH827" i="7"/>
  <c r="BG827" i="7"/>
  <c r="BE827" i="7"/>
  <c r="T827" i="7"/>
  <c r="R827" i="7"/>
  <c r="P827" i="7"/>
  <c r="J827" i="7"/>
  <c r="BF827" i="7" s="1"/>
  <c r="BK817" i="7"/>
  <c r="BI817" i="7"/>
  <c r="BH817" i="7"/>
  <c r="BG817" i="7"/>
  <c r="BE817" i="7"/>
  <c r="T817" i="7"/>
  <c r="R817" i="7"/>
  <c r="P817" i="7"/>
  <c r="J817" i="7"/>
  <c r="BF817" i="7" s="1"/>
  <c r="BK815" i="7"/>
  <c r="BI815" i="7"/>
  <c r="BH815" i="7"/>
  <c r="BG815" i="7"/>
  <c r="BE815" i="7"/>
  <c r="T815" i="7"/>
  <c r="R815" i="7"/>
  <c r="P815" i="7"/>
  <c r="J815" i="7"/>
  <c r="BF815" i="7" s="1"/>
  <c r="BK811" i="7"/>
  <c r="BI811" i="7"/>
  <c r="BH811" i="7"/>
  <c r="BG811" i="7"/>
  <c r="BE811" i="7"/>
  <c r="T811" i="7"/>
  <c r="R811" i="7"/>
  <c r="P811" i="7"/>
  <c r="J811" i="7"/>
  <c r="BF811" i="7" s="1"/>
  <c r="BK809" i="7"/>
  <c r="BI809" i="7"/>
  <c r="BH809" i="7"/>
  <c r="BG809" i="7"/>
  <c r="BE809" i="7"/>
  <c r="T809" i="7"/>
  <c r="R809" i="7"/>
  <c r="P809" i="7"/>
  <c r="J809" i="7"/>
  <c r="BF809" i="7" s="1"/>
  <c r="BK806" i="7"/>
  <c r="BI806" i="7"/>
  <c r="BH806" i="7"/>
  <c r="BG806" i="7"/>
  <c r="BE806" i="7"/>
  <c r="T806" i="7"/>
  <c r="R806" i="7"/>
  <c r="P806" i="7"/>
  <c r="J806" i="7"/>
  <c r="BF806" i="7" s="1"/>
  <c r="BK802" i="7"/>
  <c r="BI802" i="7"/>
  <c r="BH802" i="7"/>
  <c r="BG802" i="7"/>
  <c r="BE802" i="7"/>
  <c r="T802" i="7"/>
  <c r="R802" i="7"/>
  <c r="P802" i="7"/>
  <c r="J802" i="7"/>
  <c r="BF802" i="7" s="1"/>
  <c r="BK799" i="7"/>
  <c r="BI799" i="7"/>
  <c r="BH799" i="7"/>
  <c r="BG799" i="7"/>
  <c r="BE799" i="7"/>
  <c r="T799" i="7"/>
  <c r="R799" i="7"/>
  <c r="P799" i="7"/>
  <c r="J799" i="7"/>
  <c r="BF799" i="7" s="1"/>
  <c r="BK794" i="7"/>
  <c r="BI794" i="7"/>
  <c r="BH794" i="7"/>
  <c r="BG794" i="7"/>
  <c r="BE794" i="7"/>
  <c r="T794" i="7"/>
  <c r="R794" i="7"/>
  <c r="P794" i="7"/>
  <c r="J794" i="7"/>
  <c r="BF794" i="7" s="1"/>
  <c r="BK792" i="7"/>
  <c r="BI792" i="7"/>
  <c r="BH792" i="7"/>
  <c r="BG792" i="7"/>
  <c r="BE792" i="7"/>
  <c r="T792" i="7"/>
  <c r="R792" i="7"/>
  <c r="P792" i="7"/>
  <c r="J792" i="7"/>
  <c r="BF792" i="7" s="1"/>
  <c r="BK791" i="7"/>
  <c r="BI791" i="7"/>
  <c r="BH791" i="7"/>
  <c r="BG791" i="7"/>
  <c r="BE791" i="7"/>
  <c r="T791" i="7"/>
  <c r="R791" i="7"/>
  <c r="P791" i="7"/>
  <c r="J791" i="7"/>
  <c r="BF791" i="7" s="1"/>
  <c r="BK790" i="7"/>
  <c r="BI790" i="7"/>
  <c r="BH790" i="7"/>
  <c r="BG790" i="7"/>
  <c r="BE790" i="7"/>
  <c r="T790" i="7"/>
  <c r="R790" i="7"/>
  <c r="P790" i="7"/>
  <c r="J790" i="7"/>
  <c r="BF790" i="7" s="1"/>
  <c r="BK789" i="7"/>
  <c r="BI789" i="7"/>
  <c r="BH789" i="7"/>
  <c r="BG789" i="7"/>
  <c r="BE789" i="7"/>
  <c r="T789" i="7"/>
  <c r="R789" i="7"/>
  <c r="P789" i="7"/>
  <c r="J789" i="7"/>
  <c r="BF789" i="7" s="1"/>
  <c r="BK786" i="7"/>
  <c r="BI786" i="7"/>
  <c r="BH786" i="7"/>
  <c r="BG786" i="7"/>
  <c r="BE786" i="7"/>
  <c r="T786" i="7"/>
  <c r="R786" i="7"/>
  <c r="P786" i="7"/>
  <c r="J786" i="7"/>
  <c r="BF786" i="7" s="1"/>
  <c r="BK783" i="7"/>
  <c r="BI783" i="7"/>
  <c r="BH783" i="7"/>
  <c r="BG783" i="7"/>
  <c r="BE783" i="7"/>
  <c r="T783" i="7"/>
  <c r="R783" i="7"/>
  <c r="P783" i="7"/>
  <c r="J783" i="7"/>
  <c r="BF783" i="7" s="1"/>
  <c r="BK782" i="7"/>
  <c r="BI782" i="7"/>
  <c r="BH782" i="7"/>
  <c r="BG782" i="7"/>
  <c r="BE782" i="7"/>
  <c r="T782" i="7"/>
  <c r="R782" i="7"/>
  <c r="P782" i="7"/>
  <c r="J782" i="7"/>
  <c r="BF782" i="7" s="1"/>
  <c r="BK781" i="7"/>
  <c r="BI781" i="7"/>
  <c r="BH781" i="7"/>
  <c r="BG781" i="7"/>
  <c r="BE781" i="7"/>
  <c r="T781" i="7"/>
  <c r="R781" i="7"/>
  <c r="P781" i="7"/>
  <c r="J781" i="7"/>
  <c r="BF781" i="7" s="1"/>
  <c r="BK780" i="7"/>
  <c r="BI780" i="7"/>
  <c r="BH780" i="7"/>
  <c r="BG780" i="7"/>
  <c r="BE780" i="7"/>
  <c r="T780" i="7"/>
  <c r="R780" i="7"/>
  <c r="P780" i="7"/>
  <c r="J780" i="7"/>
  <c r="BF780" i="7" s="1"/>
  <c r="BK779" i="7"/>
  <c r="BI779" i="7"/>
  <c r="BH779" i="7"/>
  <c r="BG779" i="7"/>
  <c r="BE779" i="7"/>
  <c r="T779" i="7"/>
  <c r="R779" i="7"/>
  <c r="P779" i="7"/>
  <c r="J779" i="7"/>
  <c r="BF779" i="7" s="1"/>
  <c r="BK771" i="7"/>
  <c r="BI771" i="7"/>
  <c r="BH771" i="7"/>
  <c r="BG771" i="7"/>
  <c r="BE771" i="7"/>
  <c r="T771" i="7"/>
  <c r="R771" i="7"/>
  <c r="P771" i="7"/>
  <c r="J771" i="7"/>
  <c r="BF771" i="7" s="1"/>
  <c r="BK769" i="7"/>
  <c r="BI769" i="7"/>
  <c r="BH769" i="7"/>
  <c r="BG769" i="7"/>
  <c r="BE769" i="7"/>
  <c r="T769" i="7"/>
  <c r="R769" i="7"/>
  <c r="P769" i="7"/>
  <c r="J769" i="7"/>
  <c r="BF769" i="7" s="1"/>
  <c r="BK768" i="7"/>
  <c r="BI768" i="7"/>
  <c r="BH768" i="7"/>
  <c r="BG768" i="7"/>
  <c r="BE768" i="7"/>
  <c r="T768" i="7"/>
  <c r="R768" i="7"/>
  <c r="P768" i="7"/>
  <c r="J768" i="7"/>
  <c r="BF768" i="7" s="1"/>
  <c r="BK767" i="7"/>
  <c r="BI767" i="7"/>
  <c r="BH767" i="7"/>
  <c r="BG767" i="7"/>
  <c r="BE767" i="7"/>
  <c r="T767" i="7"/>
  <c r="R767" i="7"/>
  <c r="P767" i="7"/>
  <c r="J767" i="7"/>
  <c r="BF767" i="7" s="1"/>
  <c r="BK766" i="7"/>
  <c r="BI766" i="7"/>
  <c r="BH766" i="7"/>
  <c r="BG766" i="7"/>
  <c r="BE766" i="7"/>
  <c r="T766" i="7"/>
  <c r="R766" i="7"/>
  <c r="P766" i="7"/>
  <c r="J766" i="7"/>
  <c r="BF766" i="7" s="1"/>
  <c r="BK765" i="7"/>
  <c r="BI765" i="7"/>
  <c r="BH765" i="7"/>
  <c r="BG765" i="7"/>
  <c r="BE765" i="7"/>
  <c r="T765" i="7"/>
  <c r="R765" i="7"/>
  <c r="P765" i="7"/>
  <c r="J765" i="7"/>
  <c r="BF765" i="7" s="1"/>
  <c r="BK764" i="7"/>
  <c r="BI764" i="7"/>
  <c r="BH764" i="7"/>
  <c r="BG764" i="7"/>
  <c r="BE764" i="7"/>
  <c r="T764" i="7"/>
  <c r="R764" i="7"/>
  <c r="P764" i="7"/>
  <c r="J764" i="7"/>
  <c r="BF764" i="7" s="1"/>
  <c r="BK761" i="7"/>
  <c r="BI761" i="7"/>
  <c r="BH761" i="7"/>
  <c r="BG761" i="7"/>
  <c r="BE761" i="7"/>
  <c r="T761" i="7"/>
  <c r="R761" i="7"/>
  <c r="P761" i="7"/>
  <c r="J761" i="7"/>
  <c r="BF761" i="7" s="1"/>
  <c r="BK760" i="7"/>
  <c r="BI760" i="7"/>
  <c r="BH760" i="7"/>
  <c r="BG760" i="7"/>
  <c r="BE760" i="7"/>
  <c r="T760" i="7"/>
  <c r="R760" i="7"/>
  <c r="P760" i="7"/>
  <c r="J760" i="7"/>
  <c r="BF760" i="7" s="1"/>
  <c r="BK759" i="7"/>
  <c r="BI759" i="7"/>
  <c r="BH759" i="7"/>
  <c r="BG759" i="7"/>
  <c r="BE759" i="7"/>
  <c r="T759" i="7"/>
  <c r="R759" i="7"/>
  <c r="P759" i="7"/>
  <c r="J759" i="7"/>
  <c r="BF759" i="7" s="1"/>
  <c r="BK758" i="7"/>
  <c r="BI758" i="7"/>
  <c r="BH758" i="7"/>
  <c r="BG758" i="7"/>
  <c r="BE758" i="7"/>
  <c r="T758" i="7"/>
  <c r="R758" i="7"/>
  <c r="P758" i="7"/>
  <c r="J758" i="7"/>
  <c r="BF758" i="7" s="1"/>
  <c r="BK754" i="7"/>
  <c r="BI754" i="7"/>
  <c r="BH754" i="7"/>
  <c r="BG754" i="7"/>
  <c r="BE754" i="7"/>
  <c r="T754" i="7"/>
  <c r="R754" i="7"/>
  <c r="P754" i="7"/>
  <c r="J754" i="7"/>
  <c r="BF754" i="7" s="1"/>
  <c r="BK752" i="7"/>
  <c r="BI752" i="7"/>
  <c r="BH752" i="7"/>
  <c r="BG752" i="7"/>
  <c r="BE752" i="7"/>
  <c r="T752" i="7"/>
  <c r="R752" i="7"/>
  <c r="P752" i="7"/>
  <c r="J752" i="7"/>
  <c r="BF752" i="7" s="1"/>
  <c r="BK746" i="7"/>
  <c r="BI746" i="7"/>
  <c r="BH746" i="7"/>
  <c r="BG746" i="7"/>
  <c r="BE746" i="7"/>
  <c r="T746" i="7"/>
  <c r="R746" i="7"/>
  <c r="P746" i="7"/>
  <c r="J746" i="7"/>
  <c r="BF746" i="7" s="1"/>
  <c r="BK742" i="7"/>
  <c r="BI742" i="7"/>
  <c r="BH742" i="7"/>
  <c r="BG742" i="7"/>
  <c r="BE742" i="7"/>
  <c r="T742" i="7"/>
  <c r="R742" i="7"/>
  <c r="P742" i="7"/>
  <c r="J742" i="7"/>
  <c r="BF742" i="7" s="1"/>
  <c r="BK738" i="7"/>
  <c r="BI738" i="7"/>
  <c r="BH738" i="7"/>
  <c r="BG738" i="7"/>
  <c r="BE738" i="7"/>
  <c r="T738" i="7"/>
  <c r="R738" i="7"/>
  <c r="P738" i="7"/>
  <c r="J738" i="7"/>
  <c r="BF738" i="7" s="1"/>
  <c r="BK734" i="7"/>
  <c r="BI734" i="7"/>
  <c r="BH734" i="7"/>
  <c r="BG734" i="7"/>
  <c r="BE734" i="7"/>
  <c r="T734" i="7"/>
  <c r="R734" i="7"/>
  <c r="P734" i="7"/>
  <c r="J734" i="7"/>
  <c r="BF734" i="7" s="1"/>
  <c r="BK730" i="7"/>
  <c r="BI730" i="7"/>
  <c r="BH730" i="7"/>
  <c r="BG730" i="7"/>
  <c r="BE730" i="7"/>
  <c r="T730" i="7"/>
  <c r="R730" i="7"/>
  <c r="P730" i="7"/>
  <c r="J730" i="7"/>
  <c r="BF730" i="7" s="1"/>
  <c r="BK728" i="7"/>
  <c r="BI728" i="7"/>
  <c r="BH728" i="7"/>
  <c r="BG728" i="7"/>
  <c r="BE728" i="7"/>
  <c r="T728" i="7"/>
  <c r="R728" i="7"/>
  <c r="P728" i="7"/>
  <c r="J728" i="7"/>
  <c r="BF728" i="7" s="1"/>
  <c r="BK725" i="7"/>
  <c r="BI725" i="7"/>
  <c r="BH725" i="7"/>
  <c r="BG725" i="7"/>
  <c r="BE725" i="7"/>
  <c r="T725" i="7"/>
  <c r="R725" i="7"/>
  <c r="P725" i="7"/>
  <c r="J725" i="7"/>
  <c r="BF725" i="7" s="1"/>
  <c r="BK721" i="7"/>
  <c r="BI721" i="7"/>
  <c r="BH721" i="7"/>
  <c r="BG721" i="7"/>
  <c r="BE721" i="7"/>
  <c r="T721" i="7"/>
  <c r="R721" i="7"/>
  <c r="P721" i="7"/>
  <c r="J721" i="7"/>
  <c r="BF721" i="7" s="1"/>
  <c r="BK708" i="7"/>
  <c r="BI708" i="7"/>
  <c r="BH708" i="7"/>
  <c r="BG708" i="7"/>
  <c r="BE708" i="7"/>
  <c r="T708" i="7"/>
  <c r="R708" i="7"/>
  <c r="P708" i="7"/>
  <c r="J708" i="7"/>
  <c r="BF708" i="7" s="1"/>
  <c r="BK703" i="7"/>
  <c r="BI703" i="7"/>
  <c r="BH703" i="7"/>
  <c r="BG703" i="7"/>
  <c r="BE703" i="7"/>
  <c r="T703" i="7"/>
  <c r="R703" i="7"/>
  <c r="P703" i="7"/>
  <c r="J703" i="7"/>
  <c r="BF703" i="7" s="1"/>
  <c r="BK690" i="7"/>
  <c r="BI690" i="7"/>
  <c r="BH690" i="7"/>
  <c r="BG690" i="7"/>
  <c r="BE690" i="7"/>
  <c r="T690" i="7"/>
  <c r="R690" i="7"/>
  <c r="P690" i="7"/>
  <c r="J690" i="7"/>
  <c r="BF690" i="7" s="1"/>
  <c r="BK685" i="7"/>
  <c r="BI685" i="7"/>
  <c r="BH685" i="7"/>
  <c r="BG685" i="7"/>
  <c r="BE685" i="7"/>
  <c r="T685" i="7"/>
  <c r="R685" i="7"/>
  <c r="P685" i="7"/>
  <c r="J685" i="7"/>
  <c r="BF685" i="7" s="1"/>
  <c r="BK681" i="7"/>
  <c r="BI681" i="7"/>
  <c r="BH681" i="7"/>
  <c r="BG681" i="7"/>
  <c r="BE681" i="7"/>
  <c r="T681" i="7"/>
  <c r="R681" i="7"/>
  <c r="P681" i="7"/>
  <c r="J681" i="7"/>
  <c r="BF681" i="7" s="1"/>
  <c r="BK677" i="7"/>
  <c r="BI677" i="7"/>
  <c r="BH677" i="7"/>
  <c r="BG677" i="7"/>
  <c r="BE677" i="7"/>
  <c r="T677" i="7"/>
  <c r="R677" i="7"/>
  <c r="P677" i="7"/>
  <c r="J677" i="7"/>
  <c r="BF677" i="7" s="1"/>
  <c r="BK674" i="7"/>
  <c r="BI674" i="7"/>
  <c r="BH674" i="7"/>
  <c r="BG674" i="7"/>
  <c r="BE674" i="7"/>
  <c r="T674" i="7"/>
  <c r="R674" i="7"/>
  <c r="P674" i="7"/>
  <c r="J674" i="7"/>
  <c r="BF674" i="7" s="1"/>
  <c r="BK664" i="7"/>
  <c r="BI664" i="7"/>
  <c r="BH664" i="7"/>
  <c r="BG664" i="7"/>
  <c r="BE664" i="7"/>
  <c r="T664" i="7"/>
  <c r="R664" i="7"/>
  <c r="P664" i="7"/>
  <c r="J664" i="7"/>
  <c r="BF664" i="7" s="1"/>
  <c r="BK662" i="7"/>
  <c r="BI662" i="7"/>
  <c r="BH662" i="7"/>
  <c r="BG662" i="7"/>
  <c r="BE662" i="7"/>
  <c r="T662" i="7"/>
  <c r="R662" i="7"/>
  <c r="P662" i="7"/>
  <c r="J662" i="7"/>
  <c r="BF662" i="7" s="1"/>
  <c r="BK661" i="7"/>
  <c r="BI661" i="7"/>
  <c r="BH661" i="7"/>
  <c r="BG661" i="7"/>
  <c r="BE661" i="7"/>
  <c r="T661" i="7"/>
  <c r="R661" i="7"/>
  <c r="P661" i="7"/>
  <c r="J661" i="7"/>
  <c r="BF661" i="7" s="1"/>
  <c r="BK660" i="7"/>
  <c r="BI660" i="7"/>
  <c r="BH660" i="7"/>
  <c r="BG660" i="7"/>
  <c r="BE660" i="7"/>
  <c r="T660" i="7"/>
  <c r="R660" i="7"/>
  <c r="P660" i="7"/>
  <c r="J660" i="7"/>
  <c r="BF660" i="7" s="1"/>
  <c r="BK657" i="7"/>
  <c r="BI657" i="7"/>
  <c r="BH657" i="7"/>
  <c r="BG657" i="7"/>
  <c r="BE657" i="7"/>
  <c r="T657" i="7"/>
  <c r="R657" i="7"/>
  <c r="P657" i="7"/>
  <c r="J657" i="7"/>
  <c r="BF657" i="7" s="1"/>
  <c r="BK653" i="7"/>
  <c r="BI653" i="7"/>
  <c r="BH653" i="7"/>
  <c r="BG653" i="7"/>
  <c r="BE653" i="7"/>
  <c r="T653" i="7"/>
  <c r="R653" i="7"/>
  <c r="P653" i="7"/>
  <c r="J653" i="7"/>
  <c r="BF653" i="7" s="1"/>
  <c r="BK648" i="7"/>
  <c r="BI648" i="7"/>
  <c r="BH648" i="7"/>
  <c r="BG648" i="7"/>
  <c r="BE648" i="7"/>
  <c r="T648" i="7"/>
  <c r="R648" i="7"/>
  <c r="P648" i="7"/>
  <c r="J648" i="7"/>
  <c r="BF648" i="7" s="1"/>
  <c r="BK647" i="7"/>
  <c r="BI647" i="7"/>
  <c r="BH647" i="7"/>
  <c r="BG647" i="7"/>
  <c r="BE647" i="7"/>
  <c r="T647" i="7"/>
  <c r="R647" i="7"/>
  <c r="P647" i="7"/>
  <c r="J647" i="7"/>
  <c r="BF647" i="7" s="1"/>
  <c r="BK646" i="7"/>
  <c r="BI646" i="7"/>
  <c r="BH646" i="7"/>
  <c r="BG646" i="7"/>
  <c r="BE646" i="7"/>
  <c r="T646" i="7"/>
  <c r="R646" i="7"/>
  <c r="P646" i="7"/>
  <c r="J646" i="7"/>
  <c r="BF646" i="7" s="1"/>
  <c r="BK645" i="7"/>
  <c r="BI645" i="7"/>
  <c r="BH645" i="7"/>
  <c r="BG645" i="7"/>
  <c r="BE645" i="7"/>
  <c r="T645" i="7"/>
  <c r="R645" i="7"/>
  <c r="P645" i="7"/>
  <c r="J645" i="7"/>
  <c r="BF645" i="7" s="1"/>
  <c r="BK644" i="7"/>
  <c r="BI644" i="7"/>
  <c r="BH644" i="7"/>
  <c r="BG644" i="7"/>
  <c r="BE644" i="7"/>
  <c r="T644" i="7"/>
  <c r="R644" i="7"/>
  <c r="P644" i="7"/>
  <c r="J644" i="7"/>
  <c r="BF644" i="7" s="1"/>
  <c r="BK643" i="7"/>
  <c r="BI643" i="7"/>
  <c r="BH643" i="7"/>
  <c r="BG643" i="7"/>
  <c r="BE643" i="7"/>
  <c r="T643" i="7"/>
  <c r="R643" i="7"/>
  <c r="P643" i="7"/>
  <c r="J643" i="7"/>
  <c r="BF643" i="7" s="1"/>
  <c r="BK642" i="7"/>
  <c r="BI642" i="7"/>
  <c r="BH642" i="7"/>
  <c r="BG642" i="7"/>
  <c r="BE642" i="7"/>
  <c r="T642" i="7"/>
  <c r="R642" i="7"/>
  <c r="P642" i="7"/>
  <c r="J642" i="7"/>
  <c r="BF642" i="7" s="1"/>
  <c r="BK639" i="7"/>
  <c r="BI639" i="7"/>
  <c r="BH639" i="7"/>
  <c r="BG639" i="7"/>
  <c r="BE639" i="7"/>
  <c r="T639" i="7"/>
  <c r="R639" i="7"/>
  <c r="P639" i="7"/>
  <c r="J639" i="7"/>
  <c r="BF639" i="7" s="1"/>
  <c r="BK638" i="7"/>
  <c r="BI638" i="7"/>
  <c r="BH638" i="7"/>
  <c r="BG638" i="7"/>
  <c r="BE638" i="7"/>
  <c r="T638" i="7"/>
  <c r="R638" i="7"/>
  <c r="P638" i="7"/>
  <c r="J638" i="7"/>
  <c r="BF638" i="7" s="1"/>
  <c r="BK637" i="7"/>
  <c r="BI637" i="7"/>
  <c r="BH637" i="7"/>
  <c r="BG637" i="7"/>
  <c r="BE637" i="7"/>
  <c r="T637" i="7"/>
  <c r="R637" i="7"/>
  <c r="P637" i="7"/>
  <c r="J637" i="7"/>
  <c r="BF637" i="7" s="1"/>
  <c r="BK635" i="7"/>
  <c r="BI635" i="7"/>
  <c r="BH635" i="7"/>
  <c r="BG635" i="7"/>
  <c r="BE635" i="7"/>
  <c r="T635" i="7"/>
  <c r="R635" i="7"/>
  <c r="P635" i="7"/>
  <c r="J635" i="7"/>
  <c r="BF635" i="7" s="1"/>
  <c r="BK632" i="7"/>
  <c r="BI632" i="7"/>
  <c r="BH632" i="7"/>
  <c r="BG632" i="7"/>
  <c r="BE632" i="7"/>
  <c r="T632" i="7"/>
  <c r="R632" i="7"/>
  <c r="P632" i="7"/>
  <c r="J632" i="7"/>
  <c r="BF632" i="7" s="1"/>
  <c r="BK629" i="7"/>
  <c r="BI629" i="7"/>
  <c r="BH629" i="7"/>
  <c r="BG629" i="7"/>
  <c r="BE629" i="7"/>
  <c r="T629" i="7"/>
  <c r="R629" i="7"/>
  <c r="P629" i="7"/>
  <c r="J629" i="7"/>
  <c r="BF629" i="7" s="1"/>
  <c r="BK626" i="7"/>
  <c r="BI626" i="7"/>
  <c r="BH626" i="7"/>
  <c r="BG626" i="7"/>
  <c r="BE626" i="7"/>
  <c r="T626" i="7"/>
  <c r="R626" i="7"/>
  <c r="P626" i="7"/>
  <c r="J626" i="7"/>
  <c r="BF626" i="7" s="1"/>
  <c r="BK622" i="7"/>
  <c r="BI622" i="7"/>
  <c r="BH622" i="7"/>
  <c r="BG622" i="7"/>
  <c r="BE622" i="7"/>
  <c r="T622" i="7"/>
  <c r="R622" i="7"/>
  <c r="P622" i="7"/>
  <c r="J622" i="7"/>
  <c r="BF622" i="7" s="1"/>
  <c r="BK619" i="7"/>
  <c r="BI619" i="7"/>
  <c r="BH619" i="7"/>
  <c r="BG619" i="7"/>
  <c r="BE619" i="7"/>
  <c r="T619" i="7"/>
  <c r="R619" i="7"/>
  <c r="P619" i="7"/>
  <c r="J619" i="7"/>
  <c r="BF619" i="7" s="1"/>
  <c r="BK616" i="7"/>
  <c r="BI616" i="7"/>
  <c r="BH616" i="7"/>
  <c r="BG616" i="7"/>
  <c r="BE616" i="7"/>
  <c r="T616" i="7"/>
  <c r="R616" i="7"/>
  <c r="P616" i="7"/>
  <c r="J616" i="7"/>
  <c r="BF616" i="7" s="1"/>
  <c r="BK613" i="7"/>
  <c r="BI613" i="7"/>
  <c r="BH613" i="7"/>
  <c r="BG613" i="7"/>
  <c r="BE613" i="7"/>
  <c r="T613" i="7"/>
  <c r="R613" i="7"/>
  <c r="P613" i="7"/>
  <c r="J613" i="7"/>
  <c r="BF613" i="7" s="1"/>
  <c r="BK610" i="7"/>
  <c r="BI610" i="7"/>
  <c r="BH610" i="7"/>
  <c r="BG610" i="7"/>
  <c r="BE610" i="7"/>
  <c r="T610" i="7"/>
  <c r="R610" i="7"/>
  <c r="P610" i="7"/>
  <c r="J610" i="7"/>
  <c r="BF610" i="7" s="1"/>
  <c r="BK588" i="7"/>
  <c r="BI588" i="7"/>
  <c r="BH588" i="7"/>
  <c r="BG588" i="7"/>
  <c r="BE588" i="7"/>
  <c r="T588" i="7"/>
  <c r="R588" i="7"/>
  <c r="P588" i="7"/>
  <c r="J588" i="7"/>
  <c r="BF588" i="7" s="1"/>
  <c r="BK584" i="7"/>
  <c r="BI584" i="7"/>
  <c r="BH584" i="7"/>
  <c r="BG584" i="7"/>
  <c r="BE584" i="7"/>
  <c r="T584" i="7"/>
  <c r="R584" i="7"/>
  <c r="P584" i="7"/>
  <c r="J584" i="7"/>
  <c r="BF584" i="7" s="1"/>
  <c r="BK581" i="7"/>
  <c r="BI581" i="7"/>
  <c r="BH581" i="7"/>
  <c r="BG581" i="7"/>
  <c r="BE581" i="7"/>
  <c r="T581" i="7"/>
  <c r="R581" i="7"/>
  <c r="P581" i="7"/>
  <c r="J581" i="7"/>
  <c r="BF581" i="7" s="1"/>
  <c r="BK576" i="7"/>
  <c r="BI576" i="7"/>
  <c r="BH576" i="7"/>
  <c r="BG576" i="7"/>
  <c r="BE576" i="7"/>
  <c r="T576" i="7"/>
  <c r="R576" i="7"/>
  <c r="P576" i="7"/>
  <c r="J576" i="7"/>
  <c r="BF576" i="7" s="1"/>
  <c r="BK571" i="7"/>
  <c r="BI571" i="7"/>
  <c r="BH571" i="7"/>
  <c r="BG571" i="7"/>
  <c r="BE571" i="7"/>
  <c r="T571" i="7"/>
  <c r="R571" i="7"/>
  <c r="P571" i="7"/>
  <c r="J571" i="7"/>
  <c r="BF571" i="7" s="1"/>
  <c r="BK569" i="7"/>
  <c r="BI569" i="7"/>
  <c r="BH569" i="7"/>
  <c r="BG569" i="7"/>
  <c r="BE569" i="7"/>
  <c r="T569" i="7"/>
  <c r="R569" i="7"/>
  <c r="P569" i="7"/>
  <c r="J569" i="7"/>
  <c r="BF569" i="7" s="1"/>
  <c r="BK566" i="7"/>
  <c r="BI566" i="7"/>
  <c r="BH566" i="7"/>
  <c r="BG566" i="7"/>
  <c r="BE566" i="7"/>
  <c r="T566" i="7"/>
  <c r="R566" i="7"/>
  <c r="P566" i="7"/>
  <c r="J566" i="7"/>
  <c r="BF566" i="7" s="1"/>
  <c r="BK561" i="7"/>
  <c r="BI561" i="7"/>
  <c r="BH561" i="7"/>
  <c r="BG561" i="7"/>
  <c r="BE561" i="7"/>
  <c r="T561" i="7"/>
  <c r="R561" i="7"/>
  <c r="P561" i="7"/>
  <c r="J561" i="7"/>
  <c r="BF561" i="7" s="1"/>
  <c r="BK558" i="7"/>
  <c r="BI558" i="7"/>
  <c r="BH558" i="7"/>
  <c r="BG558" i="7"/>
  <c r="BE558" i="7"/>
  <c r="T558" i="7"/>
  <c r="R558" i="7"/>
  <c r="P558" i="7"/>
  <c r="J558" i="7"/>
  <c r="BF558" i="7" s="1"/>
  <c r="BK553" i="7"/>
  <c r="BI553" i="7"/>
  <c r="BH553" i="7"/>
  <c r="BG553" i="7"/>
  <c r="BE553" i="7"/>
  <c r="T553" i="7"/>
  <c r="R553" i="7"/>
  <c r="P553" i="7"/>
  <c r="J553" i="7"/>
  <c r="BF553" i="7" s="1"/>
  <c r="BK551" i="7"/>
  <c r="BI551" i="7"/>
  <c r="BH551" i="7"/>
  <c r="BG551" i="7"/>
  <c r="BE551" i="7"/>
  <c r="T551" i="7"/>
  <c r="R551" i="7"/>
  <c r="P551" i="7"/>
  <c r="J551" i="7"/>
  <c r="BF551" i="7" s="1"/>
  <c r="BK548" i="7"/>
  <c r="BI548" i="7"/>
  <c r="BH548" i="7"/>
  <c r="BG548" i="7"/>
  <c r="BE548" i="7"/>
  <c r="T548" i="7"/>
  <c r="R548" i="7"/>
  <c r="P548" i="7"/>
  <c r="J548" i="7"/>
  <c r="BF548" i="7" s="1"/>
  <c r="BK539" i="7"/>
  <c r="BI539" i="7"/>
  <c r="BH539" i="7"/>
  <c r="BG539" i="7"/>
  <c r="BE539" i="7"/>
  <c r="T539" i="7"/>
  <c r="R539" i="7"/>
  <c r="P539" i="7"/>
  <c r="J539" i="7"/>
  <c r="BF539" i="7" s="1"/>
  <c r="BK536" i="7"/>
  <c r="BI536" i="7"/>
  <c r="BH536" i="7"/>
  <c r="BG536" i="7"/>
  <c r="BE536" i="7"/>
  <c r="T536" i="7"/>
  <c r="R536" i="7"/>
  <c r="P536" i="7"/>
  <c r="J536" i="7"/>
  <c r="BF536" i="7" s="1"/>
  <c r="BK534" i="7"/>
  <c r="BI534" i="7"/>
  <c r="BH534" i="7"/>
  <c r="BG534" i="7"/>
  <c r="BE534" i="7"/>
  <c r="T534" i="7"/>
  <c r="R534" i="7"/>
  <c r="P534" i="7"/>
  <c r="J534" i="7"/>
  <c r="BF534" i="7" s="1"/>
  <c r="BK531" i="7"/>
  <c r="BI531" i="7"/>
  <c r="BH531" i="7"/>
  <c r="BG531" i="7"/>
  <c r="BE531" i="7"/>
  <c r="T531" i="7"/>
  <c r="R531" i="7"/>
  <c r="P531" i="7"/>
  <c r="J531" i="7"/>
  <c r="BF531" i="7" s="1"/>
  <c r="BK528" i="7"/>
  <c r="BI528" i="7"/>
  <c r="BH528" i="7"/>
  <c r="BG528" i="7"/>
  <c r="BE528" i="7"/>
  <c r="T528" i="7"/>
  <c r="R528" i="7"/>
  <c r="P528" i="7"/>
  <c r="J528" i="7"/>
  <c r="BF528" i="7" s="1"/>
  <c r="BK525" i="7"/>
  <c r="BI525" i="7"/>
  <c r="BH525" i="7"/>
  <c r="BG525" i="7"/>
  <c r="BE525" i="7"/>
  <c r="T525" i="7"/>
  <c r="R525" i="7"/>
  <c r="P525" i="7"/>
  <c r="J525" i="7"/>
  <c r="BF525" i="7" s="1"/>
  <c r="BK522" i="7"/>
  <c r="BI522" i="7"/>
  <c r="BH522" i="7"/>
  <c r="BG522" i="7"/>
  <c r="BE522" i="7"/>
  <c r="T522" i="7"/>
  <c r="R522" i="7"/>
  <c r="P522" i="7"/>
  <c r="J522" i="7"/>
  <c r="BF522" i="7" s="1"/>
  <c r="BK519" i="7"/>
  <c r="BK518" i="7" s="1"/>
  <c r="J518" i="7" s="1"/>
  <c r="J107" i="7" s="1"/>
  <c r="BI519" i="7"/>
  <c r="BH519" i="7"/>
  <c r="BG519" i="7"/>
  <c r="BE519" i="7"/>
  <c r="T519" i="7"/>
  <c r="T518" i="7" s="1"/>
  <c r="R519" i="7"/>
  <c r="R518" i="7" s="1"/>
  <c r="P519" i="7"/>
  <c r="P518" i="7" s="1"/>
  <c r="J519" i="7"/>
  <c r="BF519" i="7" s="1"/>
  <c r="BK515" i="7"/>
  <c r="BI515" i="7"/>
  <c r="BH515" i="7"/>
  <c r="BG515" i="7"/>
  <c r="BE515" i="7"/>
  <c r="T515" i="7"/>
  <c r="R515" i="7"/>
  <c r="P515" i="7"/>
  <c r="J515" i="7"/>
  <c r="BF515" i="7" s="1"/>
  <c r="BK511" i="7"/>
  <c r="BI511" i="7"/>
  <c r="BH511" i="7"/>
  <c r="BG511" i="7"/>
  <c r="BE511" i="7"/>
  <c r="T511" i="7"/>
  <c r="R511" i="7"/>
  <c r="P511" i="7"/>
  <c r="J511" i="7"/>
  <c r="BF511" i="7" s="1"/>
  <c r="BK502" i="7"/>
  <c r="BI502" i="7"/>
  <c r="BH502" i="7"/>
  <c r="BG502" i="7"/>
  <c r="BE502" i="7"/>
  <c r="T502" i="7"/>
  <c r="R502" i="7"/>
  <c r="P502" i="7"/>
  <c r="J502" i="7"/>
  <c r="BF502" i="7" s="1"/>
  <c r="BK496" i="7"/>
  <c r="BI496" i="7"/>
  <c r="BH496" i="7"/>
  <c r="BG496" i="7"/>
  <c r="BE496" i="7"/>
  <c r="T496" i="7"/>
  <c r="R496" i="7"/>
  <c r="P496" i="7"/>
  <c r="J496" i="7"/>
  <c r="BF496" i="7" s="1"/>
  <c r="BK494" i="7"/>
  <c r="BI494" i="7"/>
  <c r="BH494" i="7"/>
  <c r="BG494" i="7"/>
  <c r="BE494" i="7"/>
  <c r="T494" i="7"/>
  <c r="R494" i="7"/>
  <c r="P494" i="7"/>
  <c r="J494" i="7"/>
  <c r="BF494" i="7" s="1"/>
  <c r="BK493" i="7"/>
  <c r="BI493" i="7"/>
  <c r="BH493" i="7"/>
  <c r="BG493" i="7"/>
  <c r="BE493" i="7"/>
  <c r="T493" i="7"/>
  <c r="R493" i="7"/>
  <c r="P493" i="7"/>
  <c r="J493" i="7"/>
  <c r="BF493" i="7" s="1"/>
  <c r="BK490" i="7"/>
  <c r="BI490" i="7"/>
  <c r="BH490" i="7"/>
  <c r="BG490" i="7"/>
  <c r="BE490" i="7"/>
  <c r="T490" i="7"/>
  <c r="R490" i="7"/>
  <c r="P490" i="7"/>
  <c r="J490" i="7"/>
  <c r="BF490" i="7" s="1"/>
  <c r="BK487" i="7"/>
  <c r="BI487" i="7"/>
  <c r="BH487" i="7"/>
  <c r="BG487" i="7"/>
  <c r="BE487" i="7"/>
  <c r="T487" i="7"/>
  <c r="R487" i="7"/>
  <c r="P487" i="7"/>
  <c r="J487" i="7"/>
  <c r="BF487" i="7" s="1"/>
  <c r="BK484" i="7"/>
  <c r="BI484" i="7"/>
  <c r="BH484" i="7"/>
  <c r="BG484" i="7"/>
  <c r="BE484" i="7"/>
  <c r="T484" i="7"/>
  <c r="R484" i="7"/>
  <c r="P484" i="7"/>
  <c r="J484" i="7"/>
  <c r="BF484" i="7" s="1"/>
  <c r="BK481" i="7"/>
  <c r="BI481" i="7"/>
  <c r="BH481" i="7"/>
  <c r="BG481" i="7"/>
  <c r="BE481" i="7"/>
  <c r="T481" i="7"/>
  <c r="R481" i="7"/>
  <c r="P481" i="7"/>
  <c r="J481" i="7"/>
  <c r="BF481" i="7" s="1"/>
  <c r="BK478" i="7"/>
  <c r="BI478" i="7"/>
  <c r="BH478" i="7"/>
  <c r="BG478" i="7"/>
  <c r="BE478" i="7"/>
  <c r="T478" i="7"/>
  <c r="R478" i="7"/>
  <c r="P478" i="7"/>
  <c r="J478" i="7"/>
  <c r="BF478" i="7" s="1"/>
  <c r="BK474" i="7"/>
  <c r="BI474" i="7"/>
  <c r="BH474" i="7"/>
  <c r="BG474" i="7"/>
  <c r="BE474" i="7"/>
  <c r="T474" i="7"/>
  <c r="R474" i="7"/>
  <c r="P474" i="7"/>
  <c r="J474" i="7"/>
  <c r="BF474" i="7" s="1"/>
  <c r="BK470" i="7"/>
  <c r="BI470" i="7"/>
  <c r="BH470" i="7"/>
  <c r="BG470" i="7"/>
  <c r="BE470" i="7"/>
  <c r="T470" i="7"/>
  <c r="R470" i="7"/>
  <c r="P470" i="7"/>
  <c r="J470" i="7"/>
  <c r="BF470" i="7" s="1"/>
  <c r="BK464" i="7"/>
  <c r="BI464" i="7"/>
  <c r="BH464" i="7"/>
  <c r="BG464" i="7"/>
  <c r="BE464" i="7"/>
  <c r="T464" i="7"/>
  <c r="R464" i="7"/>
  <c r="P464" i="7"/>
  <c r="J464" i="7"/>
  <c r="BF464" i="7" s="1"/>
  <c r="BK463" i="7"/>
  <c r="BI463" i="7"/>
  <c r="BH463" i="7"/>
  <c r="BG463" i="7"/>
  <c r="BE463" i="7"/>
  <c r="T463" i="7"/>
  <c r="R463" i="7"/>
  <c r="P463" i="7"/>
  <c r="J463" i="7"/>
  <c r="BF463" i="7" s="1"/>
  <c r="BK459" i="7"/>
  <c r="BI459" i="7"/>
  <c r="BH459" i="7"/>
  <c r="BG459" i="7"/>
  <c r="BE459" i="7"/>
  <c r="T459" i="7"/>
  <c r="R459" i="7"/>
  <c r="P459" i="7"/>
  <c r="J459" i="7"/>
  <c r="BF459" i="7" s="1"/>
  <c r="BK458" i="7"/>
  <c r="BI458" i="7"/>
  <c r="BH458" i="7"/>
  <c r="BG458" i="7"/>
  <c r="BE458" i="7"/>
  <c r="T458" i="7"/>
  <c r="R458" i="7"/>
  <c r="P458" i="7"/>
  <c r="J458" i="7"/>
  <c r="BF458" i="7" s="1"/>
  <c r="BK454" i="7"/>
  <c r="BI454" i="7"/>
  <c r="BH454" i="7"/>
  <c r="BG454" i="7"/>
  <c r="BE454" i="7"/>
  <c r="T454" i="7"/>
  <c r="R454" i="7"/>
  <c r="P454" i="7"/>
  <c r="J454" i="7"/>
  <c r="BF454" i="7" s="1"/>
  <c r="BK449" i="7"/>
  <c r="BI449" i="7"/>
  <c r="BH449" i="7"/>
  <c r="BG449" i="7"/>
  <c r="BE449" i="7"/>
  <c r="T449" i="7"/>
  <c r="R449" i="7"/>
  <c r="P449" i="7"/>
  <c r="J449" i="7"/>
  <c r="BF449" i="7" s="1"/>
  <c r="BK446" i="7"/>
  <c r="BI446" i="7"/>
  <c r="BH446" i="7"/>
  <c r="BG446" i="7"/>
  <c r="BE446" i="7"/>
  <c r="T446" i="7"/>
  <c r="R446" i="7"/>
  <c r="P446" i="7"/>
  <c r="J446" i="7"/>
  <c r="BF446" i="7" s="1"/>
  <c r="BK435" i="7"/>
  <c r="BI435" i="7"/>
  <c r="BH435" i="7"/>
  <c r="BG435" i="7"/>
  <c r="BE435" i="7"/>
  <c r="T435" i="7"/>
  <c r="R435" i="7"/>
  <c r="P435" i="7"/>
  <c r="J435" i="7"/>
  <c r="BF435" i="7" s="1"/>
  <c r="BK429" i="7"/>
  <c r="BI429" i="7"/>
  <c r="BH429" i="7"/>
  <c r="BG429" i="7"/>
  <c r="BE429" i="7"/>
  <c r="T429" i="7"/>
  <c r="R429" i="7"/>
  <c r="P429" i="7"/>
  <c r="J429" i="7"/>
  <c r="BF429" i="7" s="1"/>
  <c r="BK426" i="7"/>
  <c r="BI426" i="7"/>
  <c r="BH426" i="7"/>
  <c r="BG426" i="7"/>
  <c r="BE426" i="7"/>
  <c r="T426" i="7"/>
  <c r="R426" i="7"/>
  <c r="P426" i="7"/>
  <c r="J426" i="7"/>
  <c r="BF426" i="7" s="1"/>
  <c r="BK424" i="7"/>
  <c r="BI424" i="7"/>
  <c r="BH424" i="7"/>
  <c r="BG424" i="7"/>
  <c r="BE424" i="7"/>
  <c r="T424" i="7"/>
  <c r="R424" i="7"/>
  <c r="P424" i="7"/>
  <c r="J424" i="7"/>
  <c r="BF424" i="7" s="1"/>
  <c r="BK422" i="7"/>
  <c r="BI422" i="7"/>
  <c r="BH422" i="7"/>
  <c r="BG422" i="7"/>
  <c r="BE422" i="7"/>
  <c r="T422" i="7"/>
  <c r="R422" i="7"/>
  <c r="P422" i="7"/>
  <c r="J422" i="7"/>
  <c r="BF422" i="7" s="1"/>
  <c r="BK420" i="7"/>
  <c r="BI420" i="7"/>
  <c r="BH420" i="7"/>
  <c r="BG420" i="7"/>
  <c r="BE420" i="7"/>
  <c r="T420" i="7"/>
  <c r="R420" i="7"/>
  <c r="P420" i="7"/>
  <c r="J420" i="7"/>
  <c r="BF420" i="7" s="1"/>
  <c r="BK418" i="7"/>
  <c r="BI418" i="7"/>
  <c r="BH418" i="7"/>
  <c r="BG418" i="7"/>
  <c r="BE418" i="7"/>
  <c r="T418" i="7"/>
  <c r="R418" i="7"/>
  <c r="P418" i="7"/>
  <c r="J418" i="7"/>
  <c r="BF418" i="7" s="1"/>
  <c r="BK416" i="7"/>
  <c r="BI416" i="7"/>
  <c r="BH416" i="7"/>
  <c r="BG416" i="7"/>
  <c r="BE416" i="7"/>
  <c r="T416" i="7"/>
  <c r="R416" i="7"/>
  <c r="P416" i="7"/>
  <c r="J416" i="7"/>
  <c r="BF416" i="7" s="1"/>
  <c r="BK408" i="7"/>
  <c r="BI408" i="7"/>
  <c r="BH408" i="7"/>
  <c r="BG408" i="7"/>
  <c r="BE408" i="7"/>
  <c r="T408" i="7"/>
  <c r="R408" i="7"/>
  <c r="P408" i="7"/>
  <c r="J408" i="7"/>
  <c r="BF408" i="7" s="1"/>
  <c r="BK404" i="7"/>
  <c r="BI404" i="7"/>
  <c r="BH404" i="7"/>
  <c r="BG404" i="7"/>
  <c r="BE404" i="7"/>
  <c r="T404" i="7"/>
  <c r="R404" i="7"/>
  <c r="P404" i="7"/>
  <c r="J404" i="7"/>
  <c r="BF404" i="7" s="1"/>
  <c r="BK400" i="7"/>
  <c r="BI400" i="7"/>
  <c r="BH400" i="7"/>
  <c r="BG400" i="7"/>
  <c r="BE400" i="7"/>
  <c r="T400" i="7"/>
  <c r="R400" i="7"/>
  <c r="P400" i="7"/>
  <c r="J400" i="7"/>
  <c r="BF400" i="7" s="1"/>
  <c r="BK395" i="7"/>
  <c r="BI395" i="7"/>
  <c r="BH395" i="7"/>
  <c r="BG395" i="7"/>
  <c r="BE395" i="7"/>
  <c r="T395" i="7"/>
  <c r="R395" i="7"/>
  <c r="P395" i="7"/>
  <c r="J395" i="7"/>
  <c r="BF395" i="7" s="1"/>
  <c r="BK394" i="7"/>
  <c r="BI394" i="7"/>
  <c r="BH394" i="7"/>
  <c r="BG394" i="7"/>
  <c r="BE394" i="7"/>
  <c r="T394" i="7"/>
  <c r="R394" i="7"/>
  <c r="P394" i="7"/>
  <c r="J394" i="7"/>
  <c r="BF394" i="7" s="1"/>
  <c r="BK393" i="7"/>
  <c r="BI393" i="7"/>
  <c r="BH393" i="7"/>
  <c r="BG393" i="7"/>
  <c r="BE393" i="7"/>
  <c r="T393" i="7"/>
  <c r="R393" i="7"/>
  <c r="P393" i="7"/>
  <c r="J393" i="7"/>
  <c r="BF393" i="7" s="1"/>
  <c r="BK387" i="7"/>
  <c r="BI387" i="7"/>
  <c r="BH387" i="7"/>
  <c r="BG387" i="7"/>
  <c r="BE387" i="7"/>
  <c r="T387" i="7"/>
  <c r="R387" i="7"/>
  <c r="P387" i="7"/>
  <c r="J387" i="7"/>
  <c r="BF387" i="7" s="1"/>
  <c r="BK383" i="7"/>
  <c r="BI383" i="7"/>
  <c r="BH383" i="7"/>
  <c r="BG383" i="7"/>
  <c r="BE383" i="7"/>
  <c r="T383" i="7"/>
  <c r="R383" i="7"/>
  <c r="P383" i="7"/>
  <c r="J383" i="7"/>
  <c r="BF383" i="7" s="1"/>
  <c r="BK382" i="7"/>
  <c r="BI382" i="7"/>
  <c r="BH382" i="7"/>
  <c r="BG382" i="7"/>
  <c r="BE382" i="7"/>
  <c r="T382" i="7"/>
  <c r="R382" i="7"/>
  <c r="P382" i="7"/>
  <c r="J382" i="7"/>
  <c r="BF382" i="7" s="1"/>
  <c r="BK375" i="7"/>
  <c r="BI375" i="7"/>
  <c r="BH375" i="7"/>
  <c r="BG375" i="7"/>
  <c r="BE375" i="7"/>
  <c r="T375" i="7"/>
  <c r="R375" i="7"/>
  <c r="P375" i="7"/>
  <c r="J375" i="7"/>
  <c r="BF375" i="7" s="1"/>
  <c r="BK374" i="7"/>
  <c r="BI374" i="7"/>
  <c r="BH374" i="7"/>
  <c r="BG374" i="7"/>
  <c r="BE374" i="7"/>
  <c r="T374" i="7"/>
  <c r="R374" i="7"/>
  <c r="P374" i="7"/>
  <c r="J374" i="7"/>
  <c r="BF374" i="7" s="1"/>
  <c r="BK370" i="7"/>
  <c r="BI370" i="7"/>
  <c r="BH370" i="7"/>
  <c r="BG370" i="7"/>
  <c r="BE370" i="7"/>
  <c r="T370" i="7"/>
  <c r="R370" i="7"/>
  <c r="P370" i="7"/>
  <c r="J370" i="7"/>
  <c r="BF370" i="7" s="1"/>
  <c r="BK369" i="7"/>
  <c r="BI369" i="7"/>
  <c r="BH369" i="7"/>
  <c r="BG369" i="7"/>
  <c r="BE369" i="7"/>
  <c r="T369" i="7"/>
  <c r="R369" i="7"/>
  <c r="P369" i="7"/>
  <c r="J369" i="7"/>
  <c r="BF369" i="7" s="1"/>
  <c r="BK357" i="7"/>
  <c r="BI357" i="7"/>
  <c r="BH357" i="7"/>
  <c r="BG357" i="7"/>
  <c r="BE357" i="7"/>
  <c r="T357" i="7"/>
  <c r="R357" i="7"/>
  <c r="P357" i="7"/>
  <c r="J357" i="7"/>
  <c r="BF357" i="7" s="1"/>
  <c r="BK350" i="7"/>
  <c r="BI350" i="7"/>
  <c r="BH350" i="7"/>
  <c r="BG350" i="7"/>
  <c r="BE350" i="7"/>
  <c r="T350" i="7"/>
  <c r="R350" i="7"/>
  <c r="P350" i="7"/>
  <c r="J350" i="7"/>
  <c r="BF350" i="7" s="1"/>
  <c r="BK344" i="7"/>
  <c r="BI344" i="7"/>
  <c r="BH344" i="7"/>
  <c r="BG344" i="7"/>
  <c r="BE344" i="7"/>
  <c r="T344" i="7"/>
  <c r="R344" i="7"/>
  <c r="P344" i="7"/>
  <c r="J344" i="7"/>
  <c r="BF344" i="7" s="1"/>
  <c r="BK340" i="7"/>
  <c r="BI340" i="7"/>
  <c r="BH340" i="7"/>
  <c r="BG340" i="7"/>
  <c r="BE340" i="7"/>
  <c r="T340" i="7"/>
  <c r="R340" i="7"/>
  <c r="P340" i="7"/>
  <c r="J340" i="7"/>
  <c r="BF340" i="7" s="1"/>
  <c r="BK339" i="7"/>
  <c r="BI339" i="7"/>
  <c r="BH339" i="7"/>
  <c r="BG339" i="7"/>
  <c r="BE339" i="7"/>
  <c r="T339" i="7"/>
  <c r="R339" i="7"/>
  <c r="P339" i="7"/>
  <c r="J339" i="7"/>
  <c r="BF339" i="7" s="1"/>
  <c r="BK329" i="7"/>
  <c r="BI329" i="7"/>
  <c r="BH329" i="7"/>
  <c r="BG329" i="7"/>
  <c r="BE329" i="7"/>
  <c r="T329" i="7"/>
  <c r="R329" i="7"/>
  <c r="P329" i="7"/>
  <c r="J329" i="7"/>
  <c r="BF329" i="7" s="1"/>
  <c r="BK322" i="7"/>
  <c r="BI322" i="7"/>
  <c r="BH322" i="7"/>
  <c r="BG322" i="7"/>
  <c r="BE322" i="7"/>
  <c r="T322" i="7"/>
  <c r="R322" i="7"/>
  <c r="P322" i="7"/>
  <c r="J322" i="7"/>
  <c r="BF322" i="7" s="1"/>
  <c r="BK318" i="7"/>
  <c r="BI318" i="7"/>
  <c r="BH318" i="7"/>
  <c r="BG318" i="7"/>
  <c r="BE318" i="7"/>
  <c r="T318" i="7"/>
  <c r="R318" i="7"/>
  <c r="P318" i="7"/>
  <c r="J318" i="7"/>
  <c r="BF318" i="7" s="1"/>
  <c r="BK309" i="7"/>
  <c r="BI309" i="7"/>
  <c r="BH309" i="7"/>
  <c r="BG309" i="7"/>
  <c r="BE309" i="7"/>
  <c r="T309" i="7"/>
  <c r="R309" i="7"/>
  <c r="P309" i="7"/>
  <c r="J309" i="7"/>
  <c r="BF309" i="7" s="1"/>
  <c r="BK308" i="7"/>
  <c r="BI308" i="7"/>
  <c r="BH308" i="7"/>
  <c r="BG308" i="7"/>
  <c r="BE308" i="7"/>
  <c r="T308" i="7"/>
  <c r="R308" i="7"/>
  <c r="P308" i="7"/>
  <c r="J308" i="7"/>
  <c r="BF308" i="7" s="1"/>
  <c r="BK304" i="7"/>
  <c r="BI304" i="7"/>
  <c r="BH304" i="7"/>
  <c r="BG304" i="7"/>
  <c r="BE304" i="7"/>
  <c r="T304" i="7"/>
  <c r="R304" i="7"/>
  <c r="P304" i="7"/>
  <c r="J304" i="7"/>
  <c r="BF304" i="7" s="1"/>
  <c r="BK301" i="7"/>
  <c r="BI301" i="7"/>
  <c r="BH301" i="7"/>
  <c r="BG301" i="7"/>
  <c r="BE301" i="7"/>
  <c r="T301" i="7"/>
  <c r="R301" i="7"/>
  <c r="P301" i="7"/>
  <c r="J301" i="7"/>
  <c r="BF301" i="7" s="1"/>
  <c r="BK290" i="7"/>
  <c r="BI290" i="7"/>
  <c r="BH290" i="7"/>
  <c r="BG290" i="7"/>
  <c r="BE290" i="7"/>
  <c r="T290" i="7"/>
  <c r="R290" i="7"/>
  <c r="P290" i="7"/>
  <c r="J290" i="7"/>
  <c r="BF290" i="7" s="1"/>
  <c r="BK285" i="7"/>
  <c r="BI285" i="7"/>
  <c r="BH285" i="7"/>
  <c r="BG285" i="7"/>
  <c r="BE285" i="7"/>
  <c r="T285" i="7"/>
  <c r="R285" i="7"/>
  <c r="P285" i="7"/>
  <c r="J285" i="7"/>
  <c r="BF285" i="7" s="1"/>
  <c r="BK280" i="7"/>
  <c r="BI280" i="7"/>
  <c r="BH280" i="7"/>
  <c r="BG280" i="7"/>
  <c r="BE280" i="7"/>
  <c r="T280" i="7"/>
  <c r="R280" i="7"/>
  <c r="P280" i="7"/>
  <c r="J280" i="7"/>
  <c r="BF280" i="7" s="1"/>
  <c r="BK275" i="7"/>
  <c r="BI275" i="7"/>
  <c r="BH275" i="7"/>
  <c r="BG275" i="7"/>
  <c r="BE275" i="7"/>
  <c r="T275" i="7"/>
  <c r="R275" i="7"/>
  <c r="P275" i="7"/>
  <c r="J275" i="7"/>
  <c r="BF275" i="7" s="1"/>
  <c r="BK274" i="7"/>
  <c r="BI274" i="7"/>
  <c r="BH274" i="7"/>
  <c r="BG274" i="7"/>
  <c r="BE274" i="7"/>
  <c r="T274" i="7"/>
  <c r="R274" i="7"/>
  <c r="P274" i="7"/>
  <c r="J274" i="7"/>
  <c r="BF274" i="7" s="1"/>
  <c r="BK273" i="7"/>
  <c r="BI273" i="7"/>
  <c r="BH273" i="7"/>
  <c r="BG273" i="7"/>
  <c r="BE273" i="7"/>
  <c r="T273" i="7"/>
  <c r="R273" i="7"/>
  <c r="P273" i="7"/>
  <c r="J273" i="7"/>
  <c r="BF273" i="7" s="1"/>
  <c r="BK269" i="7"/>
  <c r="BI269" i="7"/>
  <c r="BH269" i="7"/>
  <c r="BG269" i="7"/>
  <c r="BE269" i="7"/>
  <c r="T269" i="7"/>
  <c r="R269" i="7"/>
  <c r="P269" i="7"/>
  <c r="J269" i="7"/>
  <c r="BF269" i="7" s="1"/>
  <c r="BK265" i="7"/>
  <c r="BI265" i="7"/>
  <c r="BH265" i="7"/>
  <c r="BG265" i="7"/>
  <c r="BE265" i="7"/>
  <c r="T265" i="7"/>
  <c r="R265" i="7"/>
  <c r="P265" i="7"/>
  <c r="J265" i="7"/>
  <c r="BF265" i="7" s="1"/>
  <c r="BK264" i="7"/>
  <c r="BI264" i="7"/>
  <c r="BH264" i="7"/>
  <c r="BG264" i="7"/>
  <c r="BE264" i="7"/>
  <c r="T264" i="7"/>
  <c r="R264" i="7"/>
  <c r="P264" i="7"/>
  <c r="J264" i="7"/>
  <c r="BF264" i="7" s="1"/>
  <c r="BK248" i="7"/>
  <c r="BI248" i="7"/>
  <c r="BH248" i="7"/>
  <c r="BG248" i="7"/>
  <c r="BE248" i="7"/>
  <c r="T248" i="7"/>
  <c r="R248" i="7"/>
  <c r="P248" i="7"/>
  <c r="J248" i="7"/>
  <c r="BF248" i="7" s="1"/>
  <c r="BK239" i="7"/>
  <c r="BI239" i="7"/>
  <c r="BH239" i="7"/>
  <c r="BG239" i="7"/>
  <c r="BE239" i="7"/>
  <c r="T239" i="7"/>
  <c r="R239" i="7"/>
  <c r="P239" i="7"/>
  <c r="J239" i="7"/>
  <c r="BF239" i="7" s="1"/>
  <c r="BK232" i="7"/>
  <c r="BI232" i="7"/>
  <c r="BH232" i="7"/>
  <c r="BG232" i="7"/>
  <c r="BE232" i="7"/>
  <c r="T232" i="7"/>
  <c r="R232" i="7"/>
  <c r="P232" i="7"/>
  <c r="J232" i="7"/>
  <c r="BF232" i="7" s="1"/>
  <c r="BK228" i="7"/>
  <c r="BI228" i="7"/>
  <c r="BH228" i="7"/>
  <c r="BG228" i="7"/>
  <c r="BE228" i="7"/>
  <c r="T228" i="7"/>
  <c r="R228" i="7"/>
  <c r="P228" i="7"/>
  <c r="J228" i="7"/>
  <c r="BF228" i="7" s="1"/>
  <c r="BK227" i="7"/>
  <c r="BI227" i="7"/>
  <c r="BH227" i="7"/>
  <c r="BG227" i="7"/>
  <c r="BE227" i="7"/>
  <c r="T227" i="7"/>
  <c r="R227" i="7"/>
  <c r="P227" i="7"/>
  <c r="J227" i="7"/>
  <c r="BF227" i="7" s="1"/>
  <c r="BK222" i="7"/>
  <c r="BI222" i="7"/>
  <c r="BH222" i="7"/>
  <c r="BG222" i="7"/>
  <c r="BE222" i="7"/>
  <c r="T222" i="7"/>
  <c r="R222" i="7"/>
  <c r="P222" i="7"/>
  <c r="J222" i="7"/>
  <c r="BF222" i="7" s="1"/>
  <c r="BK217" i="7"/>
  <c r="BI217" i="7"/>
  <c r="BH217" i="7"/>
  <c r="BG217" i="7"/>
  <c r="BE217" i="7"/>
  <c r="T217" i="7"/>
  <c r="R217" i="7"/>
  <c r="P217" i="7"/>
  <c r="J217" i="7"/>
  <c r="BF217" i="7" s="1"/>
  <c r="BK214" i="7"/>
  <c r="BI214" i="7"/>
  <c r="BH214" i="7"/>
  <c r="BG214" i="7"/>
  <c r="BE214" i="7"/>
  <c r="T214" i="7"/>
  <c r="R214" i="7"/>
  <c r="P214" i="7"/>
  <c r="J214" i="7"/>
  <c r="BF214" i="7" s="1"/>
  <c r="BK212" i="7"/>
  <c r="BI212" i="7"/>
  <c r="BH212" i="7"/>
  <c r="BG212" i="7"/>
  <c r="BE212" i="7"/>
  <c r="T212" i="7"/>
  <c r="R212" i="7"/>
  <c r="P212" i="7"/>
  <c r="J212" i="7"/>
  <c r="BF212" i="7" s="1"/>
  <c r="BK209" i="7"/>
  <c r="BI209" i="7"/>
  <c r="BH209" i="7"/>
  <c r="BG209" i="7"/>
  <c r="BE209" i="7"/>
  <c r="T209" i="7"/>
  <c r="R209" i="7"/>
  <c r="P209" i="7"/>
  <c r="J209" i="7"/>
  <c r="BF209" i="7" s="1"/>
  <c r="BK207" i="7"/>
  <c r="BI207" i="7"/>
  <c r="BH207" i="7"/>
  <c r="BG207" i="7"/>
  <c r="BE207" i="7"/>
  <c r="T207" i="7"/>
  <c r="R207" i="7"/>
  <c r="P207" i="7"/>
  <c r="J207" i="7"/>
  <c r="BF207" i="7" s="1"/>
  <c r="BK204" i="7"/>
  <c r="BI204" i="7"/>
  <c r="BH204" i="7"/>
  <c r="BG204" i="7"/>
  <c r="BE204" i="7"/>
  <c r="T204" i="7"/>
  <c r="R204" i="7"/>
  <c r="P204" i="7"/>
  <c r="J204" i="7"/>
  <c r="BF204" i="7" s="1"/>
  <c r="BK202" i="7"/>
  <c r="BI202" i="7"/>
  <c r="BH202" i="7"/>
  <c r="BG202" i="7"/>
  <c r="BE202" i="7"/>
  <c r="T202" i="7"/>
  <c r="R202" i="7"/>
  <c r="P202" i="7"/>
  <c r="J202" i="7"/>
  <c r="BF202" i="7" s="1"/>
  <c r="BK200" i="7"/>
  <c r="BI200" i="7"/>
  <c r="BH200" i="7"/>
  <c r="BG200" i="7"/>
  <c r="BE200" i="7"/>
  <c r="T200" i="7"/>
  <c r="R200" i="7"/>
  <c r="P200" i="7"/>
  <c r="J200" i="7"/>
  <c r="BF200" i="7" s="1"/>
  <c r="BK197" i="7"/>
  <c r="BI197" i="7"/>
  <c r="BH197" i="7"/>
  <c r="BG197" i="7"/>
  <c r="BE197" i="7"/>
  <c r="T197" i="7"/>
  <c r="R197" i="7"/>
  <c r="P197" i="7"/>
  <c r="J197" i="7"/>
  <c r="BF197" i="7" s="1"/>
  <c r="BK194" i="7"/>
  <c r="BI194" i="7"/>
  <c r="BH194" i="7"/>
  <c r="BG194" i="7"/>
  <c r="BE194" i="7"/>
  <c r="T194" i="7"/>
  <c r="R194" i="7"/>
  <c r="P194" i="7"/>
  <c r="J194" i="7"/>
  <c r="BF194" i="7" s="1"/>
  <c r="BK191" i="7"/>
  <c r="BI191" i="7"/>
  <c r="BH191" i="7"/>
  <c r="BG191" i="7"/>
  <c r="BE191" i="7"/>
  <c r="T191" i="7"/>
  <c r="R191" i="7"/>
  <c r="P191" i="7"/>
  <c r="J191" i="7"/>
  <c r="BF191" i="7" s="1"/>
  <c r="BK188" i="7"/>
  <c r="BI188" i="7"/>
  <c r="BH188" i="7"/>
  <c r="BG188" i="7"/>
  <c r="BE188" i="7"/>
  <c r="T188" i="7"/>
  <c r="R188" i="7"/>
  <c r="P188" i="7"/>
  <c r="J188" i="7"/>
  <c r="BF188" i="7" s="1"/>
  <c r="BK185" i="7"/>
  <c r="BI185" i="7"/>
  <c r="BH185" i="7"/>
  <c r="BG185" i="7"/>
  <c r="BE185" i="7"/>
  <c r="T185" i="7"/>
  <c r="R185" i="7"/>
  <c r="P185" i="7"/>
  <c r="J185" i="7"/>
  <c r="BF185" i="7" s="1"/>
  <c r="BK181" i="7"/>
  <c r="BI181" i="7"/>
  <c r="BH181" i="7"/>
  <c r="BG181" i="7"/>
  <c r="BE181" i="7"/>
  <c r="T181" i="7"/>
  <c r="R181" i="7"/>
  <c r="P181" i="7"/>
  <c r="J181" i="7"/>
  <c r="BF181" i="7" s="1"/>
  <c r="BK180" i="7"/>
  <c r="BI180" i="7"/>
  <c r="BH180" i="7"/>
  <c r="BG180" i="7"/>
  <c r="BE180" i="7"/>
  <c r="T180" i="7"/>
  <c r="R180" i="7"/>
  <c r="P180" i="7"/>
  <c r="J180" i="7"/>
  <c r="BF180" i="7" s="1"/>
  <c r="BK176" i="7"/>
  <c r="BI176" i="7"/>
  <c r="BH176" i="7"/>
  <c r="BG176" i="7"/>
  <c r="BE176" i="7"/>
  <c r="T176" i="7"/>
  <c r="R176" i="7"/>
  <c r="P176" i="7"/>
  <c r="J176" i="7"/>
  <c r="BF176" i="7" s="1"/>
  <c r="BK175" i="7"/>
  <c r="BI175" i="7"/>
  <c r="BH175" i="7"/>
  <c r="BG175" i="7"/>
  <c r="BE175" i="7"/>
  <c r="T175" i="7"/>
  <c r="R175" i="7"/>
  <c r="P175" i="7"/>
  <c r="J175" i="7"/>
  <c r="BF175" i="7" s="1"/>
  <c r="BK171" i="7"/>
  <c r="BI171" i="7"/>
  <c r="BH171" i="7"/>
  <c r="BG171" i="7"/>
  <c r="BE171" i="7"/>
  <c r="T171" i="7"/>
  <c r="R171" i="7"/>
  <c r="P171" i="7"/>
  <c r="J171" i="7"/>
  <c r="BF171" i="7" s="1"/>
  <c r="BK169" i="7"/>
  <c r="BI169" i="7"/>
  <c r="BH169" i="7"/>
  <c r="BG169" i="7"/>
  <c r="BE169" i="7"/>
  <c r="T169" i="7"/>
  <c r="R169" i="7"/>
  <c r="P169" i="7"/>
  <c r="J169" i="7"/>
  <c r="BF169" i="7" s="1"/>
  <c r="BK163" i="7"/>
  <c r="BI163" i="7"/>
  <c r="BH163" i="7"/>
  <c r="BG163" i="7"/>
  <c r="BE163" i="7"/>
  <c r="T163" i="7"/>
  <c r="R163" i="7"/>
  <c r="P163" i="7"/>
  <c r="J163" i="7"/>
  <c r="BF163" i="7" s="1"/>
  <c r="BK157" i="7"/>
  <c r="BI157" i="7"/>
  <c r="BH157" i="7"/>
  <c r="BG157" i="7"/>
  <c r="BE157" i="7"/>
  <c r="T157" i="7"/>
  <c r="R157" i="7"/>
  <c r="P157" i="7"/>
  <c r="J157" i="7"/>
  <c r="BF157" i="7" s="1"/>
  <c r="J151" i="7"/>
  <c r="J150" i="7"/>
  <c r="F150" i="7"/>
  <c r="F148" i="7"/>
  <c r="E146" i="7"/>
  <c r="BI131" i="7"/>
  <c r="BH131" i="7"/>
  <c r="BG131" i="7"/>
  <c r="BE131" i="7"/>
  <c r="BI130" i="7"/>
  <c r="BH130" i="7"/>
  <c r="BG130" i="7"/>
  <c r="BF130" i="7"/>
  <c r="BE130" i="7"/>
  <c r="BI129" i="7"/>
  <c r="BH129" i="7"/>
  <c r="BG129" i="7"/>
  <c r="BF129" i="7"/>
  <c r="BE129" i="7"/>
  <c r="BI128" i="7"/>
  <c r="BH128" i="7"/>
  <c r="BG128" i="7"/>
  <c r="BF128" i="7"/>
  <c r="BE128" i="7"/>
  <c r="BI127" i="7"/>
  <c r="BH127" i="7"/>
  <c r="BG127" i="7"/>
  <c r="BF127" i="7"/>
  <c r="BE127" i="7"/>
  <c r="BI126" i="7"/>
  <c r="BH126" i="7"/>
  <c r="BG126" i="7"/>
  <c r="BF126" i="7"/>
  <c r="BE126" i="7"/>
  <c r="J94" i="7"/>
  <c r="J93" i="7"/>
  <c r="F93" i="7"/>
  <c r="F91" i="7"/>
  <c r="E85" i="7"/>
  <c r="J41" i="7"/>
  <c r="J40" i="7"/>
  <c r="J39" i="7"/>
  <c r="F151" i="7" s="1"/>
  <c r="J148" i="7"/>
  <c r="E142" i="7"/>
  <c r="AM87" i="1"/>
  <c r="L87" i="1"/>
  <c r="J41" i="6"/>
  <c r="J40" i="6"/>
  <c r="AY100" i="1" s="1"/>
  <c r="J39" i="6"/>
  <c r="AX100" i="1" s="1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J127" i="6"/>
  <c r="J126" i="6"/>
  <c r="F126" i="6"/>
  <c r="F124" i="6"/>
  <c r="E122" i="6"/>
  <c r="BI107" i="6"/>
  <c r="BH107" i="6"/>
  <c r="BG107" i="6"/>
  <c r="BE107" i="6"/>
  <c r="BI106" i="6"/>
  <c r="BH106" i="6"/>
  <c r="BG106" i="6"/>
  <c r="BF106" i="6"/>
  <c r="BE106" i="6"/>
  <c r="BI105" i="6"/>
  <c r="BH105" i="6"/>
  <c r="BG105" i="6"/>
  <c r="BF105" i="6"/>
  <c r="BE105" i="6"/>
  <c r="BI104" i="6"/>
  <c r="BH104" i="6"/>
  <c r="BG104" i="6"/>
  <c r="BF104" i="6"/>
  <c r="BE104" i="6"/>
  <c r="BI103" i="6"/>
  <c r="BH103" i="6"/>
  <c r="BG103" i="6"/>
  <c r="BF103" i="6"/>
  <c r="BE103" i="6"/>
  <c r="BI102" i="6"/>
  <c r="BH102" i="6"/>
  <c r="BG102" i="6"/>
  <c r="BF102" i="6"/>
  <c r="BE102" i="6"/>
  <c r="J94" i="6"/>
  <c r="J93" i="6"/>
  <c r="F93" i="6"/>
  <c r="F91" i="6"/>
  <c r="E89" i="6"/>
  <c r="J20" i="6"/>
  <c r="E20" i="6"/>
  <c r="F127" i="6" s="1"/>
  <c r="J19" i="6"/>
  <c r="J14" i="6"/>
  <c r="J124" i="6" s="1"/>
  <c r="E7" i="6"/>
  <c r="E118" i="6" s="1"/>
  <c r="J41" i="5"/>
  <c r="J40" i="5"/>
  <c r="AY99" i="1" s="1"/>
  <c r="J39" i="5"/>
  <c r="AX99" i="1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J129" i="5"/>
  <c r="J128" i="5"/>
  <c r="F128" i="5"/>
  <c r="F126" i="5"/>
  <c r="E124" i="5"/>
  <c r="BI109" i="5"/>
  <c r="BH109" i="5"/>
  <c r="BG109" i="5"/>
  <c r="BE109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BE106" i="5"/>
  <c r="BI105" i="5"/>
  <c r="BH105" i="5"/>
  <c r="BG105" i="5"/>
  <c r="BF105" i="5"/>
  <c r="BE105" i="5"/>
  <c r="BI104" i="5"/>
  <c r="BH104" i="5"/>
  <c r="BG104" i="5"/>
  <c r="BF104" i="5"/>
  <c r="BE104" i="5"/>
  <c r="J94" i="5"/>
  <c r="J93" i="5"/>
  <c r="F93" i="5"/>
  <c r="F91" i="5"/>
  <c r="E89" i="5"/>
  <c r="J20" i="5"/>
  <c r="E20" i="5"/>
  <c r="F94" i="5" s="1"/>
  <c r="J19" i="5"/>
  <c r="J14" i="5"/>
  <c r="J126" i="5" s="1"/>
  <c r="E7" i="5"/>
  <c r="E85" i="5" s="1"/>
  <c r="J41" i="4"/>
  <c r="J40" i="4"/>
  <c r="AY98" i="1" s="1"/>
  <c r="J39" i="4"/>
  <c r="AX98" i="1" s="1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J137" i="4"/>
  <c r="J136" i="4"/>
  <c r="F136" i="4"/>
  <c r="F134" i="4"/>
  <c r="E132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J94" i="4"/>
  <c r="J93" i="4"/>
  <c r="F93" i="4"/>
  <c r="F91" i="4"/>
  <c r="E89" i="4"/>
  <c r="J20" i="4"/>
  <c r="E20" i="4"/>
  <c r="F137" i="4" s="1"/>
  <c r="J19" i="4"/>
  <c r="J14" i="4"/>
  <c r="J134" i="4" s="1"/>
  <c r="E7" i="4"/>
  <c r="E85" i="4" s="1"/>
  <c r="J41" i="3"/>
  <c r="J40" i="3"/>
  <c r="AY97" i="1" s="1"/>
  <c r="J39" i="3"/>
  <c r="AX97" i="1" s="1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J132" i="3"/>
  <c r="J131" i="3"/>
  <c r="F131" i="3"/>
  <c r="F129" i="3"/>
  <c r="E127" i="3"/>
  <c r="BI112" i="3"/>
  <c r="BH112" i="3"/>
  <c r="BG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BI107" i="3"/>
  <c r="BH107" i="3"/>
  <c r="BG107" i="3"/>
  <c r="BF107" i="3"/>
  <c r="BE107" i="3"/>
  <c r="J94" i="3"/>
  <c r="J93" i="3"/>
  <c r="F93" i="3"/>
  <c r="F91" i="3"/>
  <c r="E89" i="3"/>
  <c r="J20" i="3"/>
  <c r="E20" i="3"/>
  <c r="F132" i="3" s="1"/>
  <c r="J19" i="3"/>
  <c r="J14" i="3"/>
  <c r="J129" i="3" s="1"/>
  <c r="E7" i="3"/>
  <c r="E85" i="3" s="1"/>
  <c r="AY96" i="1"/>
  <c r="AX96" i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CK103" i="1"/>
  <c r="CJ103" i="1"/>
  <c r="CI103" i="1"/>
  <c r="CH103" i="1"/>
  <c r="CG103" i="1"/>
  <c r="CF103" i="1"/>
  <c r="BZ103" i="1"/>
  <c r="CE103" i="1"/>
  <c r="L85" i="1"/>
  <c r="BK181" i="6"/>
  <c r="BK180" i="6"/>
  <c r="BK177" i="6"/>
  <c r="BK175" i="6"/>
  <c r="BK172" i="6"/>
  <c r="J163" i="6"/>
  <c r="J161" i="6"/>
  <c r="BK159" i="6"/>
  <c r="BK158" i="6"/>
  <c r="BK157" i="6"/>
  <c r="BK152" i="6"/>
  <c r="BK145" i="6"/>
  <c r="J137" i="6"/>
  <c r="J133" i="6"/>
  <c r="BK132" i="6"/>
  <c r="J139" i="5"/>
  <c r="J137" i="5"/>
  <c r="J136" i="5"/>
  <c r="J234" i="4"/>
  <c r="J223" i="4"/>
  <c r="J220" i="4"/>
  <c r="J219" i="4"/>
  <c r="BK216" i="4"/>
  <c r="BK210" i="4"/>
  <c r="BK209" i="4"/>
  <c r="J208" i="4"/>
  <c r="J205" i="4"/>
  <c r="BK204" i="4"/>
  <c r="BK197" i="4"/>
  <c r="BK195" i="4"/>
  <c r="J189" i="4"/>
  <c r="J188" i="4"/>
  <c r="J186" i="4"/>
  <c r="BK184" i="4"/>
  <c r="BK179" i="4"/>
  <c r="J173" i="4"/>
  <c r="BK172" i="4"/>
  <c r="J170" i="4"/>
  <c r="J166" i="4"/>
  <c r="BK162" i="4"/>
  <c r="J161" i="4"/>
  <c r="J156" i="4"/>
  <c r="BK154" i="4"/>
  <c r="J152" i="4"/>
  <c r="J148" i="4"/>
  <c r="J145" i="4"/>
  <c r="J226" i="3"/>
  <c r="J225" i="3"/>
  <c r="BK224" i="3"/>
  <c r="BK219" i="3"/>
  <c r="J209" i="3"/>
  <c r="BK207" i="3"/>
  <c r="BK200" i="3"/>
  <c r="BK194" i="3"/>
  <c r="BK192" i="3"/>
  <c r="J189" i="3"/>
  <c r="J178" i="3"/>
  <c r="BK175" i="3"/>
  <c r="J173" i="3"/>
  <c r="J169" i="3"/>
  <c r="BK167" i="3"/>
  <c r="J165" i="3"/>
  <c r="BK160" i="3"/>
  <c r="BK158" i="3"/>
  <c r="J156" i="3"/>
  <c r="BK147" i="3"/>
  <c r="J144" i="3"/>
  <c r="BK141" i="3"/>
  <c r="J140" i="3"/>
  <c r="J180" i="6"/>
  <c r="BK171" i="6"/>
  <c r="J170" i="6"/>
  <c r="J166" i="6"/>
  <c r="J165" i="6"/>
  <c r="BK161" i="6"/>
  <c r="J158" i="6"/>
  <c r="BK154" i="6"/>
  <c r="J153" i="6"/>
  <c r="J152" i="6"/>
  <c r="BK151" i="6"/>
  <c r="BK143" i="6"/>
  <c r="J136" i="6"/>
  <c r="BK141" i="5"/>
  <c r="J233" i="4"/>
  <c r="J227" i="4"/>
  <c r="J222" i="4"/>
  <c r="BK220" i="4"/>
  <c r="BK217" i="4"/>
  <c r="BK215" i="4"/>
  <c r="BK207" i="4"/>
  <c r="BK205" i="4"/>
  <c r="J202" i="4"/>
  <c r="J198" i="4"/>
  <c r="J191" i="4"/>
  <c r="J185" i="4"/>
  <c r="J175" i="4"/>
  <c r="J172" i="4"/>
  <c r="BK166" i="4"/>
  <c r="J160" i="4"/>
  <c r="J158" i="4"/>
  <c r="J157" i="4"/>
  <c r="BK148" i="4"/>
  <c r="BK147" i="4"/>
  <c r="J143" i="4"/>
  <c r="BK229" i="3"/>
  <c r="BK228" i="3"/>
  <c r="J227" i="3"/>
  <c r="J219" i="3"/>
  <c r="J218" i="3"/>
  <c r="J217" i="3"/>
  <c r="BK216" i="3"/>
  <c r="J214" i="3"/>
  <c r="BK208" i="3"/>
  <c r="BK201" i="3"/>
  <c r="BK191" i="3"/>
  <c r="BK186" i="3"/>
  <c r="BK174" i="3"/>
  <c r="BK173" i="3"/>
  <c r="BK172" i="3"/>
  <c r="BK169" i="3"/>
  <c r="BK161" i="3"/>
  <c r="J160" i="3"/>
  <c r="J155" i="3"/>
  <c r="BK154" i="3"/>
  <c r="BK153" i="3"/>
  <c r="J142" i="3"/>
  <c r="J181" i="6"/>
  <c r="BK168" i="6"/>
  <c r="BK164" i="6"/>
  <c r="J150" i="6"/>
  <c r="J142" i="6"/>
  <c r="BK140" i="6"/>
  <c r="J138" i="6"/>
  <c r="BK137" i="6"/>
  <c r="BK136" i="6"/>
  <c r="J132" i="6"/>
  <c r="BK136" i="5"/>
  <c r="BK229" i="4"/>
  <c r="BK228" i="4"/>
  <c r="J225" i="4"/>
  <c r="BK224" i="4"/>
  <c r="J218" i="4"/>
  <c r="BK213" i="4"/>
  <c r="BK212" i="4"/>
  <c r="J206" i="4"/>
  <c r="BK202" i="4"/>
  <c r="J197" i="4"/>
  <c r="BK193" i="4"/>
  <c r="BK191" i="4"/>
  <c r="J184" i="4"/>
  <c r="J183" i="4"/>
  <c r="J182" i="4"/>
  <c r="BK180" i="4"/>
  <c r="J177" i="4"/>
  <c r="J176" i="4"/>
  <c r="BK165" i="4"/>
  <c r="BK161" i="4"/>
  <c r="BK146" i="4"/>
  <c r="BK205" i="3"/>
  <c r="J202" i="3"/>
  <c r="J199" i="3"/>
  <c r="BK198" i="3"/>
  <c r="BK197" i="3"/>
  <c r="BK189" i="3"/>
  <c r="BK188" i="3"/>
  <c r="BK178" i="3"/>
  <c r="BK177" i="3"/>
  <c r="BK163" i="3"/>
  <c r="J157" i="3"/>
  <c r="J151" i="3"/>
  <c r="J148" i="3"/>
  <c r="BK146" i="3"/>
  <c r="J145" i="3"/>
  <c r="BK140" i="3"/>
  <c r="BK179" i="6"/>
  <c r="BK178" i="6"/>
  <c r="J177" i="6"/>
  <c r="BK176" i="6"/>
  <c r="J174" i="6"/>
  <c r="J173" i="6"/>
  <c r="J168" i="6"/>
  <c r="BK165" i="6"/>
  <c r="J162" i="6"/>
  <c r="J157" i="6"/>
  <c r="BK146" i="6"/>
  <c r="BK135" i="6"/>
  <c r="J142" i="5"/>
  <c r="BK139" i="5"/>
  <c r="BK135" i="5"/>
  <c r="BK230" i="4"/>
  <c r="BK222" i="4"/>
  <c r="J213" i="4"/>
  <c r="BK211" i="4"/>
  <c r="J207" i="4"/>
  <c r="BK203" i="4"/>
  <c r="BK198" i="4"/>
  <c r="J196" i="4"/>
  <c r="J195" i="4"/>
  <c r="BK192" i="4"/>
  <c r="BK183" i="4"/>
  <c r="J180" i="4"/>
  <c r="BK173" i="4"/>
  <c r="BK169" i="4"/>
  <c r="BK156" i="4"/>
  <c r="BK155" i="4"/>
  <c r="J149" i="4"/>
  <c r="J146" i="4"/>
  <c r="J144" i="4"/>
  <c r="BK143" i="4"/>
  <c r="J228" i="3"/>
  <c r="J224" i="3"/>
  <c r="J221" i="3"/>
  <c r="J220" i="3"/>
  <c r="BK218" i="3"/>
  <c r="BK215" i="3"/>
  <c r="J212" i="3"/>
  <c r="BK211" i="3"/>
  <c r="BK206" i="3"/>
  <c r="J205" i="3"/>
  <c r="BK204" i="3"/>
  <c r="BK196" i="3"/>
  <c r="J194" i="3"/>
  <c r="J191" i="3"/>
  <c r="BK187" i="3"/>
  <c r="J186" i="3"/>
  <c r="BK185" i="3"/>
  <c r="BK183" i="3"/>
  <c r="BK181" i="3"/>
  <c r="J179" i="3"/>
  <c r="BK176" i="3"/>
  <c r="J175" i="3"/>
  <c r="J172" i="3"/>
  <c r="BK171" i="3"/>
  <c r="J170" i="3"/>
  <c r="J167" i="3"/>
  <c r="J158" i="3"/>
  <c r="J154" i="3"/>
  <c r="J152" i="3"/>
  <c r="BK149" i="3"/>
  <c r="BK143" i="3"/>
  <c r="J141" i="3"/>
  <c r="BK139" i="3"/>
  <c r="J178" i="6"/>
  <c r="BK174" i="6"/>
  <c r="BK170" i="6"/>
  <c r="J169" i="6"/>
  <c r="J160" i="6"/>
  <c r="J159" i="6"/>
  <c r="J156" i="6"/>
  <c r="J154" i="6"/>
  <c r="BK150" i="6"/>
  <c r="J149" i="6"/>
  <c r="BK148" i="6"/>
  <c r="J147" i="6"/>
  <c r="J146" i="6"/>
  <c r="J144" i="6"/>
  <c r="J141" i="6"/>
  <c r="BK138" i="6"/>
  <c r="J134" i="6"/>
  <c r="J131" i="6"/>
  <c r="J141" i="5"/>
  <c r="BK140" i="5"/>
  <c r="J138" i="5"/>
  <c r="J229" i="4"/>
  <c r="BK226" i="4"/>
  <c r="BK223" i="4"/>
  <c r="J217" i="4"/>
  <c r="BK206" i="4"/>
  <c r="J204" i="4"/>
  <c r="BK196" i="4"/>
  <c r="J190" i="4"/>
  <c r="BK188" i="4"/>
  <c r="BK185" i="4"/>
  <c r="J179" i="4"/>
  <c r="BK176" i="4"/>
  <c r="BK171" i="4"/>
  <c r="BK170" i="4"/>
  <c r="J169" i="4"/>
  <c r="BK168" i="4"/>
  <c r="J167" i="4"/>
  <c r="BK164" i="4"/>
  <c r="J159" i="4"/>
  <c r="BK153" i="4"/>
  <c r="BK149" i="4"/>
  <c r="BK145" i="4"/>
  <c r="BK142" i="4"/>
  <c r="BK227" i="3"/>
  <c r="BK225" i="3"/>
  <c r="J222" i="3"/>
  <c r="BK220" i="3"/>
  <c r="J215" i="3"/>
  <c r="BK214" i="3"/>
  <c r="BK209" i="3"/>
  <c r="BK203" i="3"/>
  <c r="BK199" i="3"/>
  <c r="J198" i="3"/>
  <c r="BK195" i="3"/>
  <c r="BK190" i="3"/>
  <c r="BK168" i="3"/>
  <c r="J147" i="3"/>
  <c r="J139" i="3"/>
  <c r="BK138" i="3"/>
  <c r="J179" i="6"/>
  <c r="J176" i="6"/>
  <c r="J172" i="6"/>
  <c r="BK162" i="6"/>
  <c r="J155" i="6"/>
  <c r="BK153" i="6"/>
  <c r="BK147" i="6"/>
  <c r="J143" i="6"/>
  <c r="BK139" i="6"/>
  <c r="BK134" i="6"/>
  <c r="BK133" i="6"/>
  <c r="BK131" i="6"/>
  <c r="BK234" i="4"/>
  <c r="BK218" i="4"/>
  <c r="J216" i="4"/>
  <c r="J209" i="4"/>
  <c r="J194" i="4"/>
  <c r="J193" i="4"/>
  <c r="J192" i="4"/>
  <c r="BK190" i="4"/>
  <c r="BK186" i="4"/>
  <c r="J181" i="4"/>
  <c r="BK175" i="4"/>
  <c r="BK174" i="4"/>
  <c r="J171" i="4"/>
  <c r="J165" i="4"/>
  <c r="BK163" i="4"/>
  <c r="J162" i="4"/>
  <c r="BK160" i="4"/>
  <c r="BK159" i="4"/>
  <c r="J147" i="4"/>
  <c r="J142" i="4"/>
  <c r="BK221" i="3"/>
  <c r="BK217" i="3"/>
  <c r="J216" i="3"/>
  <c r="BK212" i="3"/>
  <c r="J211" i="3"/>
  <c r="J208" i="3"/>
  <c r="BK202" i="3"/>
  <c r="J201" i="3"/>
  <c r="J200" i="3"/>
  <c r="J196" i="3"/>
  <c r="BK193" i="3"/>
  <c r="J192" i="3"/>
  <c r="J187" i="3"/>
  <c r="J182" i="3"/>
  <c r="BK180" i="3"/>
  <c r="BK179" i="3"/>
  <c r="J176" i="3"/>
  <c r="BK170" i="3"/>
  <c r="J166" i="3"/>
  <c r="BK165" i="3"/>
  <c r="BK162" i="3"/>
  <c r="J161" i="3"/>
  <c r="BK159" i="3"/>
  <c r="BK156" i="3"/>
  <c r="BK151" i="3"/>
  <c r="BK150" i="3"/>
  <c r="J149" i="3"/>
  <c r="BK148" i="3"/>
  <c r="J146" i="3"/>
  <c r="J138" i="3"/>
  <c r="AS95" i="1"/>
  <c r="J175" i="6"/>
  <c r="BK173" i="6"/>
  <c r="J167" i="6"/>
  <c r="J164" i="6"/>
  <c r="BK163" i="6"/>
  <c r="BK160" i="6"/>
  <c r="BK156" i="6"/>
  <c r="J151" i="6"/>
  <c r="BK149" i="6"/>
  <c r="BK142" i="6"/>
  <c r="BK141" i="6"/>
  <c r="J139" i="6"/>
  <c r="J135" i="6"/>
  <c r="J140" i="5"/>
  <c r="BK137" i="5"/>
  <c r="J135" i="5"/>
  <c r="BK233" i="4"/>
  <c r="J230" i="4"/>
  <c r="BK227" i="4"/>
  <c r="J226" i="4"/>
  <c r="BK219" i="4"/>
  <c r="J214" i="4"/>
  <c r="J210" i="4"/>
  <c r="J203" i="4"/>
  <c r="J199" i="4"/>
  <c r="J155" i="4"/>
  <c r="J153" i="4"/>
  <c r="BK152" i="4"/>
  <c r="BK226" i="3"/>
  <c r="BK222" i="3"/>
  <c r="J207" i="3"/>
  <c r="J206" i="3"/>
  <c r="J204" i="3"/>
  <c r="J203" i="3"/>
  <c r="J197" i="3"/>
  <c r="J195" i="3"/>
  <c r="J193" i="3"/>
  <c r="J190" i="3"/>
  <c r="J188" i="3"/>
  <c r="J184" i="3"/>
  <c r="J183" i="3"/>
  <c r="BK182" i="3"/>
  <c r="J181" i="3"/>
  <c r="J180" i="3"/>
  <c r="J177" i="3"/>
  <c r="J174" i="3"/>
  <c r="J171" i="3"/>
  <c r="J168" i="3"/>
  <c r="BK166" i="3"/>
  <c r="BK164" i="3"/>
  <c r="J163" i="3"/>
  <c r="J162" i="3"/>
  <c r="J159" i="3"/>
  <c r="BK155" i="3"/>
  <c r="BK145" i="3"/>
  <c r="J143" i="3"/>
  <c r="J171" i="6"/>
  <c r="BK169" i="6"/>
  <c r="BK167" i="6"/>
  <c r="BK166" i="6"/>
  <c r="BK155" i="6"/>
  <c r="J148" i="6"/>
  <c r="J145" i="6"/>
  <c r="BK144" i="6"/>
  <c r="J140" i="6"/>
  <c r="BK142" i="5"/>
  <c r="BK138" i="5"/>
  <c r="J228" i="4"/>
  <c r="BK225" i="4"/>
  <c r="J224" i="4"/>
  <c r="J215" i="4"/>
  <c r="BK214" i="4"/>
  <c r="J212" i="4"/>
  <c r="J211" i="4"/>
  <c r="BK208" i="4"/>
  <c r="BK199" i="4"/>
  <c r="BK194" i="4"/>
  <c r="BK189" i="4"/>
  <c r="BK182" i="4"/>
  <c r="BK181" i="4"/>
  <c r="BK177" i="4"/>
  <c r="J174" i="4"/>
  <c r="J168" i="4"/>
  <c r="BK167" i="4"/>
  <c r="J164" i="4"/>
  <c r="J163" i="4"/>
  <c r="BK158" i="4"/>
  <c r="BK157" i="4"/>
  <c r="J154" i="4"/>
  <c r="BK144" i="4"/>
  <c r="J229" i="3"/>
  <c r="J185" i="3"/>
  <c r="BK184" i="3"/>
  <c r="J164" i="3"/>
  <c r="BK157" i="3"/>
  <c r="J153" i="3"/>
  <c r="BK152" i="3"/>
  <c r="J150" i="3"/>
  <c r="BK144" i="3"/>
  <c r="BK142" i="3"/>
  <c r="T495" i="7" l="1"/>
  <c r="BK753" i="7"/>
  <c r="J753" i="7" s="1"/>
  <c r="J115" i="7" s="1"/>
  <c r="T307" i="7"/>
  <c r="T552" i="7"/>
  <c r="T832" i="7"/>
  <c r="BK156" i="7"/>
  <c r="J156" i="7" s="1"/>
  <c r="J100" i="7" s="1"/>
  <c r="R211" i="7"/>
  <c r="P417" i="7"/>
  <c r="R445" i="7"/>
  <c r="BK445" i="7"/>
  <c r="J445" i="7" s="1"/>
  <c r="J105" i="7" s="1"/>
  <c r="BK521" i="7"/>
  <c r="T888" i="7"/>
  <c r="T887" i="7" s="1"/>
  <c r="R156" i="7"/>
  <c r="BK570" i="7"/>
  <c r="J570" i="7" s="1"/>
  <c r="J111" i="7" s="1"/>
  <c r="P832" i="7"/>
  <c r="BK832" i="7"/>
  <c r="J832" i="7" s="1"/>
  <c r="J120" i="7" s="1"/>
  <c r="BK495" i="7"/>
  <c r="J495" i="7" s="1"/>
  <c r="J106" i="7" s="1"/>
  <c r="BK636" i="7"/>
  <c r="J636" i="7" s="1"/>
  <c r="J112" i="7" s="1"/>
  <c r="R521" i="7"/>
  <c r="P570" i="7"/>
  <c r="BK729" i="7"/>
  <c r="J729" i="7" s="1"/>
  <c r="J114" i="7" s="1"/>
  <c r="T156" i="7"/>
  <c r="P156" i="7"/>
  <c r="T349" i="7"/>
  <c r="BK417" i="7"/>
  <c r="J417" i="7" s="1"/>
  <c r="J104" i="7" s="1"/>
  <c r="BK552" i="7"/>
  <c r="J552" i="7" s="1"/>
  <c r="J110" i="7" s="1"/>
  <c r="T636" i="7"/>
  <c r="P729" i="7"/>
  <c r="P770" i="7"/>
  <c r="BK793" i="7"/>
  <c r="J793" i="7" s="1"/>
  <c r="J117" i="7" s="1"/>
  <c r="R810" i="7"/>
  <c r="BK816" i="7"/>
  <c r="J816" i="7" s="1"/>
  <c r="J119" i="7" s="1"/>
  <c r="T417" i="7"/>
  <c r="P636" i="7"/>
  <c r="P888" i="7"/>
  <c r="P887" i="7" s="1"/>
  <c r="J37" i="7"/>
  <c r="F39" i="7"/>
  <c r="P211" i="7"/>
  <c r="BK211" i="7"/>
  <c r="J211" i="7" s="1"/>
  <c r="J101" i="7" s="1"/>
  <c r="BK307" i="7"/>
  <c r="J307" i="7" s="1"/>
  <c r="J102" i="7" s="1"/>
  <c r="R417" i="7"/>
  <c r="T445" i="7"/>
  <c r="P445" i="7"/>
  <c r="R636" i="7"/>
  <c r="P793" i="7"/>
  <c r="T810" i="7"/>
  <c r="P816" i="7"/>
  <c r="R888" i="7"/>
  <c r="R887" i="7" s="1"/>
  <c r="F40" i="7"/>
  <c r="P307" i="7"/>
  <c r="P552" i="7"/>
  <c r="R729" i="7"/>
  <c r="P753" i="7"/>
  <c r="BK770" i="7"/>
  <c r="J770" i="7" s="1"/>
  <c r="J116" i="7" s="1"/>
  <c r="R793" i="7"/>
  <c r="R816" i="7"/>
  <c r="F41" i="7"/>
  <c r="P521" i="7"/>
  <c r="R552" i="7"/>
  <c r="R570" i="7"/>
  <c r="BK663" i="7"/>
  <c r="J663" i="7" s="1"/>
  <c r="J113" i="7" s="1"/>
  <c r="T770" i="7"/>
  <c r="F37" i="7"/>
  <c r="R307" i="7"/>
  <c r="P495" i="7"/>
  <c r="T521" i="7"/>
  <c r="T570" i="7"/>
  <c r="R663" i="7"/>
  <c r="P663" i="7"/>
  <c r="R770" i="7"/>
  <c r="T793" i="7"/>
  <c r="T816" i="7"/>
  <c r="R832" i="7"/>
  <c r="F94" i="7"/>
  <c r="T211" i="7"/>
  <c r="R495" i="7"/>
  <c r="T663" i="7"/>
  <c r="T729" i="7"/>
  <c r="BK349" i="7"/>
  <c r="J349" i="7" s="1"/>
  <c r="J103" i="7" s="1"/>
  <c r="R753" i="7"/>
  <c r="BK810" i="7"/>
  <c r="J810" i="7" s="1"/>
  <c r="J118" i="7" s="1"/>
  <c r="R349" i="7"/>
  <c r="P349" i="7"/>
  <c r="T753" i="7"/>
  <c r="P810" i="7"/>
  <c r="BK888" i="7"/>
  <c r="J888" i="7" s="1"/>
  <c r="J122" i="7" s="1"/>
  <c r="J521" i="7"/>
  <c r="J109" i="7" s="1"/>
  <c r="J91" i="7"/>
  <c r="BK213" i="3"/>
  <c r="J213" i="3" s="1"/>
  <c r="J102" i="3" s="1"/>
  <c r="P223" i="3"/>
  <c r="BK141" i="4"/>
  <c r="R178" i="4"/>
  <c r="T221" i="4"/>
  <c r="BK137" i="3"/>
  <c r="J137" i="3" s="1"/>
  <c r="J100" i="3" s="1"/>
  <c r="P210" i="3"/>
  <c r="BK223" i="3"/>
  <c r="J223" i="3" s="1"/>
  <c r="J103" i="3" s="1"/>
  <c r="R151" i="4"/>
  <c r="R150" i="4" s="1"/>
  <c r="P187" i="4"/>
  <c r="BK221" i="4"/>
  <c r="J221" i="4" s="1"/>
  <c r="J106" i="4" s="1"/>
  <c r="R137" i="3"/>
  <c r="P213" i="3"/>
  <c r="R223" i="3"/>
  <c r="P141" i="4"/>
  <c r="BK178" i="4"/>
  <c r="J178" i="4" s="1"/>
  <c r="J102" i="4" s="1"/>
  <c r="T187" i="4"/>
  <c r="R221" i="4"/>
  <c r="T134" i="5"/>
  <c r="T133" i="5" s="1"/>
  <c r="T132" i="5" s="1"/>
  <c r="T210" i="3"/>
  <c r="T213" i="3"/>
  <c r="P151" i="4"/>
  <c r="P150" i="4" s="1"/>
  <c r="BK201" i="4"/>
  <c r="J201" i="4" s="1"/>
  <c r="J105" i="4" s="1"/>
  <c r="BK232" i="4"/>
  <c r="BK231" i="4" s="1"/>
  <c r="J231" i="4" s="1"/>
  <c r="J107" i="4" s="1"/>
  <c r="R134" i="5"/>
  <c r="R133" i="5" s="1"/>
  <c r="R132" i="5" s="1"/>
  <c r="R210" i="3"/>
  <c r="T223" i="3"/>
  <c r="BK151" i="4"/>
  <c r="J151" i="4"/>
  <c r="J101" i="4" s="1"/>
  <c r="P178" i="4"/>
  <c r="P201" i="4"/>
  <c r="BK134" i="5"/>
  <c r="J134" i="5" s="1"/>
  <c r="J100" i="5" s="1"/>
  <c r="T137" i="3"/>
  <c r="R141" i="4"/>
  <c r="BK187" i="4"/>
  <c r="J187" i="4" s="1"/>
  <c r="J103" i="4" s="1"/>
  <c r="R201" i="4"/>
  <c r="P232" i="4"/>
  <c r="P231" i="4" s="1"/>
  <c r="BK130" i="6"/>
  <c r="J130" i="6" s="1"/>
  <c r="J98" i="6" s="1"/>
  <c r="J32" i="6" s="1"/>
  <c r="BK210" i="3"/>
  <c r="J210" i="3" s="1"/>
  <c r="J101" i="3" s="1"/>
  <c r="T141" i="4"/>
  <c r="T178" i="4"/>
  <c r="T201" i="4"/>
  <c r="T232" i="4"/>
  <c r="T231" i="4" s="1"/>
  <c r="P134" i="5"/>
  <c r="P133" i="5" s="1"/>
  <c r="P132" i="5" s="1"/>
  <c r="AU99" i="1" s="1"/>
  <c r="R130" i="6"/>
  <c r="P137" i="3"/>
  <c r="R213" i="3"/>
  <c r="T151" i="4"/>
  <c r="T150" i="4" s="1"/>
  <c r="R187" i="4"/>
  <c r="P221" i="4"/>
  <c r="R232" i="4"/>
  <c r="R231" i="4" s="1"/>
  <c r="P130" i="6"/>
  <c r="AU100" i="1" s="1"/>
  <c r="T130" i="6"/>
  <c r="BF139" i="3"/>
  <c r="BF140" i="3"/>
  <c r="BF146" i="3"/>
  <c r="BF158" i="3"/>
  <c r="BF160" i="3"/>
  <c r="BF168" i="3"/>
  <c r="BF171" i="3"/>
  <c r="BF172" i="3"/>
  <c r="BF173" i="3"/>
  <c r="BF174" i="3"/>
  <c r="BF179" i="3"/>
  <c r="BF228" i="3"/>
  <c r="F94" i="4"/>
  <c r="BF165" i="4"/>
  <c r="BF182" i="4"/>
  <c r="BF190" i="4"/>
  <c r="BF191" i="4"/>
  <c r="BF192" i="4"/>
  <c r="BF205" i="4"/>
  <c r="BF219" i="4"/>
  <c r="BF220" i="4"/>
  <c r="BF222" i="4"/>
  <c r="F94" i="6"/>
  <c r="BF133" i="6"/>
  <c r="BF134" i="6"/>
  <c r="BF141" i="6"/>
  <c r="BF150" i="6"/>
  <c r="BF151" i="6"/>
  <c r="BF153" i="6"/>
  <c r="BF161" i="6"/>
  <c r="F94" i="3"/>
  <c r="BF138" i="3"/>
  <c r="BF188" i="3"/>
  <c r="BF209" i="3"/>
  <c r="E128" i="4"/>
  <c r="BF144" i="4"/>
  <c r="BF158" i="4"/>
  <c r="BF197" i="4"/>
  <c r="BF207" i="4"/>
  <c r="BF212" i="4"/>
  <c r="BF228" i="4"/>
  <c r="J91" i="5"/>
  <c r="BF131" i="6"/>
  <c r="BF137" i="6"/>
  <c r="BF154" i="6"/>
  <c r="BF168" i="6"/>
  <c r="BF141" i="3"/>
  <c r="BF144" i="3"/>
  <c r="BF153" i="3"/>
  <c r="BF169" i="3"/>
  <c r="BF186" i="3"/>
  <c r="BF190" i="3"/>
  <c r="BF203" i="3"/>
  <c r="BF204" i="3"/>
  <c r="BF205" i="3"/>
  <c r="BF220" i="3"/>
  <c r="BF148" i="4"/>
  <c r="BF203" i="4"/>
  <c r="BF204" i="4"/>
  <c r="BF214" i="4"/>
  <c r="BF229" i="4"/>
  <c r="BF135" i="5"/>
  <c r="BF141" i="5"/>
  <c r="E85" i="6"/>
  <c r="J91" i="6"/>
  <c r="BF136" i="6"/>
  <c r="BF144" i="6"/>
  <c r="BF156" i="6"/>
  <c r="BF164" i="6"/>
  <c r="BF165" i="6"/>
  <c r="BF170" i="6"/>
  <c r="BF181" i="6"/>
  <c r="E123" i="3"/>
  <c r="BF147" i="3"/>
  <c r="BF148" i="3"/>
  <c r="BF149" i="3"/>
  <c r="BF151" i="3"/>
  <c r="BF154" i="3"/>
  <c r="BF155" i="3"/>
  <c r="BF156" i="3"/>
  <c r="BF157" i="3"/>
  <c r="BF159" i="3"/>
  <c r="BF161" i="3"/>
  <c r="BF170" i="3"/>
  <c r="BF175" i="3"/>
  <c r="BF185" i="3"/>
  <c r="BF193" i="3"/>
  <c r="BF196" i="3"/>
  <c r="BF200" i="3"/>
  <c r="BF206" i="3"/>
  <c r="BF207" i="3"/>
  <c r="BF217" i="3"/>
  <c r="BF229" i="3"/>
  <c r="J91" i="4"/>
  <c r="BF146" i="4"/>
  <c r="BF156" i="4"/>
  <c r="BF157" i="4"/>
  <c r="BF162" i="4"/>
  <c r="BF172" i="4"/>
  <c r="BF173" i="4"/>
  <c r="BF186" i="4"/>
  <c r="BF210" i="4"/>
  <c r="BF218" i="4"/>
  <c r="BF227" i="4"/>
  <c r="F129" i="5"/>
  <c r="BF142" i="5"/>
  <c r="BF135" i="6"/>
  <c r="BF157" i="6"/>
  <c r="BF162" i="6"/>
  <c r="BF173" i="6"/>
  <c r="BF179" i="6"/>
  <c r="BF162" i="3"/>
  <c r="BF163" i="3"/>
  <c r="BF165" i="3"/>
  <c r="BF187" i="3"/>
  <c r="BF189" i="3"/>
  <c r="BF195" i="3"/>
  <c r="BF197" i="3"/>
  <c r="BF198" i="3"/>
  <c r="BF202" i="3"/>
  <c r="BF208" i="3"/>
  <c r="BF224" i="3"/>
  <c r="BF226" i="3"/>
  <c r="BF147" i="4"/>
  <c r="BF152" i="4"/>
  <c r="BF153" i="4"/>
  <c r="BF160" i="4"/>
  <c r="BF161" i="4"/>
  <c r="BF171" i="4"/>
  <c r="BF175" i="4"/>
  <c r="BF176" i="4"/>
  <c r="BF184" i="4"/>
  <c r="BF188" i="4"/>
  <c r="BF193" i="4"/>
  <c r="BF196" i="4"/>
  <c r="BF199" i="4"/>
  <c r="BF217" i="4"/>
  <c r="BF223" i="4"/>
  <c r="BF226" i="4"/>
  <c r="BF139" i="6"/>
  <c r="BF142" i="6"/>
  <c r="BF155" i="6"/>
  <c r="BF159" i="6"/>
  <c r="BF160" i="6"/>
  <c r="J91" i="3"/>
  <c r="BF142" i="3"/>
  <c r="BF164" i="3"/>
  <c r="BF166" i="3"/>
  <c r="BF167" i="3"/>
  <c r="BF180" i="3"/>
  <c r="BF183" i="3"/>
  <c r="BF191" i="3"/>
  <c r="BF215" i="3"/>
  <c r="BF218" i="3"/>
  <c r="BF219" i="3"/>
  <c r="BF225" i="3"/>
  <c r="BF143" i="4"/>
  <c r="BF149" i="4"/>
  <c r="BF154" i="4"/>
  <c r="BF155" i="4"/>
  <c r="BF166" i="4"/>
  <c r="BF167" i="4"/>
  <c r="BF169" i="4"/>
  <c r="BF170" i="4"/>
  <c r="BF181" i="4"/>
  <c r="BF185" i="4"/>
  <c r="BF195" i="4"/>
  <c r="BF198" i="4"/>
  <c r="BF215" i="4"/>
  <c r="BF216" i="4"/>
  <c r="BF233" i="4"/>
  <c r="E120" i="5"/>
  <c r="BF136" i="5"/>
  <c r="BF137" i="5"/>
  <c r="BF139" i="5"/>
  <c r="BF143" i="6"/>
  <c r="BF145" i="6"/>
  <c r="BF146" i="6"/>
  <c r="BF147" i="6"/>
  <c r="BF152" i="6"/>
  <c r="BF158" i="6"/>
  <c r="BF171" i="6"/>
  <c r="BF172" i="6"/>
  <c r="BF174" i="6"/>
  <c r="BF143" i="3"/>
  <c r="BF145" i="3"/>
  <c r="BF150" i="3"/>
  <c r="BF177" i="3"/>
  <c r="BF178" i="3"/>
  <c r="BF192" i="3"/>
  <c r="BF194" i="3"/>
  <c r="BF199" i="3"/>
  <c r="BF211" i="3"/>
  <c r="BF222" i="3"/>
  <c r="BF145" i="4"/>
  <c r="BF163" i="4"/>
  <c r="BF164" i="4"/>
  <c r="BF177" i="4"/>
  <c r="BF179" i="4"/>
  <c r="BF180" i="4"/>
  <c r="BF183" i="4"/>
  <c r="BF189" i="4"/>
  <c r="BF194" i="4"/>
  <c r="BF208" i="4"/>
  <c r="BF209" i="4"/>
  <c r="BF213" i="4"/>
  <c r="BF224" i="4"/>
  <c r="BF225" i="4"/>
  <c r="BF234" i="4"/>
  <c r="BF138" i="5"/>
  <c r="BF132" i="6"/>
  <c r="BF138" i="6"/>
  <c r="BF140" i="6"/>
  <c r="BF149" i="6"/>
  <c r="BF163" i="6"/>
  <c r="BF166" i="6"/>
  <c r="BF167" i="6"/>
  <c r="BF175" i="6"/>
  <c r="BF176" i="6"/>
  <c r="BF180" i="6"/>
  <c r="BF152" i="3"/>
  <c r="BF176" i="3"/>
  <c r="BF181" i="3"/>
  <c r="BF182" i="3"/>
  <c r="BF184" i="3"/>
  <c r="BF201" i="3"/>
  <c r="BF212" i="3"/>
  <c r="BF214" i="3"/>
  <c r="BF216" i="3"/>
  <c r="BF221" i="3"/>
  <c r="BF227" i="3"/>
  <c r="BF142" i="4"/>
  <c r="BF159" i="4"/>
  <c r="BF168" i="4"/>
  <c r="BF174" i="4"/>
  <c r="BF202" i="4"/>
  <c r="BF206" i="4"/>
  <c r="BF211" i="4"/>
  <c r="BF230" i="4"/>
  <c r="BF140" i="5"/>
  <c r="BF148" i="6"/>
  <c r="BF169" i="6"/>
  <c r="BF177" i="6"/>
  <c r="BF178" i="6"/>
  <c r="F39" i="3"/>
  <c r="BB97" i="1" s="1"/>
  <c r="J37" i="6"/>
  <c r="AV100" i="1" s="1"/>
  <c r="AV96" i="1"/>
  <c r="J37" i="4"/>
  <c r="AV98" i="1" s="1"/>
  <c r="F39" i="4"/>
  <c r="BB98" i="1" s="1"/>
  <c r="BB96" i="1"/>
  <c r="BC96" i="1"/>
  <c r="F41" i="3"/>
  <c r="BD97" i="1" s="1"/>
  <c r="J37" i="5"/>
  <c r="AV99" i="1" s="1"/>
  <c r="F37" i="4"/>
  <c r="AZ98" i="1" s="1"/>
  <c r="F37" i="3"/>
  <c r="AZ97" i="1" s="1"/>
  <c r="F39" i="6"/>
  <c r="BB100" i="1" s="1"/>
  <c r="F39" i="5"/>
  <c r="BB99" i="1" s="1"/>
  <c r="J37" i="3"/>
  <c r="AV97" i="1" s="1"/>
  <c r="F41" i="5"/>
  <c r="BD99" i="1"/>
  <c r="F40" i="6"/>
  <c r="BC100" i="1" s="1"/>
  <c r="AZ96" i="1"/>
  <c r="F37" i="5"/>
  <c r="AZ99" i="1"/>
  <c r="F41" i="4"/>
  <c r="BD98" i="1" s="1"/>
  <c r="F41" i="6"/>
  <c r="BD100" i="1" s="1"/>
  <c r="AS94" i="1"/>
  <c r="BD96" i="1"/>
  <c r="F40" i="4"/>
  <c r="BC98" i="1" s="1"/>
  <c r="F40" i="3"/>
  <c r="BC97" i="1" s="1"/>
  <c r="F37" i="6"/>
  <c r="AZ100" i="1" s="1"/>
  <c r="F40" i="5"/>
  <c r="BC99" i="1" s="1"/>
  <c r="T136" i="3" l="1"/>
  <c r="T135" i="3" s="1"/>
  <c r="T200" i="4"/>
  <c r="P136" i="3"/>
  <c r="P135" i="3" s="1"/>
  <c r="AU97" i="1" s="1"/>
  <c r="BK887" i="7"/>
  <c r="J887" i="7" s="1"/>
  <c r="J121" i="7" s="1"/>
  <c r="P520" i="7"/>
  <c r="T520" i="7"/>
  <c r="P155" i="7"/>
  <c r="T155" i="7"/>
  <c r="R520" i="7"/>
  <c r="R155" i="7"/>
  <c r="R154" i="7" s="1"/>
  <c r="BK155" i="7"/>
  <c r="J155" i="7" s="1"/>
  <c r="J99" i="7" s="1"/>
  <c r="BK520" i="7"/>
  <c r="J520" i="7" s="1"/>
  <c r="J108" i="7" s="1"/>
  <c r="R200" i="4"/>
  <c r="R140" i="4" s="1"/>
  <c r="T140" i="4"/>
  <c r="P200" i="4"/>
  <c r="P140" i="4" s="1"/>
  <c r="AU98" i="1" s="1"/>
  <c r="AU96" i="1"/>
  <c r="R136" i="3"/>
  <c r="R135" i="3" s="1"/>
  <c r="J141" i="4"/>
  <c r="J99" i="4" s="1"/>
  <c r="BK150" i="4"/>
  <c r="J150" i="4" s="1"/>
  <c r="J100" i="4" s="1"/>
  <c r="J232" i="4"/>
  <c r="J108" i="4" s="1"/>
  <c r="BK200" i="4"/>
  <c r="J200" i="4" s="1"/>
  <c r="J104" i="4" s="1"/>
  <c r="BK136" i="3"/>
  <c r="J136" i="3" s="1"/>
  <c r="J99" i="3" s="1"/>
  <c r="BK133" i="5"/>
  <c r="J133" i="5" s="1"/>
  <c r="J99" i="5" s="1"/>
  <c r="BD95" i="1"/>
  <c r="BD94" i="1" s="1"/>
  <c r="W36" i="1" s="1"/>
  <c r="J107" i="6"/>
  <c r="BF107" i="6" s="1"/>
  <c r="J38" i="6" s="1"/>
  <c r="AW100" i="1" s="1"/>
  <c r="AT100" i="1" s="1"/>
  <c r="AZ95" i="1"/>
  <c r="AV95" i="1" s="1"/>
  <c r="BC95" i="1"/>
  <c r="AY95" i="1" s="1"/>
  <c r="BB95" i="1"/>
  <c r="AX95" i="1" s="1"/>
  <c r="T154" i="7" l="1"/>
  <c r="P154" i="7"/>
  <c r="BK154" i="7"/>
  <c r="J154" i="7" s="1"/>
  <c r="J98" i="7" s="1"/>
  <c r="J32" i="7" s="1"/>
  <c r="BK140" i="4"/>
  <c r="J140" i="4" s="1"/>
  <c r="J98" i="4" s="1"/>
  <c r="J32" i="4" s="1"/>
  <c r="BK135" i="3"/>
  <c r="J135" i="3" s="1"/>
  <c r="J98" i="3" s="1"/>
  <c r="BK132" i="5"/>
  <c r="J132" i="5"/>
  <c r="J98" i="5" s="1"/>
  <c r="AU95" i="1"/>
  <c r="AU94" i="1" s="1"/>
  <c r="F38" i="6"/>
  <c r="BA100" i="1" s="1"/>
  <c r="BC94" i="1"/>
  <c r="AY94" i="1" s="1"/>
  <c r="AZ94" i="1"/>
  <c r="BB94" i="1"/>
  <c r="AX94" i="1" s="1"/>
  <c r="J101" i="6"/>
  <c r="J33" i="6" s="1"/>
  <c r="J34" i="6" s="1"/>
  <c r="AG100" i="1" s="1"/>
  <c r="AN100" i="1" s="1"/>
  <c r="J131" i="7" l="1"/>
  <c r="J43" i="6"/>
  <c r="J32" i="5"/>
  <c r="J32" i="3"/>
  <c r="J112" i="3" s="1"/>
  <c r="BF112" i="3" s="1"/>
  <c r="J38" i="3" s="1"/>
  <c r="AW97" i="1" s="1"/>
  <c r="AT97" i="1" s="1"/>
  <c r="J117" i="4"/>
  <c r="J111" i="4" s="1"/>
  <c r="J33" i="4" s="1"/>
  <c r="J34" i="4" s="1"/>
  <c r="AG98" i="1" s="1"/>
  <c r="J109" i="5"/>
  <c r="J103" i="5" s="1"/>
  <c r="J33" i="5" s="1"/>
  <c r="W34" i="1"/>
  <c r="W35" i="1"/>
  <c r="AV94" i="1"/>
  <c r="J109" i="6"/>
  <c r="BF131" i="7" l="1"/>
  <c r="J125" i="7"/>
  <c r="BF117" i="4"/>
  <c r="F38" i="4" s="1"/>
  <c r="BA98" i="1" s="1"/>
  <c r="AW96" i="1"/>
  <c r="AT96" i="1" s="1"/>
  <c r="BF109" i="5"/>
  <c r="F38" i="5" s="1"/>
  <c r="BA99" i="1" s="1"/>
  <c r="J119" i="4"/>
  <c r="J111" i="5"/>
  <c r="J106" i="3"/>
  <c r="J33" i="3" s="1"/>
  <c r="J34" i="3" s="1"/>
  <c r="AG97" i="1" s="1"/>
  <c r="AN97" i="1" s="1"/>
  <c r="F38" i="3"/>
  <c r="BA97" i="1" s="1"/>
  <c r="J34" i="5"/>
  <c r="AG99" i="1" s="1"/>
  <c r="F38" i="7" l="1"/>
  <c r="J38" i="7"/>
  <c r="J33" i="7"/>
  <c r="J34" i="7" s="1"/>
  <c r="AG96" i="1" s="1"/>
  <c r="AG95" i="1" s="1"/>
  <c r="J133" i="7"/>
  <c r="J43" i="3"/>
  <c r="BA96" i="1"/>
  <c r="BA95" i="1" s="1"/>
  <c r="AW95" i="1" s="1"/>
  <c r="AT95" i="1" s="1"/>
  <c r="J38" i="4"/>
  <c r="AW98" i="1" s="1"/>
  <c r="AT98" i="1" s="1"/>
  <c r="J114" i="3"/>
  <c r="J38" i="5"/>
  <c r="AW99" i="1" s="1"/>
  <c r="AT99" i="1" s="1"/>
  <c r="J43" i="7" l="1"/>
  <c r="AN96" i="1" s="1"/>
  <c r="J43" i="5"/>
  <c r="J43" i="4"/>
  <c r="AN98" i="1"/>
  <c r="AN99" i="1"/>
  <c r="BA94" i="1"/>
  <c r="AG94" i="1"/>
  <c r="AK26" i="1" s="1"/>
  <c r="AN95" i="1" l="1"/>
  <c r="AN94" i="1" s="1"/>
  <c r="AG106" i="1"/>
  <c r="AG104" i="1"/>
  <c r="AW94" i="1"/>
  <c r="AG103" i="1"/>
  <c r="CD103" i="1"/>
  <c r="AG105" i="1"/>
  <c r="AV105" i="1" s="1"/>
  <c r="BY105" i="1" s="1"/>
  <c r="CD104" i="1" l="1"/>
  <c r="CD106" i="1"/>
  <c r="CD105" i="1"/>
  <c r="AG102" i="1"/>
  <c r="AK27" i="1" s="1"/>
  <c r="AT94" i="1"/>
  <c r="AV103" i="1"/>
  <c r="BY103" i="1" s="1"/>
  <c r="AV104" i="1"/>
  <c r="BY104" i="1" s="1"/>
  <c r="AV106" i="1"/>
  <c r="BY106" i="1" s="1"/>
  <c r="AN105" i="1"/>
  <c r="AK29" i="1" l="1"/>
  <c r="W33" i="1" s="1"/>
  <c r="AK33" i="1" s="1"/>
  <c r="AN106" i="1"/>
  <c r="AN104" i="1"/>
  <c r="AN103" i="1"/>
  <c r="AG108" i="1"/>
  <c r="AK38" i="1" l="1"/>
  <c r="AN102" i="1"/>
  <c r="AN108" i="1" l="1"/>
</calcChain>
</file>

<file path=xl/sharedStrings.xml><?xml version="1.0" encoding="utf-8"?>
<sst xmlns="http://schemas.openxmlformats.org/spreadsheetml/2006/main" count="12402" uniqueCount="1804">
  <si>
    <t>Export Komplet</t>
  </si>
  <si>
    <t/>
  </si>
  <si>
    <t>2.0</t>
  </si>
  <si>
    <t>False</t>
  </si>
  <si>
    <t>{400fac1d-f049-4fa8-a512-387f2beecf5e}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</si>
  <si>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</si>
  <si>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</si>
  <si>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</si>
  <si>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</si>
  <si>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</si>
  <si>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</si>
  <si>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</si>
  <si>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</si>
  <si>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182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</si>
  <si>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</si>
  <si>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</si>
  <si>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</si>
  <si>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</si>
  <si>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</si>
  <si>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</si>
  <si>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</si>
  <si>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</si>
  <si>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</si>
  <si>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</si>
  <si>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</si>
  <si>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</si>
  <si>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</si>
  <si>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</si>
  <si>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</si>
  <si>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</si>
  <si>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</si>
  <si>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</si>
  <si>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</si>
  <si>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</si>
  <si>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</si>
  <si>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</si>
  <si>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</si>
  <si>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</si>
  <si>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</si>
  <si>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</si>
  <si>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</si>
  <si>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</si>
  <si>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</si>
  <si>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</si>
  <si>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</si>
  <si>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</si>
  <si>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</si>
  <si>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</si>
  <si>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</si>
  <si>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</si>
  <si>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</si>
  <si>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</si>
  <si>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</si>
  <si>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</si>
  <si>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</si>
  <si>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</si>
  <si>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</si>
  <si>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</si>
  <si>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</si>
  <si>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</si>
  <si>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</si>
  <si>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</si>
  <si>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</si>
  <si>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</si>
  <si>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</si>
  <si>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</si>
  <si>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</si>
  <si>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</si>
  <si>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</si>
  <si>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</si>
  <si>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</si>
  <si>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</si>
  <si>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</si>
  <si>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</si>
  <si>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</si>
  <si>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</si>
  <si>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LTC-LEOPOLDOVSKÝ TENISOVÝ KLUB</t>
  </si>
  <si>
    <t>STA</t>
  </si>
  <si>
    <t>1</t>
  </si>
  <si>
    <t>{6e414814-37f8-4060-8855-5b5129171eb9}</t>
  </si>
  <si>
    <t>/</t>
  </si>
  <si>
    <t>Architekúra,statika</t>
  </si>
  <si>
    <t>Časť</t>
  </si>
  <si>
    <t>2</t>
  </si>
  <si>
    <t>{6781f617-81a2-4e49-b233-19c0daefe8c9}</t>
  </si>
  <si>
    <t>Elektroinštalácia</t>
  </si>
  <si>
    <t>{984f20ac-e425-4ef6-9873-06fe0d483f8d}</t>
  </si>
  <si>
    <t>Zdravotechnické inštalácie</t>
  </si>
  <si>
    <t>{c68d2620-274f-4b22-b110-cfaac7a67cd2}</t>
  </si>
  <si>
    <t>Vykurovanie</t>
  </si>
  <si>
    <t>{8958bf12-3e53-41c5-9346-7fde81ea7db5}</t>
  </si>
  <si>
    <t>Rekuperácia</t>
  </si>
  <si>
    <t>{cc4d9785-523b-4ff2-8c1d-612f1c2007b8}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</si>
  <si>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</si>
  <si>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</si>
  <si>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</si>
  <si>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</si>
  <si>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</si>
  <si>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</si>
  <si>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</si>
  <si>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</si>
  <si>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</si>
  <si>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F1</t>
  </si>
  <si>
    <t>27,88</t>
  </si>
  <si>
    <t>F2</t>
  </si>
  <si>
    <t>45,25</t>
  </si>
  <si>
    <t>KRYCÍ LIST ROZPOČTU</t>
  </si>
  <si>
    <t>F3</t>
  </si>
  <si>
    <t>54,85</t>
  </si>
  <si>
    <t>F4</t>
  </si>
  <si>
    <t>3,31</t>
  </si>
  <si>
    <t>F5</t>
  </si>
  <si>
    <t>7,82</t>
  </si>
  <si>
    <t>keramický_obklad</t>
  </si>
  <si>
    <t>14,79</t>
  </si>
  <si>
    <t>Objekt:</t>
  </si>
  <si>
    <t>oceľ</t>
  </si>
  <si>
    <t>0,943</t>
  </si>
  <si>
    <t>R1</t>
  </si>
  <si>
    <t>61,432</t>
  </si>
  <si>
    <t>Časť:</t>
  </si>
  <si>
    <t>R2</t>
  </si>
  <si>
    <t>33,015</t>
  </si>
  <si>
    <t>R3</t>
  </si>
  <si>
    <t>50,082</t>
  </si>
  <si>
    <t>XPS80_základ</t>
  </si>
  <si>
    <t>52,363</t>
  </si>
  <si>
    <t>TI_do_debnenia</t>
  </si>
  <si>
    <t>5,455</t>
  </si>
  <si>
    <t>Gucmanova ul.,Leopoldov</t>
  </si>
  <si>
    <t>P1</t>
  </si>
  <si>
    <t>10,119</t>
  </si>
  <si>
    <t>HI_V</t>
  </si>
  <si>
    <t>98,769</t>
  </si>
  <si>
    <t>HI_z</t>
  </si>
  <si>
    <t>6,252</t>
  </si>
  <si>
    <t>Mesto Leopoldov</t>
  </si>
  <si>
    <t>trámy_podlaha</t>
  </si>
  <si>
    <t>2,893</t>
  </si>
  <si>
    <t>XPS50</t>
  </si>
  <si>
    <t>6,476</t>
  </si>
  <si>
    <t>PIR50</t>
  </si>
  <si>
    <t>0,326</t>
  </si>
  <si>
    <t>PIR40</t>
  </si>
  <si>
    <t>0,275</t>
  </si>
  <si>
    <t>XPS80</t>
  </si>
  <si>
    <t>6,459</t>
  </si>
  <si>
    <t>ornica</t>
  </si>
  <si>
    <t>35,595</t>
  </si>
  <si>
    <t>PLURAL,s.r.o.</t>
  </si>
  <si>
    <t>jama</t>
  </si>
  <si>
    <t>57,564</t>
  </si>
  <si>
    <t>ryha</t>
  </si>
  <si>
    <t>9,23</t>
  </si>
  <si>
    <t>odkop</t>
  </si>
  <si>
    <t>2,553</t>
  </si>
  <si>
    <t>Rosoft,s.r.o.</t>
  </si>
  <si>
    <t>GEO_GTX</t>
  </si>
  <si>
    <t>240,76</t>
  </si>
  <si>
    <t>P2</t>
  </si>
  <si>
    <t>30</t>
  </si>
  <si>
    <t>trávnik</t>
  </si>
  <si>
    <t>87,4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</si>
  <si>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</si>
  <si>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</si>
  <si>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</si>
  <si>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</si>
  <si>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</si>
  <si>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</si>
  <si>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</si>
  <si>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</si>
  <si>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</si>
  <si>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</si>
  <si>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</si>
  <si>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</si>
  <si>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</si>
  <si>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</si>
  <si>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</si>
  <si>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</si>
  <si>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</si>
  <si>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</si>
  <si>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</si>
  <si>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725 - Zdravotechnika - zriaďovacie predmety</t>
  </si>
  <si>
    <t xml:space="preserve">    762 - Konštrukcie tesárske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</si>
  <si>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</si>
  <si>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</si>
  <si>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</si>
  <si>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776 - Podlahy povlakové</t>
  </si>
  <si>
    <t xml:space="preserve">    777 - Podlahy syntetické</t>
  </si>
  <si>
    <t xml:space="preserve">    781 - Obklady</t>
  </si>
  <si>
    <t xml:space="preserve">    783 - Nátery</t>
  </si>
  <si>
    <t>Ostatné - Ostatné</t>
  </si>
  <si>
    <t xml:space="preserve">    Z1 - Pomocné výpočty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</si>
  <si>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</si>
  <si>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</si>
  <si>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</si>
  <si>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</si>
  <si>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</si>
  <si>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</si>
  <si>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</si>
  <si>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</si>
  <si>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</si>
  <si>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</si>
  <si>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</si>
  <si>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</si>
  <si>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</si>
  <si>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</si>
  <si>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</si>
  <si>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</si>
  <si>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</si>
  <si>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</si>
  <si>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</si>
  <si>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</si>
  <si>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</si>
  <si>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</si>
  <si>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</si>
  <si>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</si>
  <si>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</si>
  <si>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</si>
  <si>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121101111.S</t>
  </si>
  <si>
    <t>Odstránenie ornice s vodor. premiestn. na hromady, so zložením na vzdialenosť do 100 m a do 100m3</t>
  </si>
  <si>
    <t>m3</t>
  </si>
  <si>
    <t>4</t>
  </si>
  <si>
    <t>-1610112918</t>
  </si>
  <si>
    <t>VV</t>
  </si>
  <si>
    <t>"pod základovou doskou</t>
  </si>
  <si>
    <t>14,25*7,8*0,3</t>
  </si>
  <si>
    <t>"pod terasou a v mieste zákl. pásu</t>
  </si>
  <si>
    <t>0,3*1*7,5</t>
  </si>
  <si>
    <t>Súčet</t>
  </si>
  <si>
    <t>122201101.S</t>
  </si>
  <si>
    <t>Odkopávka a prekopávka nezapažená v hornine 3, do 100 m3</t>
  </si>
  <si>
    <t>376453862</t>
  </si>
  <si>
    <t>"pod P1 úroveň PT=-0,565 zo statiky</t>
  </si>
  <si>
    <t>0,362*1,25</t>
  </si>
  <si>
    <t>"pod P2 úroveň PT=-0,67 zo statiky</t>
  </si>
  <si>
    <t>0,07*30</t>
  </si>
  <si>
    <t>3</t>
  </si>
  <si>
    <t>122201109.S</t>
  </si>
  <si>
    <t>Odkopávky a prekopávky nezapažené. Príplatok k cenám za lepivosť horniny 3</t>
  </si>
  <si>
    <t>-1376269834</t>
  </si>
  <si>
    <t>131201101.S</t>
  </si>
  <si>
    <t>Výkop nezapaženej jamy v hornine 3, do 100 m3</t>
  </si>
  <si>
    <t>1756127978</t>
  </si>
  <si>
    <t xml:space="preserve">" pod zákl. doskou </t>
  </si>
  <si>
    <t>7,38*7,8 "polyline</t>
  </si>
  <si>
    <t>5</t>
  </si>
  <si>
    <t>131201109.S</t>
  </si>
  <si>
    <t>Hĺbenie nezapažených jám a zárezov. Príplatok za lepivosť horniny 3</t>
  </si>
  <si>
    <t>64663858</t>
  </si>
  <si>
    <t>6</t>
  </si>
  <si>
    <t>132201201.S</t>
  </si>
  <si>
    <t>Výkop ryhy šírky 600-2000mm horn.3 do 100m3</t>
  </si>
  <si>
    <t>596490293</t>
  </si>
  <si>
    <t>"základový pásy pod terasou</t>
  </si>
  <si>
    <t>1*1,3*7,1</t>
  </si>
  <si>
    <t>7</t>
  </si>
  <si>
    <t>132201209.S</t>
  </si>
  <si>
    <t>Príplatok k cenám za lepivosť pri hĺbení rýh š. nad 600 do 2 000 mm zapaž. i nezapažených, s urovnaním dna v hornine 3</t>
  </si>
  <si>
    <t>-1329123362</t>
  </si>
  <si>
    <t>8</t>
  </si>
  <si>
    <t>171201101.S</t>
  </si>
  <si>
    <t>Uloženie sypaniny do násypov s rozprestretím sypaniny vo vrstvách a s hrubým urovnaním nezhutnených</t>
  </si>
  <si>
    <t>902184357</t>
  </si>
  <si>
    <t>zemina z výkopov ponechaná na pozemku na terénne úpravy</t>
  </si>
  <si>
    <t>odkop+jama+ryha</t>
  </si>
  <si>
    <t>9</t>
  </si>
  <si>
    <t>180402111</t>
  </si>
  <si>
    <t>Založenie trávnika parkového výsevom v rovine do 1:5</t>
  </si>
  <si>
    <t>m2</t>
  </si>
  <si>
    <t>695391364</t>
  </si>
  <si>
    <t>10</t>
  </si>
  <si>
    <t>M</t>
  </si>
  <si>
    <t>005720001400</t>
  </si>
  <si>
    <t>Tráva - trávové semeno parková zmes 30g/m2</t>
  </si>
  <si>
    <t>kg</t>
  </si>
  <si>
    <t>1134481802</t>
  </si>
  <si>
    <t>trávnik*30/1000</t>
  </si>
  <si>
    <t>11</t>
  </si>
  <si>
    <t>181301105.S</t>
  </si>
  <si>
    <t>Rozprestretie ornice v rovine, plocha do 500 m2, hr. do 300 mm</t>
  </si>
  <si>
    <t>1600347768</t>
  </si>
  <si>
    <t>ornica/0,3</t>
  </si>
  <si>
    <t>12</t>
  </si>
  <si>
    <t>182001121.S</t>
  </si>
  <si>
    <t>Plošná úprava terénu pri nerovnostiach terénu nad 100-150 mm v rovine alebo na svahu do 1:5</t>
  </si>
  <si>
    <t>447093534</t>
  </si>
  <si>
    <t>13</t>
  </si>
  <si>
    <t>183403161</t>
  </si>
  <si>
    <t>Obrobenie pôdy valcovaním v rovine alebo na svahu do 1:5</t>
  </si>
  <si>
    <t>352169257</t>
  </si>
  <si>
    <t>14</t>
  </si>
  <si>
    <t>184802111</t>
  </si>
  <si>
    <t>Chemické odburinenie pôdy v rovine alebo na svahu do 1:5 postrekom naširoko</t>
  </si>
  <si>
    <t>1001285647</t>
  </si>
  <si>
    <t>15</t>
  </si>
  <si>
    <t>25231000010r</t>
  </si>
  <si>
    <t>Chemické odburinenie trávnika - herbicid</t>
  </si>
  <si>
    <t>l</t>
  </si>
  <si>
    <t>2128027767</t>
  </si>
  <si>
    <t>trávnik*0,0004</t>
  </si>
  <si>
    <t>16</t>
  </si>
  <si>
    <t>185803111</t>
  </si>
  <si>
    <t>Ošetrenie trávnika v rovine alebo na svahu do 1:5</t>
  </si>
  <si>
    <t>1345203424</t>
  </si>
  <si>
    <t>17</t>
  </si>
  <si>
    <t>185803211</t>
  </si>
  <si>
    <t>Povalcovanie trávnika v rovine alebo na svahu</t>
  </si>
  <si>
    <t>845882146</t>
  </si>
  <si>
    <t>18</t>
  </si>
  <si>
    <t>185804111s1</t>
  </si>
  <si>
    <t>Zaliatie rastlín vodou 2x20l/m2 trávniku,vrátane dodávky vody</t>
  </si>
  <si>
    <t>-1349109132</t>
  </si>
  <si>
    <t>20*2*0,001*trávnik</t>
  </si>
  <si>
    <t>Zakladanie</t>
  </si>
  <si>
    <t>19</t>
  </si>
  <si>
    <t>215901101.S1</t>
  </si>
  <si>
    <t>Zhutnenie podložia z rastlej horniny 1 až 4 pod násypy, 30 Mpa</t>
  </si>
  <si>
    <t>2035631712</t>
  </si>
  <si>
    <t>271571111R1</t>
  </si>
  <si>
    <t>Násyp štrkový z makadamu fr.10mm - okolo stromu</t>
  </si>
  <si>
    <t>-426944123</t>
  </si>
  <si>
    <t>(0,18+0)/2*10,911</t>
  </si>
  <si>
    <t>21</t>
  </si>
  <si>
    <t>273321511.S</t>
  </si>
  <si>
    <t>Betón základových dosiek, železový (bez výstuže), tr. C 30/37</t>
  </si>
  <si>
    <t>3676556</t>
  </si>
  <si>
    <t>"D001</t>
  </si>
  <si>
    <t>7,1*13,75*0,2</t>
  </si>
  <si>
    <t>19,525*1,035</t>
  </si>
  <si>
    <t>22</t>
  </si>
  <si>
    <t>273351215.S</t>
  </si>
  <si>
    <t>Debnenie stien základových dosiek, zhotovenie-dielce</t>
  </si>
  <si>
    <t>-1565436369</t>
  </si>
  <si>
    <t xml:space="preserve">0,2*7,1 </t>
  </si>
  <si>
    <t>"Pozn.: ostatné strany dosky zadebnené vrámci základových pásov</t>
  </si>
  <si>
    <t>23</t>
  </si>
  <si>
    <t>273351216.S</t>
  </si>
  <si>
    <t>Debnenie stien základových dosiek, odstránenie-dielce</t>
  </si>
  <si>
    <t>-1596549579</t>
  </si>
  <si>
    <t>24</t>
  </si>
  <si>
    <t>273361821.S</t>
  </si>
  <si>
    <t>Výstuž základových konštrukcii z ocele B500 (10505)</t>
  </si>
  <si>
    <t>t</t>
  </si>
  <si>
    <t>-1048805058</t>
  </si>
  <si>
    <t xml:space="preserve">"z výkazu výstuže </t>
  </si>
  <si>
    <t>5036,19/1000</t>
  </si>
  <si>
    <t>25</t>
  </si>
  <si>
    <t>274313811.S</t>
  </si>
  <si>
    <t>Betón základových pásov, prostý tr. C 30/37</t>
  </si>
  <si>
    <t>390026162</t>
  </si>
  <si>
    <t>"ZPB pod schodom</t>
  </si>
  <si>
    <t>(0,3*0,6*0,8)*3</t>
  </si>
  <si>
    <t>"ZPB pod rampou</t>
  </si>
  <si>
    <t>(0,3*1,25*0,8)*5</t>
  </si>
  <si>
    <t>1,932*1,035</t>
  </si>
  <si>
    <t>26</t>
  </si>
  <si>
    <t>274321511.S</t>
  </si>
  <si>
    <t>Betón základových pásov, železový (bez výstuže), tr. C 30/37</t>
  </si>
  <si>
    <t>-710931864</t>
  </si>
  <si>
    <t>"P001</t>
  </si>
  <si>
    <t>0,42*1*7,1</t>
  </si>
  <si>
    <t>"P002</t>
  </si>
  <si>
    <t>0,2*0,68*(8,545*2+7,1)</t>
  </si>
  <si>
    <t>"P003</t>
  </si>
  <si>
    <t>0,2*0,5*(13,955*2+7,1)</t>
  </si>
  <si>
    <t>9,773*1,035</t>
  </si>
  <si>
    <t>27</t>
  </si>
  <si>
    <t>274351215.S</t>
  </si>
  <si>
    <t>Debnenie stien základových pásov, zhotovenie-dielce</t>
  </si>
  <si>
    <t>1806265353</t>
  </si>
  <si>
    <t xml:space="preserve">"základy z prostého betónu </t>
  </si>
  <si>
    <t>0,8*(0,3*2+0,6*2)*3</t>
  </si>
  <si>
    <t>0,8*(0,3*2+1,25*2)*5</t>
  </si>
  <si>
    <t>Medzisúčet</t>
  </si>
  <si>
    <t>"základy zo žb</t>
  </si>
  <si>
    <t>0,42*(1*2+7,1*2)</t>
  </si>
  <si>
    <t>0,68*(8,545*2*2+7,1*2)</t>
  </si>
  <si>
    <t>0,5*(13,955*2*2+7,1*2)</t>
  </si>
  <si>
    <t>28</t>
  </si>
  <si>
    <t>274351216.S</t>
  </si>
  <si>
    <t>Debnenie stien základových pásov, odstránenie-dielce</t>
  </si>
  <si>
    <t>-1520608940</t>
  </si>
  <si>
    <t>29</t>
  </si>
  <si>
    <t>279321511.S</t>
  </si>
  <si>
    <t>Betón základových múrov, železový (bez výstuže), tr. C 30/37</t>
  </si>
  <si>
    <t>-1122799209</t>
  </si>
  <si>
    <t>0,17*0,18*(13,955*2+7,1)</t>
  </si>
  <si>
    <t>279351105.S</t>
  </si>
  <si>
    <t>Debnenie základových múrov obojstranné zhotovenie-dielce</t>
  </si>
  <si>
    <t>-343869508</t>
  </si>
  <si>
    <t>0,18*(13,955*2*2+7,1*2)</t>
  </si>
  <si>
    <t>31</t>
  </si>
  <si>
    <t>279351106.S</t>
  </si>
  <si>
    <t>Debnenie základových múrov obojstranné odstránenie-dielce</t>
  </si>
  <si>
    <t>1857728916</t>
  </si>
  <si>
    <t>32</t>
  </si>
  <si>
    <t>285371211.Sr</t>
  </si>
  <si>
    <t>M+D Zemné skrutky KSF M 140x2100 - M24, vrátane plechu hr. 5mm a rúru 95/5mm dl. 1,5m,oceľ.prvky žiar.pozink</t>
  </si>
  <si>
    <t>ks</t>
  </si>
  <si>
    <t>-1598065487</t>
  </si>
  <si>
    <t>33</t>
  </si>
  <si>
    <t>289971441.S</t>
  </si>
  <si>
    <t xml:space="preserve">Geomreža pre stabilizáciu podkladu, tuhá dvojosá z polypropylénu pevnosť v ťahu do 20 kN/m </t>
  </si>
  <si>
    <t>586957232</t>
  </si>
  <si>
    <t>"geomreža</t>
  </si>
  <si>
    <t>13,9*7,1</t>
  </si>
  <si>
    <t>1,3*7,1</t>
  </si>
  <si>
    <t>geomreža</t>
  </si>
  <si>
    <t>34</t>
  </si>
  <si>
    <t>289971442.S</t>
  </si>
  <si>
    <t xml:space="preserve">Geomreža pre stabilizáciu podkladu, tuhá dvojosá z polypropylénu pevnosť v ťahu do 30 kN/m </t>
  </si>
  <si>
    <t>432233296</t>
  </si>
  <si>
    <t>35</t>
  </si>
  <si>
    <t>289971443.S</t>
  </si>
  <si>
    <t xml:space="preserve">Geomreža pre stabilizáciu podkladu, tuhá dvojosá z polypropylénu pevnosť v ťahu do 40 kN/m </t>
  </si>
  <si>
    <t>1592107185</t>
  </si>
  <si>
    <t>36</t>
  </si>
  <si>
    <t>289971211.Sr</t>
  </si>
  <si>
    <t xml:space="preserve">Zhotovenie vrstvy z geotextílie na upravenom povrchu </t>
  </si>
  <si>
    <t>-1955179950</t>
  </si>
  <si>
    <t>"geotextília 2 vrstvy</t>
  </si>
  <si>
    <t xml:space="preserve">"pod základmi </t>
  </si>
  <si>
    <t>14,25*7,8*2</t>
  </si>
  <si>
    <t>"pod zákl. pásom</t>
  </si>
  <si>
    <t>1,3*7,1*2</t>
  </si>
  <si>
    <t>"Geotextília P2</t>
  </si>
  <si>
    <t>geotex</t>
  </si>
  <si>
    <t>37</t>
  </si>
  <si>
    <t>693110002000.r</t>
  </si>
  <si>
    <t>Geotextília netkaná 100% PP GTX S13NW</t>
  </si>
  <si>
    <t>-564534475</t>
  </si>
  <si>
    <t>GEO_gtx*1,15</t>
  </si>
  <si>
    <t>38</t>
  </si>
  <si>
    <t>693110002000.r1</t>
  </si>
  <si>
    <t xml:space="preserve">Geotextília </t>
  </si>
  <si>
    <t>-401810605</t>
  </si>
  <si>
    <t>p2*1,15</t>
  </si>
  <si>
    <t>Zvislé a kompletné konštrukcie</t>
  </si>
  <si>
    <t>39</t>
  </si>
  <si>
    <t>317166132</t>
  </si>
  <si>
    <t>Samonosný preklad ref. PORFIX, šírky 100 mm, výšky 250 mm, dĺžky 1200 mm</t>
  </si>
  <si>
    <t>-736067271</t>
  </si>
  <si>
    <t>40</t>
  </si>
  <si>
    <t>3179411235</t>
  </si>
  <si>
    <t>Osadenie oceľových valcovaných nosníkov a stĺpov I, IE,U,UE,L,HEB vrátane kotvenia a povrchovej úpravy</t>
  </si>
  <si>
    <t>-105524154</t>
  </si>
  <si>
    <t>"z výkazu ocele</t>
  </si>
  <si>
    <t>"1. HEB 140</t>
  </si>
  <si>
    <t>456,97/1000</t>
  </si>
  <si>
    <t>"2.HEB 140</t>
  </si>
  <si>
    <t>435,60/1000</t>
  </si>
  <si>
    <t>"3. platňa 200/200/10</t>
  </si>
  <si>
    <t>50,24/1000</t>
  </si>
  <si>
    <t>41</t>
  </si>
  <si>
    <t>13384340005</t>
  </si>
  <si>
    <t>Oceľ valcovaná, S235 - vrátane povrchovej úpravy (1xzákl. + 2xvrchný náter)</t>
  </si>
  <si>
    <t>-1109172905</t>
  </si>
  <si>
    <t>oceľ*1,1</t>
  </si>
  <si>
    <t>"Pozn.: uvažované stratné 10% z zvary, styky, prerezy</t>
  </si>
  <si>
    <t>42</t>
  </si>
  <si>
    <t>341321610.S</t>
  </si>
  <si>
    <t>Betón stien a priečok, železový (bez výstuže) tr. C 30/37</t>
  </si>
  <si>
    <t>218245390</t>
  </si>
  <si>
    <t>"ST101+ST103</t>
  </si>
  <si>
    <t>3,23*7*0,2*2</t>
  </si>
  <si>
    <t>-2,85*1,7*0,2*2</t>
  </si>
  <si>
    <t>"ST102+ST104</t>
  </si>
  <si>
    <t>3,23*4,28*0,2*2</t>
  </si>
  <si>
    <t>43</t>
  </si>
  <si>
    <t>341351105.S</t>
  </si>
  <si>
    <t>Debnenie stien a priečok obojstranné zhotovenie-dielce</t>
  </si>
  <si>
    <t>921252429</t>
  </si>
  <si>
    <t>3,23*(7*2+0,2*2)*2</t>
  </si>
  <si>
    <t>-2,85*1,7*2*2</t>
  </si>
  <si>
    <t>0,2*(2,85*2+1,7)*2 "debnenie otvorov</t>
  </si>
  <si>
    <t>3,23*(4,28*2+0,2*2)*2</t>
  </si>
  <si>
    <t>44</t>
  </si>
  <si>
    <t>341351106.S</t>
  </si>
  <si>
    <t>Debnenie stien a priečok obojstranné odstránenie-dielce</t>
  </si>
  <si>
    <t>686453075</t>
  </si>
  <si>
    <t>45</t>
  </si>
  <si>
    <t>341361821.S</t>
  </si>
  <si>
    <t>Výstuž stien a priečok B500 (10505)</t>
  </si>
  <si>
    <t>629645332</t>
  </si>
  <si>
    <t>"z výkazu výstuže stien</t>
  </si>
  <si>
    <t>1556,7/1000</t>
  </si>
  <si>
    <t>46</t>
  </si>
  <si>
    <t>3422731000</t>
  </si>
  <si>
    <t>Priečky z betonových pohľadových tvárnic hr.100mm, napr.PORFIX hr. 100 mm P2-500 hladkých, na MVC a lepidlo PORFIX (100x250x500)</t>
  </si>
  <si>
    <t>272982696</t>
  </si>
  <si>
    <t>3,23*4,28*2</t>
  </si>
  <si>
    <t>-0,8*2*4</t>
  </si>
  <si>
    <t>3,23*(1,35+1)*2</t>
  </si>
  <si>
    <t>Vodorovné konštrukcie</t>
  </si>
  <si>
    <t>47</t>
  </si>
  <si>
    <t>411321616.S</t>
  </si>
  <si>
    <t>Betón stropov doskových a trámových,  železový tr. C 30/37</t>
  </si>
  <si>
    <t>403652042</t>
  </si>
  <si>
    <t>22,5*7,5*0,25</t>
  </si>
  <si>
    <t>-13,41*7,16*0,25</t>
  </si>
  <si>
    <t>13,25*7*0,25</t>
  </si>
  <si>
    <t>-11,351*0,25 "polyline otvor okolo stromu</t>
  </si>
  <si>
    <t>-0,25*1,3*1,3*2</t>
  </si>
  <si>
    <t>48</t>
  </si>
  <si>
    <t>411351101.S</t>
  </si>
  <si>
    <t>Debnenie stropov doskových zhotovenie-dielce</t>
  </si>
  <si>
    <t>-713615528</t>
  </si>
  <si>
    <t xml:space="preserve">"zospodu </t>
  </si>
  <si>
    <t>22,5*7,5</t>
  </si>
  <si>
    <t>-11,351 "polyline otvor okolo stromu</t>
  </si>
  <si>
    <t>-1,3*1,3*2 "svetlíky</t>
  </si>
  <si>
    <t>-0,2*(2,65*2*2+4,28*2)</t>
  </si>
  <si>
    <t>"z boku</t>
  </si>
  <si>
    <t>0,25*(22,5*2+7,5*2+41,14+40,5)</t>
  </si>
  <si>
    <t>(0,25*1,3*4)*2 "svetliky</t>
  </si>
  <si>
    <t>49</t>
  </si>
  <si>
    <t>411351102.S</t>
  </si>
  <si>
    <t>Debnenie stropov doskových odstránenie-dielce</t>
  </si>
  <si>
    <t>-545363406</t>
  </si>
  <si>
    <t>50</t>
  </si>
  <si>
    <t>411351101.S-1</t>
  </si>
  <si>
    <t>Debnenie zaoblené stropov doskových zhotovenie-dielce</t>
  </si>
  <si>
    <t>67654759</t>
  </si>
  <si>
    <t>"debnenie bokov okrúhleho otvoru okolo stromu</t>
  </si>
  <si>
    <t>0,25*11,969 "polyline</t>
  </si>
  <si>
    <t>51</t>
  </si>
  <si>
    <t>411351102.Sr</t>
  </si>
  <si>
    <t>Debnenie zaoblené stropov doskových odstránenie-dielce</t>
  </si>
  <si>
    <t>-1137488908</t>
  </si>
  <si>
    <t>52</t>
  </si>
  <si>
    <t>411354175.S</t>
  </si>
  <si>
    <t>Podporná konštrukcia stropov výšky do 4 m pre zaťaženie do 20 kPa zhotovenie</t>
  </si>
  <si>
    <t>-1235130374</t>
  </si>
  <si>
    <t>53</t>
  </si>
  <si>
    <t>411354176.S</t>
  </si>
  <si>
    <t>Podporná konštrukcia stropov výšky do 4 m pre zaťaženie do 20 kPa odstránenie</t>
  </si>
  <si>
    <t>-2028998614</t>
  </si>
  <si>
    <t>54</t>
  </si>
  <si>
    <t>411361821.S</t>
  </si>
  <si>
    <t>Výstuž stropov doskových, trámových, vložkových,konzolových alebo balkónových, B500 (10505)</t>
  </si>
  <si>
    <t>-2144738553</t>
  </si>
  <si>
    <t>"z výkazu výmer stropu</t>
  </si>
  <si>
    <t>10897,12/1000</t>
  </si>
  <si>
    <t>55</t>
  </si>
  <si>
    <t>4162580340</t>
  </si>
  <si>
    <t>Tepelnoizolačný obklad stropov hr. 125 mm napr.YTONG Multipor, lepený + kotvený</t>
  </si>
  <si>
    <t>1835056231</t>
  </si>
  <si>
    <t>"2x125mm</t>
  </si>
  <si>
    <t>"mč.101-106</t>
  </si>
  <si>
    <t>(8,22+8,61+1,22+58,16+1,22+8,61)*2</t>
  </si>
  <si>
    <t>-1*1*2*2</t>
  </si>
  <si>
    <t>56</t>
  </si>
  <si>
    <t>417000000</t>
  </si>
  <si>
    <t xml:space="preserve">M+D Termokôš "TKA/4E 17/25", Mx=5,0kNm, Vy=62,9kN </t>
  </si>
  <si>
    <t>829081547</t>
  </si>
  <si>
    <t>57</t>
  </si>
  <si>
    <t>417100000</t>
  </si>
  <si>
    <t xml:space="preserve">M+D Termokôš "TKM/7E 19/25", Mx=82,6kNm, Vy=79,8kN </t>
  </si>
  <si>
    <t>1293878655</t>
  </si>
  <si>
    <t>58</t>
  </si>
  <si>
    <t>417391151.S</t>
  </si>
  <si>
    <t>Montáž obkladu betónových konštrukcií vykonaný súčasne s betónovaním extrudovaným polystyrénom</t>
  </si>
  <si>
    <t>-1549779706</t>
  </si>
  <si>
    <t xml:space="preserve">"TI v strope medzi termokošmi </t>
  </si>
  <si>
    <t>0,25*(13,41*2+7*2)</t>
  </si>
  <si>
    <t>-0,25*(7+12) "termokoše</t>
  </si>
  <si>
    <t>59</t>
  </si>
  <si>
    <t>283750000900.S</t>
  </si>
  <si>
    <t>Doska XPS hr. 80 mm</t>
  </si>
  <si>
    <t>1941539266</t>
  </si>
  <si>
    <t>TI_do_debnenia*1,1</t>
  </si>
  <si>
    <t>"Pozn.: uvažované stratné 10%</t>
  </si>
  <si>
    <t>60</t>
  </si>
  <si>
    <t>430321616.S</t>
  </si>
  <si>
    <t>Schodiskové konštrukcie, betón železový tr. C 30/37</t>
  </si>
  <si>
    <t>41495079</t>
  </si>
  <si>
    <t>"exteriérový schod</t>
  </si>
  <si>
    <t>0,2*7,5 "polyline*dlžka</t>
  </si>
  <si>
    <t>61</t>
  </si>
  <si>
    <t>434351141.S</t>
  </si>
  <si>
    <t>Debnenie stupňov na podstupňovej doske alebo na teréne pôdorysne priamočiarych zhotovenie</t>
  </si>
  <si>
    <t>348725618</t>
  </si>
  <si>
    <t>"nástupnica</t>
  </si>
  <si>
    <t>0,3*7,5*2</t>
  </si>
  <si>
    <t>"podstupnice</t>
  </si>
  <si>
    <t>(0,165+0,25)*7,5</t>
  </si>
  <si>
    <t>"bočné strany</t>
  </si>
  <si>
    <t>0,2*2 "polyline</t>
  </si>
  <si>
    <t>62</t>
  </si>
  <si>
    <t>434351142.S</t>
  </si>
  <si>
    <t>Debnenie stupňov na podstupňovej doske alebo na teréne pôdorysne priamočiarych odstránenie</t>
  </si>
  <si>
    <t>1420706958</t>
  </si>
  <si>
    <t>Komunikácie</t>
  </si>
  <si>
    <t>63</t>
  </si>
  <si>
    <t>564201111.0</t>
  </si>
  <si>
    <t>Podklad alebo podsyp zo štrkopiesku 0/8 s rozprestretím, vlhčením a zhutnením, po zhutnení hr. 40 mm</t>
  </si>
  <si>
    <t>920255444</t>
  </si>
  <si>
    <t>64</t>
  </si>
  <si>
    <t>564201111.r</t>
  </si>
  <si>
    <t>Podklad alebo podsyp zo štrku fr.4/8 hr.30mm</t>
  </si>
  <si>
    <t>1128239550</t>
  </si>
  <si>
    <t>65</t>
  </si>
  <si>
    <t>564871111.Sr</t>
  </si>
  <si>
    <t>Podklad zo štrkodrviny fr.0/64 s rozprestretím a zhutnením, po zhutnení hr. 200-250 mm</t>
  </si>
  <si>
    <t>697401883</t>
  </si>
  <si>
    <t>66</t>
  </si>
  <si>
    <t>564750111.Sr</t>
  </si>
  <si>
    <t>Podklad alebo kryt z makadamu veľ. 8-16 mm s rozprestretím a zhutnením hr. 150 mm</t>
  </si>
  <si>
    <t>298590575</t>
  </si>
  <si>
    <t>67</t>
  </si>
  <si>
    <t>564760211.S</t>
  </si>
  <si>
    <t>Podklad alebo kryt zo štrku veľ. 16-32 mm s rozprestretím a zhutnením hr. 200 mm</t>
  </si>
  <si>
    <t>1927446704</t>
  </si>
  <si>
    <t>p2</t>
  </si>
  <si>
    <t>68</t>
  </si>
  <si>
    <t>564782111.S</t>
  </si>
  <si>
    <t>Podklad alebo kryt z kameniva hrubého drveného veľ. 32-63 mm (vibr.štrk) po zhut.hr. 300 mm</t>
  </si>
  <si>
    <t>1098633772</t>
  </si>
  <si>
    <t xml:space="preserve">"úroveň základov </t>
  </si>
  <si>
    <t>14,25*7,8</t>
  </si>
  <si>
    <t>69</t>
  </si>
  <si>
    <t>564871111.S1</t>
  </si>
  <si>
    <t>Podklad zo štrkodrviny 0-63 s rozprestretím a zhutnením, po zhutnení hr. 300 mm</t>
  </si>
  <si>
    <t>1526734202</t>
  </si>
  <si>
    <t>"2x v hr.300mm</t>
  </si>
  <si>
    <t>120,38</t>
  </si>
  <si>
    <t>Úpravy povrchov, podlahy, osadenie</t>
  </si>
  <si>
    <t>70</t>
  </si>
  <si>
    <t>612460121.Sr</t>
  </si>
  <si>
    <t>Vyspravenie povrchu pod obklad</t>
  </si>
  <si>
    <t>434041961</t>
  </si>
  <si>
    <t>71</t>
  </si>
  <si>
    <t>631316033.Sr</t>
  </si>
  <si>
    <t>Mazanina z betónu s polypropylénovými vláknami  (m3) tr.C30/37 hr. nad 120 do 240 mm</t>
  </si>
  <si>
    <t>1218066549</t>
  </si>
  <si>
    <t>"chodník P1</t>
  </si>
  <si>
    <t>0,15*1,25*8,095*1,035</t>
  </si>
  <si>
    <t>"vrátane spádovania a dilatovania, uvažované stratné na beton priamo do terénu 3,5%</t>
  </si>
  <si>
    <t>72</t>
  </si>
  <si>
    <t>631319175.r</t>
  </si>
  <si>
    <t>Príplatok za metličkovú úpravu</t>
  </si>
  <si>
    <t>-2082514841</t>
  </si>
  <si>
    <t>1,25*8,095</t>
  </si>
  <si>
    <t>73</t>
  </si>
  <si>
    <t>631319175.S</t>
  </si>
  <si>
    <t>Príplatok za strhnutie povrchu mazaniny latou pre hr. obidvoch vrstiev mazaniny nad 120 do 240 mm</t>
  </si>
  <si>
    <t>-1669908966</t>
  </si>
  <si>
    <t>74</t>
  </si>
  <si>
    <t>631351101.S</t>
  </si>
  <si>
    <t>Debnenie stien, rýh a otvorov v podlahách zhotovenie</t>
  </si>
  <si>
    <t>794840926</t>
  </si>
  <si>
    <t>"doska-rampa</t>
  </si>
  <si>
    <t>0,15*(1,25*2+8,095*2)</t>
  </si>
  <si>
    <t>75</t>
  </si>
  <si>
    <t>631351102.S</t>
  </si>
  <si>
    <t>Debnenie stien, rýh a otvorov v podlahách odstránenie</t>
  </si>
  <si>
    <t>-1730843179</t>
  </si>
  <si>
    <t>76</t>
  </si>
  <si>
    <t>631362021.S</t>
  </si>
  <si>
    <t>Výstuž mazanín z betónov (z kameniva) a z ľahkých betónov zo zváraných sietí z drôtov typu KARI</t>
  </si>
  <si>
    <t>15107440</t>
  </si>
  <si>
    <t>"sieťovina 6,0/100 pri oboch povrchoch</t>
  </si>
  <si>
    <t>"uvažovaná KARI sieť 6-10x10cm, 4,44kg/m2</t>
  </si>
  <si>
    <t>((8,095*1,25*4,44)/1000)*2*1,2</t>
  </si>
  <si>
    <t>"Pozn.: uvažované stratné 20%</t>
  </si>
  <si>
    <t>77</t>
  </si>
  <si>
    <t>631582001.S</t>
  </si>
  <si>
    <t>Násyp zo štrku z  penového skla (sklopenový granulát)</t>
  </si>
  <si>
    <t>-1179931320</t>
  </si>
  <si>
    <t>"det. 1</t>
  </si>
  <si>
    <t>(0,04+0,05)/2*0,18*7,64*2</t>
  </si>
  <si>
    <t>78</t>
  </si>
  <si>
    <t>632001011.S</t>
  </si>
  <si>
    <t>Zhotovenie separačnej fólie v podlahových vrstvách z PE</t>
  </si>
  <si>
    <t>468181593</t>
  </si>
  <si>
    <t>F1+F3</t>
  </si>
  <si>
    <t>79</t>
  </si>
  <si>
    <t>283220000200.Sr</t>
  </si>
  <si>
    <t>Odrazová fólia</t>
  </si>
  <si>
    <t>-2069652622</t>
  </si>
  <si>
    <t>(F1+F3)*1,15</t>
  </si>
  <si>
    <t xml:space="preserve">Súčet </t>
  </si>
  <si>
    <t>80</t>
  </si>
  <si>
    <t>283290003500r</t>
  </si>
  <si>
    <t>Oddeľovacia fólia</t>
  </si>
  <si>
    <t>885155864</t>
  </si>
  <si>
    <t>F4*1,15</t>
  </si>
  <si>
    <t>81</t>
  </si>
  <si>
    <t>632440065.S0</t>
  </si>
  <si>
    <t>Samonivelizačná stierka,hr. 5 mm</t>
  </si>
  <si>
    <t>1527332455</t>
  </si>
  <si>
    <t>F1+F3+F4</t>
  </si>
  <si>
    <t>82</t>
  </si>
  <si>
    <t>632452220.S</t>
  </si>
  <si>
    <t>Cementový poter, pevnosti v tlaku 20 MPa, hr. 55 mm</t>
  </si>
  <si>
    <t>-1827643819</t>
  </si>
  <si>
    <t>83</t>
  </si>
  <si>
    <t>632452223.S</t>
  </si>
  <si>
    <t>Cementový poter, pevnosti v tlaku 20 MPa, hr. 70 mm</t>
  </si>
  <si>
    <t>1252901010</t>
  </si>
  <si>
    <t>84</t>
  </si>
  <si>
    <t>642942111.S</t>
  </si>
  <si>
    <t>Osadenie oceľovej dverovej zárubne alebo rámu, plochy otvoru do 2,5 m2</t>
  </si>
  <si>
    <t>-743099410</t>
  </si>
  <si>
    <t>85</t>
  </si>
  <si>
    <t>553310007400</t>
  </si>
  <si>
    <t>Zárubňa oceľová CgU šxvxhr 700x1970x100 mm, vr. povrchovej úpravy</t>
  </si>
  <si>
    <t>1657280518</t>
  </si>
  <si>
    <t>Ostatné konštrukcie a práce-búranie</t>
  </si>
  <si>
    <t>86</t>
  </si>
  <si>
    <t>931961115.S</t>
  </si>
  <si>
    <t>Vložky do dilatačných škár zvislé, z polystyrénovej dosky hr. 30 mm</t>
  </si>
  <si>
    <t>646822532</t>
  </si>
  <si>
    <t>"medzi základový pás a schod</t>
  </si>
  <si>
    <t>0,415*7,5</t>
  </si>
  <si>
    <t>"medzi rampu a základový pás</t>
  </si>
  <si>
    <t>0,15*1,25</t>
  </si>
  <si>
    <t>87</t>
  </si>
  <si>
    <t>941955001.S</t>
  </si>
  <si>
    <t>Lešenie ľahké pracovné pomocné, s výškou lešeňovej podlahy do 1,20 m</t>
  </si>
  <si>
    <t>-1576035584</t>
  </si>
  <si>
    <t>8,22 "1.01</t>
  </si>
  <si>
    <t>8,61"1.02</t>
  </si>
  <si>
    <t>1,22 "1.03</t>
  </si>
  <si>
    <t>58,16"1.04</t>
  </si>
  <si>
    <t>1,22"1.05</t>
  </si>
  <si>
    <t>8,61"1.06</t>
  </si>
  <si>
    <t>53,07"1.07</t>
  </si>
  <si>
    <t>88</t>
  </si>
  <si>
    <t>941955002.S</t>
  </si>
  <si>
    <t>Lešenie ľahké pracovné pomocné s výškou lešeňovej podlahy nad 1,20 do 1,90 m</t>
  </si>
  <si>
    <t>-611092403</t>
  </si>
  <si>
    <t>"vonk. pomocné k fasáde</t>
  </si>
  <si>
    <t>1,5*(22,5*2+7,5*2)</t>
  </si>
  <si>
    <t>89</t>
  </si>
  <si>
    <t>952901111.S</t>
  </si>
  <si>
    <t>Vyčistenie budov pri výške podlaží do 4 m</t>
  </si>
  <si>
    <t>-1597259927</t>
  </si>
  <si>
    <t xml:space="preserve">168,75 "polyline </t>
  </si>
  <si>
    <t>99</t>
  </si>
  <si>
    <t>Presun hmôt HSV</t>
  </si>
  <si>
    <t>90</t>
  </si>
  <si>
    <t>998011001.S</t>
  </si>
  <si>
    <t>Presun hmôt pre budovy (801, 803, 812), zvislá konštr. z tehál, tvárnic, z kovu výšky do 6 m</t>
  </si>
  <si>
    <t>1715872910</t>
  </si>
  <si>
    <t>PSV</t>
  </si>
  <si>
    <t>Práce a dodávky PSV</t>
  </si>
  <si>
    <t>711</t>
  </si>
  <si>
    <t>Izolácie proti vode a vlhkosti</t>
  </si>
  <si>
    <t>91</t>
  </si>
  <si>
    <t>711131102.S</t>
  </si>
  <si>
    <t>Zhotovenie geotextílie alebo tkaniny na plochu vodorovnú</t>
  </si>
  <si>
    <t>674449965</t>
  </si>
  <si>
    <t>92</t>
  </si>
  <si>
    <t>711132102.S</t>
  </si>
  <si>
    <t>Zhotovenie geotextílie alebo tkaniny na plochu zvislú</t>
  </si>
  <si>
    <t>1057688596</t>
  </si>
  <si>
    <t>0,18*(13,785*2+7,165)</t>
  </si>
  <si>
    <t>93</t>
  </si>
  <si>
    <t>693110005000.S</t>
  </si>
  <si>
    <t>Textília separačná</t>
  </si>
  <si>
    <t>-1520467954</t>
  </si>
  <si>
    <t>(HI_v+HI_z)*1,15</t>
  </si>
  <si>
    <t>94</t>
  </si>
  <si>
    <t>711133001.S</t>
  </si>
  <si>
    <t>Zhotovenie izolácie proti zemnej vlhkosti PVC fóliou položenou voľne na vodorovnej ploche so zvarením spoju</t>
  </si>
  <si>
    <t>1300937237</t>
  </si>
  <si>
    <t>HI_v</t>
  </si>
  <si>
    <t>95</t>
  </si>
  <si>
    <t>711133010.S</t>
  </si>
  <si>
    <t>Zhotovenie izolácie proti zemnej vlhkosti PVC fóliou položenou voľne na zvislej ploche so zvarením spoju</t>
  </si>
  <si>
    <t>1066401000</t>
  </si>
  <si>
    <t>96</t>
  </si>
  <si>
    <t>283220000300.S</t>
  </si>
  <si>
    <t>Hydroizolačná fólia PVC-P, hr. 1,5 mm, š. 1,3 m, izolácia základov proti zemnej vlhkosti, tlakovej vode, radónu</t>
  </si>
  <si>
    <t>2081099218</t>
  </si>
  <si>
    <t>97</t>
  </si>
  <si>
    <t>71138102r</t>
  </si>
  <si>
    <t>M+D Fasádna poistná hydroizolácia</t>
  </si>
  <si>
    <t>-1712279536</t>
  </si>
  <si>
    <t>"pod prevetrávanú fasádu</t>
  </si>
  <si>
    <t>"W1</t>
  </si>
  <si>
    <t>3,05*(4,91*2+2,65*2)</t>
  </si>
  <si>
    <t>"W2</t>
  </si>
  <si>
    <t>3,05*(1,16*2+7)</t>
  </si>
  <si>
    <t>"W3</t>
  </si>
  <si>
    <t>3,05*(1,06*2+7,08)</t>
  </si>
  <si>
    <t>98</t>
  </si>
  <si>
    <t>7114633010</t>
  </si>
  <si>
    <t>Izolácia proti povrchovej a podpovrchovej tlakovej vode ref. AQUAFIN-2K hr. 2,5 mm na ploche zvislej</t>
  </si>
  <si>
    <t>215296413</t>
  </si>
  <si>
    <t>998711201.S</t>
  </si>
  <si>
    <t>Presun hmôt pre izoláciu proti vode v objektoch výšky do 6 m</t>
  </si>
  <si>
    <t>%</t>
  </si>
  <si>
    <t>1690939816</t>
  </si>
  <si>
    <t>712</t>
  </si>
  <si>
    <t>Izolácie striech, povlakové krytiny</t>
  </si>
  <si>
    <t>100</t>
  </si>
  <si>
    <t>712290010.S</t>
  </si>
  <si>
    <t>Zhotovenie parozábrany pre strechy ploché do 10°</t>
  </si>
  <si>
    <t>776490133</t>
  </si>
  <si>
    <t>"strechy R1 a R2</t>
  </si>
  <si>
    <t>8,22+8,61+1,22+58,16+1,22+8,61</t>
  </si>
  <si>
    <t>-1*1*2</t>
  </si>
  <si>
    <t>101</t>
  </si>
  <si>
    <t>283230007650.S1</t>
  </si>
  <si>
    <t>Parozábrana Al folia</t>
  </si>
  <si>
    <t>1646103721</t>
  </si>
  <si>
    <t>84,04*1,15</t>
  </si>
  <si>
    <t>102</t>
  </si>
  <si>
    <t>712311118.SR</t>
  </si>
  <si>
    <t>Zhotovenie povlakovej krytiny striech plochých do 10° za tepla nástrekom</t>
  </si>
  <si>
    <t>1945237429</t>
  </si>
  <si>
    <t>103</t>
  </si>
  <si>
    <t>283280000000</t>
  </si>
  <si>
    <t>Hydroizolácia - ref.Polyurea</t>
  </si>
  <si>
    <t>802263902</t>
  </si>
  <si>
    <t>(R1+R2+R3)*1,15</t>
  </si>
  <si>
    <t>104</t>
  </si>
  <si>
    <t>998712201.S</t>
  </si>
  <si>
    <t>Presun hmôt pre izoláciu povlakovej krytiny v objektoch výšky do 6 m</t>
  </si>
  <si>
    <t>878110020</t>
  </si>
  <si>
    <t>713</t>
  </si>
  <si>
    <t>Izolácie tepelné</t>
  </si>
  <si>
    <t>105</t>
  </si>
  <si>
    <t>713122111.S</t>
  </si>
  <si>
    <t>Montáž tepelnej izolácie podláh polystyrénom, kladeným voľne v jednej vrstve</t>
  </si>
  <si>
    <t>-1682568115</t>
  </si>
  <si>
    <t>106</t>
  </si>
  <si>
    <t>283720008500.S</t>
  </si>
  <si>
    <t>Doska EPS hr. 200 mm, pevnosť v tlaku 100 kPa, na zateplenie podláh a plochých striech</t>
  </si>
  <si>
    <t>1760753771</t>
  </si>
  <si>
    <t>(F1+F3+F4)*1,1</t>
  </si>
  <si>
    <t>107</t>
  </si>
  <si>
    <t>713132132.S</t>
  </si>
  <si>
    <t>Montáž tepelnej izolácie stien polystyrénom, celoplošným prilepením</t>
  </si>
  <si>
    <t>-2117183799</t>
  </si>
  <si>
    <t>"XPS 50mm det. 1 - okolo otvorov</t>
  </si>
  <si>
    <t>0,18*(2,99*2)*2 "ostenia</t>
  </si>
  <si>
    <t>0,192*7,64*2  "nadpražie</t>
  </si>
  <si>
    <t xml:space="preserve">"det.D11 </t>
  </si>
  <si>
    <t>0,18*(2,915*2)</t>
  </si>
  <si>
    <t>"det.5</t>
  </si>
  <si>
    <t>0,2*1,7</t>
  </si>
  <si>
    <t xml:space="preserve">"XPS 80 </t>
  </si>
  <si>
    <t>"det.1-3</t>
  </si>
  <si>
    <t>0,186*(13,78*2+7,165)</t>
  </si>
  <si>
    <t>"PIR 50</t>
  </si>
  <si>
    <t>0,192*1,7</t>
  </si>
  <si>
    <t>"PIR 40</t>
  </si>
  <si>
    <t>0,162*1,7</t>
  </si>
  <si>
    <t>108</t>
  </si>
  <si>
    <t>283750000700.S0</t>
  </si>
  <si>
    <t>Doska XPS hr. 50 mm,napr. Styrodur</t>
  </si>
  <si>
    <t>2025137774</t>
  </si>
  <si>
    <t>XPS50*1,1</t>
  </si>
  <si>
    <t>109</t>
  </si>
  <si>
    <t>283750000900.S0</t>
  </si>
  <si>
    <t>Doska XPS hr. 80 mm,napr. Styrodur</t>
  </si>
  <si>
    <t>523617322</t>
  </si>
  <si>
    <t>XPS80*1,1</t>
  </si>
  <si>
    <t>110</t>
  </si>
  <si>
    <t>283750004215.S0</t>
  </si>
  <si>
    <t>Doska PIR  hr. 40 mm</t>
  </si>
  <si>
    <t>-1928682996</t>
  </si>
  <si>
    <t>PIR40*1,1</t>
  </si>
  <si>
    <t>111</t>
  </si>
  <si>
    <t>283750004220.S</t>
  </si>
  <si>
    <t>Doska PIR  hr. 50 mm</t>
  </si>
  <si>
    <t>649449660</t>
  </si>
  <si>
    <t>PIR50*1,1</t>
  </si>
  <si>
    <t>112</t>
  </si>
  <si>
    <t>713132203.S</t>
  </si>
  <si>
    <t>Montáž tepelnej izolácie podzemných stien a základov polystyrénom položením voľne</t>
  </si>
  <si>
    <t>2105396733</t>
  </si>
  <si>
    <t>"XPS 80mm</t>
  </si>
  <si>
    <t>1,25*(7,165*2+13,78*2)</t>
  </si>
  <si>
    <t>113</t>
  </si>
  <si>
    <t>283720011300.S</t>
  </si>
  <si>
    <t>935492881</t>
  </si>
  <si>
    <t>XPS80_základ*1,1</t>
  </si>
  <si>
    <t>114</t>
  </si>
  <si>
    <t>713142160.S</t>
  </si>
  <si>
    <t>Montáž tepelnej izolácie striech plochých do 10° spádovými doskami z polystyrénu v jednej vrstve</t>
  </si>
  <si>
    <t>931576757</t>
  </si>
  <si>
    <t>R1+R2+R3</t>
  </si>
  <si>
    <t>115</t>
  </si>
  <si>
    <t>283750000200.S0</t>
  </si>
  <si>
    <t>Doska  z extrudovaného polystyrénu v spáde</t>
  </si>
  <si>
    <t>20563808</t>
  </si>
  <si>
    <t>(R1+R2+R3)*(0,02+0,1)/2*1,02</t>
  </si>
  <si>
    <t>116</t>
  </si>
  <si>
    <t>998713201.S</t>
  </si>
  <si>
    <t>Presun hmôt pre izolácie tepelné v objektoch výšky do 6 m</t>
  </si>
  <si>
    <t>-1154968488</t>
  </si>
  <si>
    <t>725</t>
  </si>
  <si>
    <t>Zdravotechnika - zriaďovacie predmety</t>
  </si>
  <si>
    <t>117</t>
  </si>
  <si>
    <t>725119215.S</t>
  </si>
  <si>
    <t>Montáž záchodovej misy keramickej volne stojacej s rovným odpadom,vrátane montážneho príslušenstva(pripájacieho potrubia,armatúr,tesnenia,ventilov a pod.)</t>
  </si>
  <si>
    <t>-610090746</t>
  </si>
  <si>
    <t>118</t>
  </si>
  <si>
    <t>642350000300.S</t>
  </si>
  <si>
    <t>WC kombi komplet, vr.dosky, napr.KOLO STYLE</t>
  </si>
  <si>
    <t>-184674246</t>
  </si>
  <si>
    <t>119</t>
  </si>
  <si>
    <t>725219401.S0</t>
  </si>
  <si>
    <t>Montáž umývadla keramického, bez výtokovej armatúry, vrátane montážneho príslušenstva(pripájacieho potrubia,armatúr,tesnenia,ventilov a pod.)</t>
  </si>
  <si>
    <t>949028884</t>
  </si>
  <si>
    <t>2+2</t>
  </si>
  <si>
    <t>120</t>
  </si>
  <si>
    <t>642110004300.S1</t>
  </si>
  <si>
    <t>Umývadlo keramické f.biela,1200x480mm,napr.KOLO TRAFFIC</t>
  </si>
  <si>
    <t>-117332408</t>
  </si>
  <si>
    <t>121</t>
  </si>
  <si>
    <t>642110004300.S2</t>
  </si>
  <si>
    <t>Umývadiedlo keramické f.biela,360x260mm,napr.KOLO STYLE</t>
  </si>
  <si>
    <t>-645770516</t>
  </si>
  <si>
    <t>122</t>
  </si>
  <si>
    <t>725241113.S</t>
  </si>
  <si>
    <t>Montáž sprchovej vaničky akrylátovej, vrátane montážneho príslušenstva(pripájacieho potrubia,armatúr,tesnenia,ventilov a pod.)</t>
  </si>
  <si>
    <t>-1767110629</t>
  </si>
  <si>
    <t>123</t>
  </si>
  <si>
    <t>554230000900.S</t>
  </si>
  <si>
    <t>Sprchová vanička akrylátová 900x1000mm,f.biela, napr.KOLO PACIFIC</t>
  </si>
  <si>
    <t>-1045978</t>
  </si>
  <si>
    <t>124</t>
  </si>
  <si>
    <t>725319112.S</t>
  </si>
  <si>
    <t>Montáž kuchynských drezov jednoduchých, hranatých s rozmerom do 600x600 mm, bez výtokových armatúr, vrátane montážneho príslušenstva(pripájacieho potrubia,armatúr,tesnenia,ventilov a pod.)</t>
  </si>
  <si>
    <t>-1445416379</t>
  </si>
  <si>
    <t>125</t>
  </si>
  <si>
    <t>554230000900.S2</t>
  </si>
  <si>
    <t>Drez,nehrdzavejúca oceľ,460x460mm,napr.IKEA LANGUDDEN</t>
  </si>
  <si>
    <t>1460291268</t>
  </si>
  <si>
    <t>126</t>
  </si>
  <si>
    <t>725829402.S</t>
  </si>
  <si>
    <t>Montáž batérie umývadlovej a drezovej stojankovej, vrátane montážneho príslušenstva</t>
  </si>
  <si>
    <t>2107776247</t>
  </si>
  <si>
    <t>127</t>
  </si>
  <si>
    <t>551450002600.S1</t>
  </si>
  <si>
    <t>Batéria-umývadlová, materiál mosadz,f.chrom, napr.IKEA BROGRUND</t>
  </si>
  <si>
    <t>-1439901983</t>
  </si>
  <si>
    <t>128</t>
  </si>
  <si>
    <t>551450002600.S2</t>
  </si>
  <si>
    <t>Batéria-drezová, materiál mosadz,f.chrom, napr.IKEA ALMAREN</t>
  </si>
  <si>
    <t>-54262446</t>
  </si>
  <si>
    <t>129</t>
  </si>
  <si>
    <t>725849201.S1</t>
  </si>
  <si>
    <t>Montáž batérie sprchovej nástennej termostatickej, vrátane montážneho príslušenstva</t>
  </si>
  <si>
    <t>826323832</t>
  </si>
  <si>
    <t>130</t>
  </si>
  <si>
    <t>551450002600.S</t>
  </si>
  <si>
    <t>Batéria-sprchová súprava napr.IKEA BROGRUND</t>
  </si>
  <si>
    <t>-487937155</t>
  </si>
  <si>
    <t>131</t>
  </si>
  <si>
    <t>998725201.S</t>
  </si>
  <si>
    <t>Presun hmôt pre zariaďovacie predmety v objektoch výšky do 6 m</t>
  </si>
  <si>
    <t>-645571619</t>
  </si>
  <si>
    <t>762</t>
  </si>
  <si>
    <t>Konštrukcie tesárske</t>
  </si>
  <si>
    <t>132</t>
  </si>
  <si>
    <t>762421332.S1</t>
  </si>
  <si>
    <t>Obloženie stropov alebo strešných podhľadov z MFP dosiek P+D hr.12mm, vrátane podkonštrukcie-latovanie 38mm, spojovacích a kotviacich prostriedkov,impregnácie</t>
  </si>
  <si>
    <t>1230196005</t>
  </si>
  <si>
    <t>"stropy R1 a R2</t>
  </si>
  <si>
    <t>0,65*1*4*2</t>
  </si>
  <si>
    <t>"det.D1 zvislo pri otvoroch</t>
  </si>
  <si>
    <t>0,25*(7,64*2)</t>
  </si>
  <si>
    <t>"det.D5 zvislo pri otvore</t>
  </si>
  <si>
    <t>(0,198+0,164)*1,7</t>
  </si>
  <si>
    <t>133</t>
  </si>
  <si>
    <t>762521104.S</t>
  </si>
  <si>
    <t>Položenie podláh nehobľovaných hrubých na zraz z dosiek a fošien</t>
  </si>
  <si>
    <t>490300478</t>
  </si>
  <si>
    <t>F4+F5</t>
  </si>
  <si>
    <t>134</t>
  </si>
  <si>
    <t>607260000300.Sr</t>
  </si>
  <si>
    <t>Doska MFP hr. 18 mm</t>
  </si>
  <si>
    <t>895900317</t>
  </si>
  <si>
    <t>"podlahy</t>
  </si>
  <si>
    <t>F4*1,1</t>
  </si>
  <si>
    <t>135</t>
  </si>
  <si>
    <t>607260000300.Sr1</t>
  </si>
  <si>
    <t>Doska MFP hr. 25 mm</t>
  </si>
  <si>
    <t>-1427194908</t>
  </si>
  <si>
    <t>F5*1,1</t>
  </si>
  <si>
    <t>136</t>
  </si>
  <si>
    <t>762822110.r</t>
  </si>
  <si>
    <t>M+D Pomocný drevený rošt, 50x125mm, vrátane spojovacích prostriedkov,impregnácie, kotvenia</t>
  </si>
  <si>
    <t>668015360</t>
  </si>
  <si>
    <t>"rošt v dvoch smeroch</t>
  </si>
  <si>
    <t>137</t>
  </si>
  <si>
    <t>762822110.Sr</t>
  </si>
  <si>
    <t>Montáž podlahového roštu z hraneného a polohraneného reziva prierezovej plochy do 144 cm2</t>
  </si>
  <si>
    <t>m</t>
  </si>
  <si>
    <t>-967784583</t>
  </si>
  <si>
    <t>"z výkazu reziva</t>
  </si>
  <si>
    <t>"a05</t>
  </si>
  <si>
    <t>7,1</t>
  </si>
  <si>
    <t>"b01</t>
  </si>
  <si>
    <t>51,3</t>
  </si>
  <si>
    <t>"b02</t>
  </si>
  <si>
    <t>"b03</t>
  </si>
  <si>
    <t>9,9</t>
  </si>
  <si>
    <t>"b04</t>
  </si>
  <si>
    <t>138</t>
  </si>
  <si>
    <t>762822120.Sr</t>
  </si>
  <si>
    <t>Montáž podlahového roštu z hraneného a polohraneného reziva prierezovej plochy 144 - 288 cm2</t>
  </si>
  <si>
    <t>-269981392</t>
  </si>
  <si>
    <t>"z výkazu výmer</t>
  </si>
  <si>
    <t>"a06</t>
  </si>
  <si>
    <t>139</t>
  </si>
  <si>
    <t>762822130.Sr</t>
  </si>
  <si>
    <t>Montáž podlahového roštu z hraneného a polohraneného reziva prierezovej plochy 288 - 450 cm2</t>
  </si>
  <si>
    <t>-206176879</t>
  </si>
  <si>
    <t xml:space="preserve">"z výkazu výmer </t>
  </si>
  <si>
    <t>"200x200</t>
  </si>
  <si>
    <t>"a01</t>
  </si>
  <si>
    <t>21,3</t>
  </si>
  <si>
    <t>"a02</t>
  </si>
  <si>
    <t>3,2</t>
  </si>
  <si>
    <t>"a03</t>
  </si>
  <si>
    <t>"150x200</t>
  </si>
  <si>
    <t>"a04</t>
  </si>
  <si>
    <t>140</t>
  </si>
  <si>
    <t>605110000800.Sr</t>
  </si>
  <si>
    <t>Rezivo C24 - trámy</t>
  </si>
  <si>
    <t>-1485253750</t>
  </si>
  <si>
    <t>(4,6-1,97)*1,1</t>
  </si>
  <si>
    <t>141</t>
  </si>
  <si>
    <t>762895000.S</t>
  </si>
  <si>
    <t>Spojovacie prostriedky pre záklop, stropnice, podbíjanie - klince, svorky</t>
  </si>
  <si>
    <t>-199384480</t>
  </si>
  <si>
    <t>trámy_podlaha/1,1</t>
  </si>
  <si>
    <t>142</t>
  </si>
  <si>
    <t>998762202.S</t>
  </si>
  <si>
    <t>Presun hmôt pre konštrukcie tesárske v objektoch výšky do 12 m</t>
  </si>
  <si>
    <t>-2444123</t>
  </si>
  <si>
    <t>763</t>
  </si>
  <si>
    <t>Konštrukcie - drevostavby</t>
  </si>
  <si>
    <t>143</t>
  </si>
  <si>
    <t>763710010.R1</t>
  </si>
  <si>
    <t>M+D Obvodová stena,drevená, sendvičová-záklop OSB hr.10mm,min.vlna hr.170mm,drev.stlpik.konštrukcia 170/50mm,vr.spojovacích a kotviacich prostriedkov-W1</t>
  </si>
  <si>
    <t>-124061964</t>
  </si>
  <si>
    <t>144</t>
  </si>
  <si>
    <t>763710010.R2</t>
  </si>
  <si>
    <t>M+D Obvodová stena,drevená, sendvičová-záklop OSB hr.10mm,min.vlna hr.170mm,drev.stlpik.konštrukcia 170/50mm,záklop OSB hr.18mm,MFP doska hr.18mm,vr.spojovacích a kotviacich prostriedkov-W2</t>
  </si>
  <si>
    <t>873223224</t>
  </si>
  <si>
    <t>145</t>
  </si>
  <si>
    <t>763710010.R3</t>
  </si>
  <si>
    <t>M+D Obvodová stena,drevená, sendvičová-záklop OSB hr.10mm,drev.stlpik.konštrukcia 170/50mm,MFP doska hr.18mm,vr.spojovacích a kotviacich prostriedkov-W3</t>
  </si>
  <si>
    <t>-132680129</t>
  </si>
  <si>
    <t>146</t>
  </si>
  <si>
    <t>763710010.R4</t>
  </si>
  <si>
    <t>M+D Obvodová stena-MFP doska hr.18mm P+D,drevený rošt na sponách 82mm,vr.spojovacích a kotviacich prostriedkov-W4</t>
  </si>
  <si>
    <t>1032029184</t>
  </si>
  <si>
    <t>"W4</t>
  </si>
  <si>
    <t>2,65*2,6*2</t>
  </si>
  <si>
    <t>147</t>
  </si>
  <si>
    <t>763710010.R5</t>
  </si>
  <si>
    <t>M+D Deliaca stena celk. hr.50mm-MFP doska 2x hr.25mm P+D,vr.spojovacích a kotviacich prostriedkov</t>
  </si>
  <si>
    <t>-1634148302</t>
  </si>
  <si>
    <t>"ext vľavo</t>
  </si>
  <si>
    <t>3,04*0,87*2</t>
  </si>
  <si>
    <t>"ext vpravo</t>
  </si>
  <si>
    <t>2,65*0,77*2</t>
  </si>
  <si>
    <t>148</t>
  </si>
  <si>
    <t>998763201.S</t>
  </si>
  <si>
    <t>Presun hmôt pre drevostavby v objektoch výšky do 12 m</t>
  </si>
  <si>
    <t>1505156208</t>
  </si>
  <si>
    <t>766</t>
  </si>
  <si>
    <t>Konštrukcie stolárske</t>
  </si>
  <si>
    <t>149</t>
  </si>
  <si>
    <t>766662112.S</t>
  </si>
  <si>
    <t>Montáž dverového krídla otočného jednokrídlového poldrážkového, do existujúcej zárubne, vrátane kovania</t>
  </si>
  <si>
    <t>-2010562622</t>
  </si>
  <si>
    <t>"D2a,D2b</t>
  </si>
  <si>
    <t>150</t>
  </si>
  <si>
    <t>549150000600.S0</t>
  </si>
  <si>
    <t>Kovanie-klučka/klučka, WC rozeta</t>
  </si>
  <si>
    <t>838805966</t>
  </si>
  <si>
    <t>151</t>
  </si>
  <si>
    <t>549150000600.S1</t>
  </si>
  <si>
    <t>Kovanie-klučka/klučka, dozická rozeta</t>
  </si>
  <si>
    <t>1909701381</t>
  </si>
  <si>
    <t>152</t>
  </si>
  <si>
    <t>611610000400.S</t>
  </si>
  <si>
    <t>Dvere vnútorné jednokrídlové, šírka 600-900 mm, v.1970mm,drevené,hladké,plné</t>
  </si>
  <si>
    <t>1356947848</t>
  </si>
  <si>
    <t>153</t>
  </si>
  <si>
    <t>766692119</t>
  </si>
  <si>
    <t>M+D Terasové dosky sibírsky smrek hr.30mm, vrátane spojovacích a kotviacich prostriedkov, prípadnej p.ú., impregnácie</t>
  </si>
  <si>
    <t>1120444504</t>
  </si>
  <si>
    <t>154</t>
  </si>
  <si>
    <t>766692119S1</t>
  </si>
  <si>
    <t>M+D Dvere do klubovne 1700/2650mm,MFP doska hr.18mm,drevený hranol-smrek 30x70mm,vr.madla-L profil 60x20x150mm hr.2mm elox, p.ú.priesvitný matný lak,bližšia špec.vid.PD-S1</t>
  </si>
  <si>
    <t>-1015922963</t>
  </si>
  <si>
    <t>155</t>
  </si>
  <si>
    <t>766692119S2</t>
  </si>
  <si>
    <t>M+D Dvere boxu v klubovni,celk.rozmer 7000/2650mm,MFP doska hr.18mm,drevený hranol-smrek 30x70mm,30x35mm,jakl 35x40x3mm,jakl U profil 50x40x3mm,p.ú.elox,vr.madla, p.ú.priesvitný matný lak,bližšia špec.vid.PD-S2</t>
  </si>
  <si>
    <t>2067547727</t>
  </si>
  <si>
    <t>156</t>
  </si>
  <si>
    <t>766692119S3</t>
  </si>
  <si>
    <t>M+D Kuchyňa+stôl, dl. 2190mm,MFP doska hr.18mm, p.ú.priesvitný matný lak,bližšia špec.vid.PD-S3</t>
  </si>
  <si>
    <t>-655723713</t>
  </si>
  <si>
    <t>157</t>
  </si>
  <si>
    <t>766692119S4</t>
  </si>
  <si>
    <t>M+D Šatňová skriňa,DTD dosky hr.18mm, p.ú.lamino RAL na základe vzorky od OAD,bližšia špec.vid.PD-S4</t>
  </si>
  <si>
    <t>337057843</t>
  </si>
  <si>
    <t>158</t>
  </si>
  <si>
    <t>766692119S5</t>
  </si>
  <si>
    <t>M+D Kuchyňa-box na terase, dl. 2265mm,MFP doska hr.18mm, p.ú.priesvitný matný PU lak dvojvrstvový striekaný ,bližšia špec.vid.PD-S5</t>
  </si>
  <si>
    <t>1221159186</t>
  </si>
  <si>
    <t>159</t>
  </si>
  <si>
    <t>998766201.S</t>
  </si>
  <si>
    <t>Presun hmot pre konštrukcie stolárske v objektoch výšky do 6 m</t>
  </si>
  <si>
    <t>1286191475</t>
  </si>
  <si>
    <t>767</t>
  </si>
  <si>
    <t>Konštrukcie doplnkové kovové</t>
  </si>
  <si>
    <t>160</t>
  </si>
  <si>
    <t>767130000</t>
  </si>
  <si>
    <t>M+D Opláštenie z fasádnych kaziet-hliníkový ťahokov MR 43x13x3x3 AL hr. 3mm, 6mm po rozťahu, vrátane kotvenia kaziet-hliník trn hr.3mm,š.15mm,v.20mm navarený na U stojku, platňa hr.4mm navarená na ťahokov z vnút. strany - Z1</t>
  </si>
  <si>
    <t>-1486084592</t>
  </si>
  <si>
    <t>161</t>
  </si>
  <si>
    <t>767130001</t>
  </si>
  <si>
    <t>M+D Box na terase celk.rozmer 7442/2950mm, z fasádnych kaziet-hliníkový ťahokov MR 43x13x3x3 AL hr. 3mm, 6mm po rozťahu,ALU profil 50x25x4mm,30x40x4mm,80x30x4mm,madlo ALU L profil 60x20x150mm hr.4mm 6ks,bližšia špec.vid PD-Z2</t>
  </si>
  <si>
    <t>-327219377</t>
  </si>
  <si>
    <t>162</t>
  </si>
  <si>
    <t>767130002</t>
  </si>
  <si>
    <t>M+D Ext.dvere celk.rozmer 1700/2915mm, fasádne kazety-hliníkový ťahokov MR 43x13x3x3 AL hr. 3mm, 6mm po rozťahu,hliník.L profil 25x25x4mm,madlo ALU L profil 30x30x150mm hr.5mm 1ks,bližšia špec.vid PD-Z3</t>
  </si>
  <si>
    <t>109712346</t>
  </si>
  <si>
    <t>163</t>
  </si>
  <si>
    <t>767130003</t>
  </si>
  <si>
    <t>M+D Obrubník-oceľový ohýbaný pás hr.10mm,kotvenie roxorové tyče priemer 20mm á 1m,bližšia špec.vid PD-Z4</t>
  </si>
  <si>
    <t>-1555294922</t>
  </si>
  <si>
    <t>164</t>
  </si>
  <si>
    <t>767140000D1</t>
  </si>
  <si>
    <t>M+D Vstupné hliníkové dvere 1700x2860mm, napr. Schuco AWS 75 SI,dvojkrídlové otváravé,izol.trojsklo, vr. p.ú.,kovania,bliž.špec.vid PD -D1</t>
  </si>
  <si>
    <t>2034014245</t>
  </si>
  <si>
    <t>165</t>
  </si>
  <si>
    <t>767140000K1</t>
  </si>
  <si>
    <t>M+D Oceľový obvodový L profil 100x50x10mm, pozink, vr. kotvenia - K1</t>
  </si>
  <si>
    <t>-1281678073</t>
  </si>
  <si>
    <t>22,26+22,26+7,26+7,26</t>
  </si>
  <si>
    <t>166</t>
  </si>
  <si>
    <t>767140000K2</t>
  </si>
  <si>
    <t>M+D Oceľový priečny L profil 100x50x10mm, pozink, vr. kotvenia - K2</t>
  </si>
  <si>
    <t>-167156953</t>
  </si>
  <si>
    <t>7,16*2</t>
  </si>
  <si>
    <t>167</t>
  </si>
  <si>
    <t>767140000O1a</t>
  </si>
  <si>
    <t>M+D Zasklená hliníková stena 7540x2950mm, napr. Schuco AWS 75 SI,FIX+otv.modul,izol.trojsklo,bez parapetu, vr. p.ú.,kovania,bliž.špec.vid PD -O1a,b</t>
  </si>
  <si>
    <t>620530994</t>
  </si>
  <si>
    <t>168</t>
  </si>
  <si>
    <t>767140000O2</t>
  </si>
  <si>
    <t>M+D Strešný svetlík 1180x1180mm,napr. Velux CFP ISD,neotváravý,trvanlivý biely PVC,plnený polystyrénom, vnút. sklo-izol.dvojsklo,vonk.sklo-akrylátové číre,vr.príslušenstva,bliž.špec.vid PD -O2</t>
  </si>
  <si>
    <t>-1148690651</t>
  </si>
  <si>
    <t>169</t>
  </si>
  <si>
    <t>767140000-Z5</t>
  </si>
  <si>
    <t>M+D Oceľový profil s koľajnicou, dreveným hranolom s kotvením a závesom výšky 3m z priedušnou krycou plachtou PE320g/m2, nehorľavé prevedenie - Z5</t>
  </si>
  <si>
    <t>1461684916</t>
  </si>
  <si>
    <t>170</t>
  </si>
  <si>
    <t>998767201.S</t>
  </si>
  <si>
    <t>Presun hmôt pre kovové stavebné doplnkové konštrukcie v objektoch výšky do 6 m</t>
  </si>
  <si>
    <t>1542920801</t>
  </si>
  <si>
    <t>776</t>
  </si>
  <si>
    <t>Podlahy povlakové</t>
  </si>
  <si>
    <t>171</t>
  </si>
  <si>
    <t>776521250.S</t>
  </si>
  <si>
    <t>Lepenie povlakových podláh gumených</t>
  </si>
  <si>
    <t>58732847</t>
  </si>
  <si>
    <t xml:space="preserve">"Pozn:vrátane pretmelenia a lakovania v mieste sokla </t>
  </si>
  <si>
    <t>172</t>
  </si>
  <si>
    <t>284130000600.Sr</t>
  </si>
  <si>
    <t xml:space="preserve">Gumenná protišmyková podlaha hr.5mm - čierna s peniažkovým vzorom </t>
  </si>
  <si>
    <t>-1078485581</t>
  </si>
  <si>
    <t>(F4+F5)*1,05</t>
  </si>
  <si>
    <t>173</t>
  </si>
  <si>
    <t>776591000.S</t>
  </si>
  <si>
    <t>Lepenie elastických povlakových podláh pre športové plochy hrúbky do 5 mm</t>
  </si>
  <si>
    <t>819725854</t>
  </si>
  <si>
    <t>174</t>
  </si>
  <si>
    <t>284170001600.Sr</t>
  </si>
  <si>
    <t>Baletizol - Tuchler event - RALpodľa výberu investora/architekta, hr. 2mm</t>
  </si>
  <si>
    <t>-333119493</t>
  </si>
  <si>
    <t>F3*1,05</t>
  </si>
  <si>
    <t>175</t>
  </si>
  <si>
    <t>998776201.S</t>
  </si>
  <si>
    <t>Presun hmôt pre podlahy povlakové v objektoch výšky do 6 m</t>
  </si>
  <si>
    <t>1764533758</t>
  </si>
  <si>
    <t>777</t>
  </si>
  <si>
    <t>Podlahy syntetické</t>
  </si>
  <si>
    <t>176</t>
  </si>
  <si>
    <t>777531011.S</t>
  </si>
  <si>
    <t>Polyuretánová stierka hr. 2 mm, penetrácia, 1x stierka s kremičitým pieskom, uzatvárací náter vrchný lak</t>
  </si>
  <si>
    <t>1818903978</t>
  </si>
  <si>
    <t>177</t>
  </si>
  <si>
    <t>998777201.S</t>
  </si>
  <si>
    <t>Presun hmôt pre podlahy syntetické v objektoch výšky do 6 m</t>
  </si>
  <si>
    <t>1342794130</t>
  </si>
  <si>
    <t>781</t>
  </si>
  <si>
    <t>Obklady</t>
  </si>
  <si>
    <t>178</t>
  </si>
  <si>
    <t>781445011.S</t>
  </si>
  <si>
    <t xml:space="preserve">Montáž obkladov vnútor. stien z obkladačiek kladených do tmelu </t>
  </si>
  <si>
    <t>-235162237</t>
  </si>
  <si>
    <t>"1.02+1.06</t>
  </si>
  <si>
    <t>"pohľad 2</t>
  </si>
  <si>
    <t>0,9*2,55*2</t>
  </si>
  <si>
    <t>"pohľad 3</t>
  </si>
  <si>
    <t>1*2,55*2</t>
  </si>
  <si>
    <t>"pohľad 4</t>
  </si>
  <si>
    <t xml:space="preserve">"Pozn.:  vrátane všetkých potrebných profilov a škárovania   </t>
  </si>
  <si>
    <t>179</t>
  </si>
  <si>
    <t>597640000100.S</t>
  </si>
  <si>
    <t>Obkladačky keramické 100x100mm - podľa špecifikácie investora</t>
  </si>
  <si>
    <t>-378097680</t>
  </si>
  <si>
    <t>keramický_obklad*1,03</t>
  </si>
  <si>
    <t>"Pozn.: uvažované stratné 3%</t>
  </si>
  <si>
    <t>180</t>
  </si>
  <si>
    <t>998781201.S</t>
  </si>
  <si>
    <t>Presun hmôt pre obklady keramické v objektoch výšky do 6 m</t>
  </si>
  <si>
    <t>66478652</t>
  </si>
  <si>
    <t>783</t>
  </si>
  <si>
    <t>Nátery</t>
  </si>
  <si>
    <t>181</t>
  </si>
  <si>
    <t>783782404.S</t>
  </si>
  <si>
    <t>Nátery tesárskych konštrukcií, povrchová impregnácia proti drevokaznému hmyzu, hubám a plesniam, jednonásobná</t>
  </si>
  <si>
    <t>-642898057</t>
  </si>
  <si>
    <t>0,2*7,1*4*3</t>
  </si>
  <si>
    <t>0,2*3,2*4</t>
  </si>
  <si>
    <t>0,2*4,5*4*2</t>
  </si>
  <si>
    <t>(0,2*3*2+0,15*3*2)*2</t>
  </si>
  <si>
    <t>0,2*7,1*2+0,04*7,1*2</t>
  </si>
  <si>
    <t>0,2*7,1*2+0,12*7,1*2</t>
  </si>
  <si>
    <t>(0,07*2,85*2+0,15*2,85*2)*18</t>
  </si>
  <si>
    <t>(0,07*2,25*2+0,15*2,25*2)*19</t>
  </si>
  <si>
    <t>(0,07*1,65*2+0,15*1,65*2)*6</t>
  </si>
  <si>
    <t>0,07*7,1*2+0,15*7,1*2</t>
  </si>
  <si>
    <t>783824220.S-1</t>
  </si>
  <si>
    <t>Vodeodolný náter stien a stropov - RAL špecifikovaná na základe vyžiadanej vzorky OAD</t>
  </si>
  <si>
    <t>601769607</t>
  </si>
  <si>
    <t>"W1 zo strany int.</t>
  </si>
  <si>
    <t>"W5 zo strany hygieny</t>
  </si>
  <si>
    <t>"106</t>
  </si>
  <si>
    <t>2,65*(3,28+2,35+3,28+1,45)</t>
  </si>
  <si>
    <t>-2*0,8</t>
  </si>
  <si>
    <t>"102</t>
  </si>
  <si>
    <t>"stropy mč106 a 102</t>
  </si>
  <si>
    <t>8,61+8,61</t>
  </si>
  <si>
    <t>183</t>
  </si>
  <si>
    <t>783824220.S-2</t>
  </si>
  <si>
    <t>Interiérový náter stien a stropov - RAL špecifikovaná na základe vyžiadanej vzorky OAD</t>
  </si>
  <si>
    <t>525747074</t>
  </si>
  <si>
    <t>"steny</t>
  </si>
  <si>
    <t>"1.01</t>
  </si>
  <si>
    <t>2,65*4,48*2</t>
  </si>
  <si>
    <t>"1.03+1.05</t>
  </si>
  <si>
    <t>2,65*(1,35*2+0,9*2)*2</t>
  </si>
  <si>
    <t>-0,8*2*2</t>
  </si>
  <si>
    <t>"stropy</t>
  </si>
  <si>
    <t>"101,103,105</t>
  </si>
  <si>
    <t>8,22+1,22+1,22</t>
  </si>
  <si>
    <t>184</t>
  </si>
  <si>
    <t>783824220.S-3</t>
  </si>
  <si>
    <t>Transparentný hydrofóbny náter bet. konštrukcií</t>
  </si>
  <si>
    <t>1124338351</t>
  </si>
  <si>
    <t>(0,25+0,07+0,17)*60</t>
  </si>
  <si>
    <t>0,25*11,969</t>
  </si>
  <si>
    <t>Ostatné</t>
  </si>
  <si>
    <t>Z1</t>
  </si>
  <si>
    <t>Pomocné výpočty</t>
  </si>
  <si>
    <t>185</t>
  </si>
  <si>
    <t>Podlahy</t>
  </si>
  <si>
    <t>1392045554</t>
  </si>
  <si>
    <t>"F1</t>
  </si>
  <si>
    <t>8,22+8,61+1,22+1,22+8,61</t>
  </si>
  <si>
    <t>"F2</t>
  </si>
  <si>
    <t>56,58-11,33</t>
  </si>
  <si>
    <t>"F3</t>
  </si>
  <si>
    <t>"F4</t>
  </si>
  <si>
    <t>58,16-F3</t>
  </si>
  <si>
    <t>"F5</t>
  </si>
  <si>
    <t>53,07-F2</t>
  </si>
  <si>
    <t>186</t>
  </si>
  <si>
    <t>Strechy/stropy</t>
  </si>
  <si>
    <t>-1475003778</t>
  </si>
  <si>
    <t>"R1</t>
  </si>
  <si>
    <t>"R2</t>
  </si>
  <si>
    <t>35,8-1,18*1,18*2</t>
  </si>
  <si>
    <t>"R3</t>
  </si>
  <si>
    <t>61,432-11,35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</si>
  <si>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</si>
  <si>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</si>
  <si>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</si>
  <si>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</si>
  <si>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>VRN - Vedľajšie rozpočtové náklady</t>
  </si>
  <si>
    <t>Práce a dodávky M</t>
  </si>
  <si>
    <t>21-M</t>
  </si>
  <si>
    <t>Elektromontáže</t>
  </si>
  <si>
    <t>210010024</t>
  </si>
  <si>
    <t>Rúrka ohybná elektroinštalačná z PVC typ FXP 16, uložená pevne</t>
  </si>
  <si>
    <t>345710009000</t>
  </si>
  <si>
    <t>Rúrka ohybná vlnitá pancierová PVC-U, FXP DN 16</t>
  </si>
  <si>
    <t>256</t>
  </si>
  <si>
    <t>210010026</t>
  </si>
  <si>
    <t>Rúrka ohybná elektroinštalačná z PVC typ FXP 25, uložená pevne</t>
  </si>
  <si>
    <t>8595568910608</t>
  </si>
  <si>
    <t>Krabica s krytím IP 66 bezhalogen</t>
  </si>
  <si>
    <t>345710009200</t>
  </si>
  <si>
    <t>Rúrka ohybná vlnitá pancierová PVC-U, FXP DN 25</t>
  </si>
  <si>
    <t>210010094.S</t>
  </si>
  <si>
    <t>Rúrka ohybná elektroinštalačná z HDPE, D 110 uložená voľne</t>
  </si>
  <si>
    <t>345710006000</t>
  </si>
  <si>
    <t>Rúrka ohybná dvojplášťová HDPE, KOPOFLEX BA KF 09110 BA, D 110, KOPOS</t>
  </si>
  <si>
    <t>210010325</t>
  </si>
  <si>
    <t>Krabica (KU 68 LA/ 3 kruhová) do dutých stien odbočná s viečkom, svorkovnicou vrátane zapojenia</t>
  </si>
  <si>
    <t>345410010600</t>
  </si>
  <si>
    <t>Krabica univerzálna z PVC s viečkom a svorkovnicou do dutých stien KU 68 LA/2, Dxh 73x45 mm, KOPOS</t>
  </si>
  <si>
    <t>210021181</t>
  </si>
  <si>
    <t>Zvar na kovové konštrukcie</t>
  </si>
  <si>
    <t>hod</t>
  </si>
  <si>
    <t>210110043</t>
  </si>
  <si>
    <t>Spínač polozapustený a zapustený vrátane zapojenia sériový prep.stried. - radenie 5 A</t>
  </si>
  <si>
    <t>ESP000003908</t>
  </si>
  <si>
    <t>Spínač sériový R5 biely</t>
  </si>
  <si>
    <t>ERA000002324</t>
  </si>
  <si>
    <t>Rámček 1-násobný biela</t>
  </si>
  <si>
    <t>ERA000002325</t>
  </si>
  <si>
    <t>Rámček 2-násobný biela</t>
  </si>
  <si>
    <t>ERA000002326</t>
  </si>
  <si>
    <t>Rámček 3-násobný biela</t>
  </si>
  <si>
    <t>ERA000002328</t>
  </si>
  <si>
    <t>Rámček 5-násobný biela</t>
  </si>
  <si>
    <t>210110044</t>
  </si>
  <si>
    <t>Spínač polozapustený a zapustený vrátane zapojenia dvojitý prep.stried. - radenie 5 B</t>
  </si>
  <si>
    <t>E00051764</t>
  </si>
  <si>
    <t>Spínač č. 5B biely IP44</t>
  </si>
  <si>
    <t>KS</t>
  </si>
  <si>
    <t>210110045</t>
  </si>
  <si>
    <t>Spínač polozapustený a zapustený vrátane zapojenia stried.prep.- radenie 6</t>
  </si>
  <si>
    <t>ESP000003909</t>
  </si>
  <si>
    <t>Spínač striedavý R6 biely</t>
  </si>
  <si>
    <t>210110096</t>
  </si>
  <si>
    <t>Spínač žaluziový ovládač tlačítkový</t>
  </si>
  <si>
    <t>ESP000003915</t>
  </si>
  <si>
    <t>Spínač žalúziový biely</t>
  </si>
  <si>
    <t>210111011</t>
  </si>
  <si>
    <t>Domová zásuvka polozapustená alebo zapustená vrátane zapojenia 10/16 A 250 V 2P + Z</t>
  </si>
  <si>
    <t>4300000295</t>
  </si>
  <si>
    <t>Zásuvka jednonásobná, biela</t>
  </si>
  <si>
    <t>EZA000002966</t>
  </si>
  <si>
    <t>Zásuvka 1-násobná s clonkami IP44 biela</t>
  </si>
  <si>
    <t>210120423</t>
  </si>
  <si>
    <t>Vyskladanie rozvádzača</t>
  </si>
  <si>
    <t>sub</t>
  </si>
  <si>
    <t>IS211340-A</t>
  </si>
  <si>
    <t>Zvodič PROTEC I+II (B+C) TNS 275 25 kA</t>
  </si>
  <si>
    <t>279200</t>
  </si>
  <si>
    <t>Prúdový chránič 4 pól, In=40A, IDN=0.03, typové označenie FI-40/4/003, EATON ELECTRIC</t>
  </si>
  <si>
    <t>286531</t>
  </si>
  <si>
    <t>Istič PL6, char C, 1-pólový, Icn=6kA, In=10A, typové označenie PL6-C10/1, EATON ELECTRIC</t>
  </si>
  <si>
    <t>286521</t>
  </si>
  <si>
    <t>Istič PL6, char B, 1-pólový, Icn=6kA, In=16A, typové označenie PL6-B16/1, EATON ELECTRIC</t>
  </si>
  <si>
    <t>120853</t>
  </si>
  <si>
    <t>Inštalačný stýkač, 230V ~, 25A, 2zap. kont., typové označenie Z-SCH230/1/25-20, EATON ELECTRIC</t>
  </si>
  <si>
    <t>248874</t>
  </si>
  <si>
    <t>Otočný spínač, prepínač 2-pól, 1-2, typové označenie Z-DSU2-12, EATON ELECTRIC</t>
  </si>
  <si>
    <t>286518</t>
  </si>
  <si>
    <t>Istič PL6, char B, 1-pólový, Icn=6kA, In=6A, typové označenie PL6-B6/1, EATON ELECTRIC</t>
  </si>
  <si>
    <t>EMP000000381</t>
  </si>
  <si>
    <t>Stýkač inštalačný Z-SCH230/25-40  248847 25A/230VAC 2M 4Z</t>
  </si>
  <si>
    <t>210161011</t>
  </si>
  <si>
    <t>Elektromer trojfázový na priame pripojenie</t>
  </si>
  <si>
    <t>ERO000007527</t>
  </si>
  <si>
    <t>Rozvádzač RE1.0 F403 W 25A P0 25/25 3F 2T s oknom</t>
  </si>
  <si>
    <t>210193085</t>
  </si>
  <si>
    <t>Domova rozvodnica do 96 M  povrchová montáž</t>
  </si>
  <si>
    <t>283032</t>
  </si>
  <si>
    <t>Rozvodnica Xboard, NA omietku, biele dvere, N/PE mostíky, typové označenie BF-O-4/96-C, EATON ELECTRIC</t>
  </si>
  <si>
    <t>276268</t>
  </si>
  <si>
    <t>Hlavný vypínač, 3-pól, In=32A, typové označenie IS-32/3, EATON ELECTRIC</t>
  </si>
  <si>
    <t>210203040.S</t>
  </si>
  <si>
    <t>Montáž a zapojenie LED svietidla</t>
  </si>
  <si>
    <t>TYP A</t>
  </si>
  <si>
    <t>LED SVIETIDLO TYP A, ALT. MERA ČESANÝ HLINÍK 230V GX53 9W IP54, ∅90</t>
  </si>
  <si>
    <t>TYP B</t>
  </si>
  <si>
    <t>LED SVIETIDLO TYP B, 40W | 3000 K | CRI 80| IP65, L=1200mm, ALT. PHILIPS LEDINAIRE WT060C)</t>
  </si>
  <si>
    <t>TYP C</t>
  </si>
  <si>
    <t>LED SVIETIDLO TYP C, 14W | 3000 K | CRI 80| IP40, L=1200mm, ALT. PHILIPS PENTURA MINI LED)</t>
  </si>
  <si>
    <t>TYP D</t>
  </si>
  <si>
    <t>LED SVIETIDLO TYP D, ALT. PORCELÁNOVÁ OBJÍMKA E27 VOSSLOH SCHWABE, LED žiarovka</t>
  </si>
  <si>
    <t>TYP E</t>
  </si>
  <si>
    <t>LED SVIETIDLO TYP E, 10W | 3000 K | CRI 80| IP40, L=900mm, ALT. PHILIPS PENTURA MINI LED)</t>
  </si>
  <si>
    <t>210222001</t>
  </si>
  <si>
    <t>Uzemňovacie vedenie na povrchu FeZn, pre vonkajšie práce</t>
  </si>
  <si>
    <t>354410054800</t>
  </si>
  <si>
    <t>Drôt bleskozvodový FeZn, d 10 mm</t>
  </si>
  <si>
    <t>210222020</t>
  </si>
  <si>
    <t>Uzemňovacie vedenie v zemi FeZn vrátane izolácie spojov, pre vonkajšie práce</t>
  </si>
  <si>
    <t>354410058800</t>
  </si>
  <si>
    <t>Pásovina uzemňovacia FeZn 30 x 4 mm</t>
  </si>
  <si>
    <t>210222030</t>
  </si>
  <si>
    <t>Ekvipotenciálna svorkovnica EPS 3 v krabici KO 100 E, pre vonkajšie práce</t>
  </si>
  <si>
    <t>053822</t>
  </si>
  <si>
    <t>Svork. ekvipot. 1801 VDE kryt</t>
  </si>
  <si>
    <t>210222040</t>
  </si>
  <si>
    <t>Svorka na potrubie "BERNARD" vrátane pásika Cu, pre vonkajšie práce</t>
  </si>
  <si>
    <t>354410006200</t>
  </si>
  <si>
    <t>Svorka uzemňovacia Bernard ZSA 16</t>
  </si>
  <si>
    <t>354410066900</t>
  </si>
  <si>
    <t>Páska CU, bleskozvodný a uzemňovací materiál, dĺžka 0,5 m</t>
  </si>
  <si>
    <t>210222252</t>
  </si>
  <si>
    <t>Svorka FeZn odbočovacia spojovacia SR01-02, pre vonkajšie práce</t>
  </si>
  <si>
    <t>354410000600</t>
  </si>
  <si>
    <t>Svorka FeZn odbočovacia spojovacia označenie SR 02 (M8)</t>
  </si>
  <si>
    <t>210222253</t>
  </si>
  <si>
    <t>Svorka FeZn uzemňovacia SR03, pre vonkajšie práce</t>
  </si>
  <si>
    <t>354410001000</t>
  </si>
  <si>
    <t>Svorka FeZn uzemňovacia označenie SR 03 B</t>
  </si>
  <si>
    <t>210800107.S</t>
  </si>
  <si>
    <t>Kábel medený uložený voľne CYKY 450/750 V 3x1,5</t>
  </si>
  <si>
    <t>KPE000000104</t>
  </si>
  <si>
    <t>Kábel pevný CYKY-O 3x1,5 pvc čierny</t>
  </si>
  <si>
    <t>210800162</t>
  </si>
  <si>
    <t>Kábel medený uložený pevne CYKY 450/750 V 5x10</t>
  </si>
  <si>
    <t>341110002300</t>
  </si>
  <si>
    <t>Kábel medený CYKY 5x10 mm2</t>
  </si>
  <si>
    <t>210881056</t>
  </si>
  <si>
    <t>Vodič bezhalogénový, medený uložený pevne N2XH 0,6/1,0 kV  6</t>
  </si>
  <si>
    <t>341610012400</t>
  </si>
  <si>
    <t>Kábel medený bezhalogenový N2XH 6 mm2</t>
  </si>
  <si>
    <t>210881075</t>
  </si>
  <si>
    <t>Kábel bezhalogénový, medený uložený pevne N2XH 0,6/1,0 kV  3x1,5</t>
  </si>
  <si>
    <t>341610014300</t>
  </si>
  <si>
    <t>Kábel medený bezhalogenový N2XH 3x1,5 mm2</t>
  </si>
  <si>
    <t>210881076</t>
  </si>
  <si>
    <t>Kábel bezhalogénový, medený uložený pevne N2XH 0,6/1,0 kV  3x2,5</t>
  </si>
  <si>
    <t>341610014400</t>
  </si>
  <si>
    <t>Kábel medený bezhalogenový N2XH 3x2,5 mm2</t>
  </si>
  <si>
    <t>210881100</t>
  </si>
  <si>
    <t>Kábel bezhalogénový, medený uložený pevne N2XH 0,6/1,0 kV  5x1,5</t>
  </si>
  <si>
    <t>341610016800</t>
  </si>
  <si>
    <t>Kábel medený bezhalogenový N2XH 5x1,5 mm2</t>
  </si>
  <si>
    <t>210902362</t>
  </si>
  <si>
    <t>Kábel hliníkový silový, uložený pevne NAYY 0,6/1 kV 4x25</t>
  </si>
  <si>
    <t>341110034000</t>
  </si>
  <si>
    <t>Kábel hliníkový NAYY 4x25 mm2</t>
  </si>
  <si>
    <t>22-M</t>
  </si>
  <si>
    <t>Montáže oznamovacích a zabezpečovacích zariadení</t>
  </si>
  <si>
    <t>220711040.S</t>
  </si>
  <si>
    <t>Montáž a zapojenie pohybových senzorov PIR - interiér, stena</t>
  </si>
  <si>
    <t>SPS000000373</t>
  </si>
  <si>
    <t>Senzor pohybu EST11 230VAC IP44 12m/180° PIR biela</t>
  </si>
  <si>
    <t>46-M</t>
  </si>
  <si>
    <t>Zemné práce vykonávané pri externých montážnych prácach</t>
  </si>
  <si>
    <t>460200163</t>
  </si>
  <si>
    <t>Hĺbenie káblovej ryhy ručne 35 cm širokej a 80 cm hlbokej, v zemine triedy 3</t>
  </si>
  <si>
    <t>460200433</t>
  </si>
  <si>
    <t>Hĺbenie káblovej ryhy ručne 55 cm širokej a 80 cm hlbokej, v zemine triedy 3</t>
  </si>
  <si>
    <t>460420041</t>
  </si>
  <si>
    <t>Zriadenie káblového lôžka z piesku a cementu bez zakrytia, v ryhe šírky do 100 cm, hr. vrstvy 12 cm</t>
  </si>
  <si>
    <t>583310000100</t>
  </si>
  <si>
    <t>Kamenivo ťažené drobné frakcia 0-1 mm, STN EN 12620 + A1</t>
  </si>
  <si>
    <t>585220000500</t>
  </si>
  <si>
    <t>Cement troskoportlandský CEM II/B-S 42,5 balený</t>
  </si>
  <si>
    <t>460560163</t>
  </si>
  <si>
    <t>Ručný zásyp nezap. káblovej ryhy bez zhutn. zeminy, 35 cm širokej, 80 cm hlbokej v zemine tr. 3</t>
  </si>
  <si>
    <t>460560433</t>
  </si>
  <si>
    <t>Ručný zásyp nezap. káblovej ryhy bez zhutn. zeminy, 55 cm širokej, 80 cm hlbokej v zemine tr. 3</t>
  </si>
  <si>
    <t>460620001</t>
  </si>
  <si>
    <t>Položenie mačiny, založenie,upevnenie,ubitie drevenou ubíjačkou,postrek hadicou,sklon terénu do 1:5</t>
  </si>
  <si>
    <t>460620013</t>
  </si>
  <si>
    <t>Proviz. úprava terénu v zemine tr. 3, aby nerovnosti terénu neboli väčšie ako 2 cm od vodor.hladiny</t>
  </si>
  <si>
    <t>Vedľajšie rozpočtové náklady</t>
  </si>
  <si>
    <t>000400022.S</t>
  </si>
  <si>
    <t>Projektové práce - stavebná časť (stavebné objekty vrátane ich technického vybavenia). náklady na dokumentáciu skutočného zhotovenia stavby</t>
  </si>
  <si>
    <t>eur</t>
  </si>
  <si>
    <t>000700011</t>
  </si>
  <si>
    <t>Dopravné náklady - mimostavenisková doprava objektivizácia dopravných nákladov materiálov</t>
  </si>
  <si>
    <t>001000011</t>
  </si>
  <si>
    <t>Inžinierska činnosť - dozory autorský dozor projektanta</t>
  </si>
  <si>
    <t>001000012</t>
  </si>
  <si>
    <t>Inžinierska činnosť - dozory technický dozor investora</t>
  </si>
  <si>
    <t>001000034</t>
  </si>
  <si>
    <t>Inžinierska činnosť - skúšky a revízie ostatné skúšky</t>
  </si>
  <si>
    <t>001500001</t>
  </si>
  <si>
    <t>Ostatné náklady stavby - podružný materiál a koordinácia na stavbe</t>
  </si>
  <si>
    <t>1 - Zemné práce</t>
  </si>
  <si>
    <t xml:space="preserve">    8 - Rúrové vedenie</t>
  </si>
  <si>
    <t>713 - Izolácie tepelné</t>
  </si>
  <si>
    <t>721 - Zdravotech. vnútorná kanalizácia</t>
  </si>
  <si>
    <t xml:space="preserve">    722 - Zdravotechnika</t>
  </si>
  <si>
    <t xml:space="preserve">    725 - Zdravotechnika</t>
  </si>
  <si>
    <t xml:space="preserve">    46-M - Zemné práce pri extr.mont.prácach</t>
  </si>
  <si>
    <t>132201201</t>
  </si>
  <si>
    <t>132201209</t>
  </si>
  <si>
    <t>Hĺbenie rýh šírky  600-2 000 mm zapažených i nezapažených, s urovnaním dna. Príplatok k cenám za lepivosť horniny 3</t>
  </si>
  <si>
    <t>162201101</t>
  </si>
  <si>
    <t>Vodorovné premiestnenie výkopku z horniny 1-4 do 20m</t>
  </si>
  <si>
    <t>166101102</t>
  </si>
  <si>
    <t>Prehodenie neuľahnutého výkopku z horniny 1 až 4 nad 100 do 1000 m3</t>
  </si>
  <si>
    <t>174101001</t>
  </si>
  <si>
    <t>Zásyp sypaninou so zhutnením jám, šachiet, rýh, zárezov alebo okolo objektov do 100 m3</t>
  </si>
  <si>
    <t>175101101</t>
  </si>
  <si>
    <t>Obsyp potrubia sypaninou z vhodných hornín 1 až 4 bez prehodenia sypaniny</t>
  </si>
  <si>
    <t>583310001300</t>
  </si>
  <si>
    <t>Kamenivo ťažené hrubé frakcia 8-16 mm, STN EN 13043</t>
  </si>
  <si>
    <t>181301103</t>
  </si>
  <si>
    <t>Rozprestretie ornice v rovine , plocha do 500 m2, hr.do 200 mm</t>
  </si>
  <si>
    <t>Rúrové vedenie</t>
  </si>
  <si>
    <t>871171000</t>
  </si>
  <si>
    <t>Montáž vodovodného potrubia z dvojvsrtvového PE 100 SDR11/PN16 zváraných natupo D 32x3,0 mm</t>
  </si>
  <si>
    <t>286130030700</t>
  </si>
  <si>
    <t>Rúra HDPE na vodu PE100 PN10 SDR17 32x2x100 m, WAVIN</t>
  </si>
  <si>
    <t>871266000</t>
  </si>
  <si>
    <t>Montáž kanalizačného PVC-U potrubia hladkého viacvrstvového DN 110</t>
  </si>
  <si>
    <t>286110005700</t>
  </si>
  <si>
    <t>Rúra kanalizačná PVC-U gravitačná, hladká SN4 - KG, ML - viacvrstvová, DN 110, dĺ. 1 m</t>
  </si>
  <si>
    <t>871276002</t>
  </si>
  <si>
    <t>Montáž kanalizačného PVC-U potrubia hladkého viacvrstvového DN 125</t>
  </si>
  <si>
    <t>286110006100</t>
  </si>
  <si>
    <t>Rúra kanalizačná PVC-U gravitačná, hladká SN4 - KG, ML - viacvrstvová, DN 125, dĺ. 1 m</t>
  </si>
  <si>
    <t>871326004</t>
  </si>
  <si>
    <t>Montáž kanalizačného PVC-U potrubia hladkého viacvrstvového DN 160</t>
  </si>
  <si>
    <t>286110009900</t>
  </si>
  <si>
    <t>Rúra kanalizačná PVC-U gravitačná, hladká SN8 - KG, ML - viacvrstvová, DN 160</t>
  </si>
  <si>
    <t>877261122</t>
  </si>
  <si>
    <t>Montáž navŕtavacej sedlovej elektrotvarovky pre vodovodné potrubia z PE 100 D 110 mm</t>
  </si>
  <si>
    <t>286530212400</t>
  </si>
  <si>
    <t>Elektrotvarovka, elektrofúzne hrdlové odbočkové sedlo PE100 SDR11 PFA/PN16 Elofit ECOL DN 110/32, spodná časť z PE, GAWAPLAST</t>
  </si>
  <si>
    <t>877266000</t>
  </si>
  <si>
    <t>Montáž kanalizačného PVC-U kolena DN 110</t>
  </si>
  <si>
    <t>286510003400</t>
  </si>
  <si>
    <t>Koleno PVC-U, DN 110x45° hladká pre gravitačnú kanalizáciu KG potrubia</t>
  </si>
  <si>
    <t>877276002</t>
  </si>
  <si>
    <t>Montáž kanalizačného PVC-U kolena DN 125</t>
  </si>
  <si>
    <t>286510003900</t>
  </si>
  <si>
    <t>Koleno PVC-U, DN 125x45° hladká pre gravitačnú kanalizáciu KG potrubia</t>
  </si>
  <si>
    <t>877276026</t>
  </si>
  <si>
    <t>Montáž kanalizačnej PVC-U odbočky DN 125</t>
  </si>
  <si>
    <t>286510013200</t>
  </si>
  <si>
    <t>Odbočka 45° PVC-U, DN 125/110 hladká pre gravitačnú kanalizáciu KG potrubia</t>
  </si>
  <si>
    <t>286510016800</t>
  </si>
  <si>
    <t>Odbočka 87° PVC-U, DN 125/110 hladká pre gravitačnú kanalizáciu KG potrubia, WAVIN</t>
  </si>
  <si>
    <t>592240009600</t>
  </si>
  <si>
    <t>Vsakovacia šachta + osadenie</t>
  </si>
  <si>
    <t>894431137</t>
  </si>
  <si>
    <t>Montáž revíznej šachty z PVC, DN 600</t>
  </si>
  <si>
    <t>28602</t>
  </si>
  <si>
    <t>Revízna šachta plastová DN 600 vrátane poklopu</t>
  </si>
  <si>
    <t>892233111</t>
  </si>
  <si>
    <t>Preplach a dezinfekcia vodovodného potrubia</t>
  </si>
  <si>
    <t>892241111</t>
  </si>
  <si>
    <t>Ostatné práce na rúrovom vedení, tlakové skúšky vodovodného potrubia DN do 80</t>
  </si>
  <si>
    <t>892311000</t>
  </si>
  <si>
    <t>Skúška tesnosti kanalizácie do D 150</t>
  </si>
  <si>
    <t>892351000</t>
  </si>
  <si>
    <t>Skúška tesnosti kanalizácie D 200</t>
  </si>
  <si>
    <t>899721111</t>
  </si>
  <si>
    <t>Vyhľadávací vodič na potrubí  DN do 150 mm</t>
  </si>
  <si>
    <t>998276101</t>
  </si>
  <si>
    <t>Presun hmôt pre rúrové vedenie hĺbené z rúr z plast., hmôt alebo sklolamin. v otvorenom výkope</t>
  </si>
  <si>
    <t>713482111</t>
  </si>
  <si>
    <t>Montáž trubíc z PE, hr.do 15 mm,vnút.priemer do 38</t>
  </si>
  <si>
    <t>283310002800</t>
  </si>
  <si>
    <t>Izolačná PE trubica TUBOLIT DG 20x13 mm (d potrubia x hr. izolácie)</t>
  </si>
  <si>
    <t>283310003100</t>
  </si>
  <si>
    <t>Izolačná PE trubica TUBOLIT DG 28x13 mm (d potrubia x hr. izolácie), nadrezaná, AZ FLEX</t>
  </si>
  <si>
    <t>283310003200</t>
  </si>
  <si>
    <t>Izolačná PE trubica TUBOLIT DG 32x13 mm (d potrubia x hr. izolácie)</t>
  </si>
  <si>
    <t>713482131</t>
  </si>
  <si>
    <t>Montáž trubíc z PE, hr.30 mm,vnút.priemer do 38 mm</t>
  </si>
  <si>
    <t>283310006200</t>
  </si>
  <si>
    <t>Izolačná PE trubica TUBOLIT DG 22x30 mm (d potrubia x hr. izolácie), rozrezaná, AZ FLEX</t>
  </si>
  <si>
    <t>283310006300</t>
  </si>
  <si>
    <t>Izolačná PE trubica TUBOLIT DG 28x30 mm (d potrubia x hr. izolácie)</t>
  </si>
  <si>
    <t>998713201</t>
  </si>
  <si>
    <t>721</t>
  </si>
  <si>
    <t>Zdravotech. vnútorná kanalizácia</t>
  </si>
  <si>
    <t>721172418</t>
  </si>
  <si>
    <t>Montáž tichého odpadového HT potrubia zvislého DN 32</t>
  </si>
  <si>
    <t>HP210140W</t>
  </si>
  <si>
    <t>SiTech+ PP Rúra 32 x 1,8 x 1000</t>
  </si>
  <si>
    <t>721172424</t>
  </si>
  <si>
    <t>Montáž tichého odpadového HT potrubia zvislého DN 50</t>
  </si>
  <si>
    <t>HP210340W</t>
  </si>
  <si>
    <t>SiTech+ PP Rúra 50 x 1,8 x 1000</t>
  </si>
  <si>
    <t>721172430</t>
  </si>
  <si>
    <t>Montáž tichého odpadového HT potrubia zvislého DN 100</t>
  </si>
  <si>
    <t>HP210640W</t>
  </si>
  <si>
    <t>SiTech+ PP Rúra 110 x 3,4 x 1000</t>
  </si>
  <si>
    <t>721230139</t>
  </si>
  <si>
    <t>Montáž strešného vtoku pre mPVC izolácie s ohrevom DN 110</t>
  </si>
  <si>
    <t>2810310360</t>
  </si>
  <si>
    <t>Vyhrievaný zvislý strešný vtok TWE 110 PVC S s integrovanou PVC manžetou</t>
  </si>
  <si>
    <t>721274101</t>
  </si>
  <si>
    <t>Ventilačné hlavice strešná - plastové DN 50 HUL 805</t>
  </si>
  <si>
    <t>721290111</t>
  </si>
  <si>
    <t>Ostatné - skúška tesnosti kanalizácie v objektoch vodou do DN 125</t>
  </si>
  <si>
    <t>721290123</t>
  </si>
  <si>
    <t>Ostatné - skúška tesnosti kanalizácie v objektoch dymom do DN 300</t>
  </si>
  <si>
    <t>998721101</t>
  </si>
  <si>
    <t>Presun hmôt pre vnútornú kanalizáciu v objektoch výšky do 6 m</t>
  </si>
  <si>
    <t>722</t>
  </si>
  <si>
    <t>Zdravotechnika</t>
  </si>
  <si>
    <t>722173024</t>
  </si>
  <si>
    <t>Montáž vodovodného plasthliníkového potrubia d20</t>
  </si>
  <si>
    <t>1060784</t>
  </si>
  <si>
    <t>Rúrka Uponor MLCP Uni Pipe PLUS 20x2,25, 3m tyč, ref.UPONOR</t>
  </si>
  <si>
    <t>722173027.1</t>
  </si>
  <si>
    <t>Montáž vodovodného plasthliníkového potrubia d25</t>
  </si>
  <si>
    <t>1060785</t>
  </si>
  <si>
    <t>Rúrka Uponor MLCP Uni Pipe PLUS 25x2,5, 3m tyč, ref.UPONOR</t>
  </si>
  <si>
    <t>722173030</t>
  </si>
  <si>
    <t>Montáž vodovodného plasthliníkového potrubia d32</t>
  </si>
  <si>
    <t>1060786</t>
  </si>
  <si>
    <t>Rúrka Uponor MLCP Uni Pipe PLUS 32x3, 3m tyč, ref.UPONOR</t>
  </si>
  <si>
    <t>722221010</t>
  </si>
  <si>
    <t>Montáž guľového kohúta závitového priameho pre vodu G 1/2</t>
  </si>
  <si>
    <t>551110013700</t>
  </si>
  <si>
    <t>Guľový uzáver pre vodu Perfecta, 1/2" FF, páčka, niklovaná mosadz, ref. IVAR</t>
  </si>
  <si>
    <t>722221015</t>
  </si>
  <si>
    <t>Montáž guľového kohúta závitového priameho pre vodu G 3/4</t>
  </si>
  <si>
    <t>551110013800</t>
  </si>
  <si>
    <t>Guľový uzáver pre vodu Perfecta, 3/4" FF, páčka, niklovaná mosadz, ref.IVAR</t>
  </si>
  <si>
    <t>722221020</t>
  </si>
  <si>
    <t>Montáž guľového kohúta závitového priameho pre vodu G 1</t>
  </si>
  <si>
    <t>551110013900</t>
  </si>
  <si>
    <t>Guľový uzáver pre vodu Perfecta, 1" FF, páčka, niklovaná mosadz, ref.IVAR</t>
  </si>
  <si>
    <t>722221170</t>
  </si>
  <si>
    <t>Montáž poistného ventilu závitového pre vodu G 1/2</t>
  </si>
  <si>
    <t>551210021500</t>
  </si>
  <si>
    <t>Ventil poistný, 1/2”x6 bar, armatúry pre uzavreté systémy, ref.GIACOMINI</t>
  </si>
  <si>
    <t>722229101</t>
  </si>
  <si>
    <t>Montáž ventilu vypúšťacieho PN 0.6, G 1/2</t>
  </si>
  <si>
    <t>551240001400</t>
  </si>
  <si>
    <t>Kohút plniaci a vypúšťací, DN 15, PN 10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</si>
  <si>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</si>
  <si>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</si>
  <si>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</si>
  <si>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</si>
  <si>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998722101</t>
  </si>
  <si>
    <t>Presun hmôt pre vnútorný vodovod v objektoch výšky do 6 m</t>
  </si>
  <si>
    <t>725539102</t>
  </si>
  <si>
    <t>Montáž elektrického zásobníka akumulačného stojatého do 80 L</t>
  </si>
  <si>
    <t>541320005000</t>
  </si>
  <si>
    <t>Ohrievač vody EO 80 EL inteligentný elektrický tlakový nástenný akumulačný, s elektronickým riadením, objem 80 l, ref.TATRAMAT</t>
  </si>
  <si>
    <t>725539150</t>
  </si>
  <si>
    <t>Montáž elektrického zásobníka prietokového</t>
  </si>
  <si>
    <t>31993</t>
  </si>
  <si>
    <t>Ref.Tatramat EO 10 N elektrický ohrievač vody 10 l</t>
  </si>
  <si>
    <t>725819401</t>
  </si>
  <si>
    <t>Montáž ventilu rohového s pripojovacou rúrkou G 1/2</t>
  </si>
  <si>
    <t>551110007700</t>
  </si>
  <si>
    <t>Guľový uzáver pre vodu rohový, 1/2" FF, motýľ, séria 59, niklovaná mosadz, ref.IVAR</t>
  </si>
  <si>
    <t>725869380</t>
  </si>
  <si>
    <t>Montáž zápachovej uzávierky pre zariaďovacie predmety, ostatných typov do D 32</t>
  </si>
  <si>
    <t>551620027100</t>
  </si>
  <si>
    <t>Vtokový lievik HL21, DN 32, (0,17 l/s), s protizápachovým uzáverom, vetranie a klimatizácia, PP</t>
  </si>
  <si>
    <t>998725101</t>
  </si>
  <si>
    <t>Zemné práce pri extr.mont.prácach</t>
  </si>
  <si>
    <t>460490012</t>
  </si>
  <si>
    <t>Rozvinutie a uloženie výstražnej fólie z PVC do ryhy, šírka 33 cm</t>
  </si>
  <si>
    <t>2830002000</t>
  </si>
  <si>
    <t>Fólia v m - voda, kanál</t>
  </si>
  <si>
    <t>PSV - PSV</t>
  </si>
  <si>
    <t xml:space="preserve">    730 - Elektrické podlahové kúrenie</t>
  </si>
  <si>
    <t>730</t>
  </si>
  <si>
    <t>Elektrické podlahové kúrenie</t>
  </si>
  <si>
    <t>Pol1</t>
  </si>
  <si>
    <t>Montáž vykurovacieho káblu, ref.Deviflex 10T</t>
  </si>
  <si>
    <t>Pol2</t>
  </si>
  <si>
    <t>Vykurovací kábel, ref.DEVIflex 10T</t>
  </si>
  <si>
    <t>Pol3</t>
  </si>
  <si>
    <t>Montáž riadiaceho systému s podlahovým a priestorovým snímačom, ref.DEVIreg 532</t>
  </si>
  <si>
    <t>Pol4</t>
  </si>
  <si>
    <t>RIADIACI SYSTÉM, ref.DEVIreg 532 S PODLAHOVÝM A PRIESTOROVÝM SNÍMAČOM</t>
  </si>
  <si>
    <t>Pol5</t>
  </si>
  <si>
    <t>Montáž pripojovacej krabice CD</t>
  </si>
  <si>
    <t>Pol6</t>
  </si>
  <si>
    <t>PRIPOJOVACIA KRABICA CD</t>
  </si>
  <si>
    <t>Pol7</t>
  </si>
  <si>
    <t>Montáž vykurovacieho pásu</t>
  </si>
  <si>
    <t>Pol8</t>
  </si>
  <si>
    <t>DILATAČNÝ VYKUROVACÍ PÁS ( 50 bm bal. )</t>
  </si>
  <si>
    <t>Montáž rekuperačnej jednotky ref.Vitovent 300-W, Typ H32S B400</t>
  </si>
  <si>
    <t>Rekuperačná jednotka, ref.Vitovent 300-W, Typ H32S B400, obj. č.: Z014590</t>
  </si>
  <si>
    <t>Diaľkové ovládanie ref. LB1 pre Vitovent 300-W, obj. č.:Z015318</t>
  </si>
  <si>
    <t>Montáž konzoly pre mont na podlahu</t>
  </si>
  <si>
    <t>Pol9</t>
  </si>
  <si>
    <t>Montážna konzola pre mont. na podlahu, obj. č.: 7521200</t>
  </si>
  <si>
    <t>Pol10</t>
  </si>
  <si>
    <t>Montáž zápachového uzáveru</t>
  </si>
  <si>
    <t>Pol11</t>
  </si>
  <si>
    <t>Suchý zápachový uzáver DN 40, obj.:ZK01822</t>
  </si>
  <si>
    <t>Pol12</t>
  </si>
  <si>
    <t>Montáž snímaču vlhkosti pre rekuperačnú jednotku</t>
  </si>
  <si>
    <t>Pol13</t>
  </si>
  <si>
    <t>Snímač vlhkosti pre rekuperačnú jednotku ref. Vitovent 300-W, obj. č.: ZK02539</t>
  </si>
  <si>
    <t>Pol14</t>
  </si>
  <si>
    <t>Montáž CO2 snímača vlhkosti</t>
  </si>
  <si>
    <t>Pol15</t>
  </si>
  <si>
    <t>CO2-/snímač vlhkosti, pre reguláciu zariadenia v závislosti od koncetrácie CO2 alebo vlhkosti vzduchu, obj. č.:7501978</t>
  </si>
  <si>
    <t>Pol16</t>
  </si>
  <si>
    <t>Montáž tlmiču hluku z flexi rúry</t>
  </si>
  <si>
    <t>Pol17</t>
  </si>
  <si>
    <t>Tlmič hluku z flexi rúry, ohybný. Dĺžka 1,1m, DN 180., Obj. č.:7373027</t>
  </si>
  <si>
    <t>Pol18</t>
  </si>
  <si>
    <t>Montáž EPP - rúry DN 180, L=1000</t>
  </si>
  <si>
    <t>Pol19</t>
  </si>
  <si>
    <t>EPP-rúra DN 180 L=1000, obj. č.: 7501766</t>
  </si>
  <si>
    <t>Pol20</t>
  </si>
  <si>
    <t>Montáž EPP-kolena 90° DN180</t>
  </si>
  <si>
    <t>Pol21</t>
  </si>
  <si>
    <t>EPP-koleno 90°DN180, obj. č.: 7501769</t>
  </si>
  <si>
    <t>Pol22</t>
  </si>
  <si>
    <t>Montáž EPP - spojovacej objímky DN180</t>
  </si>
  <si>
    <t>Pol23</t>
  </si>
  <si>
    <t>EPP-spojovacia objímka DN180, obj. č.:7501772</t>
  </si>
  <si>
    <t>Pol24</t>
  </si>
  <si>
    <t>Montáž zmršťujúcej pásky</t>
  </si>
  <si>
    <t>Pol25</t>
  </si>
  <si>
    <t>Páska, ktorá sa zmrštuje chladom 1 kotúč s15 m, obj. č.:7143928</t>
  </si>
  <si>
    <t>Pol26</t>
  </si>
  <si>
    <t>Montáž držiaku EPP-rúry DN125 - 180</t>
  </si>
  <si>
    <t>Pol27</t>
  </si>
  <si>
    <t>Držiak EPP-rúry DN125-180, obj. č.:7501773</t>
  </si>
  <si>
    <t>Pol32</t>
  </si>
  <si>
    <t>Montáž priechodky cez vonkajšiu stenu DN180</t>
  </si>
  <si>
    <t>Pol33</t>
  </si>
  <si>
    <t>Priechodka cez vonkajšiu stenu DN180, obj. č.:ZK03027</t>
  </si>
  <si>
    <t>Pol34</t>
  </si>
  <si>
    <t>Montáž pripojovacieho kusu pre rozdeľovač DN180</t>
  </si>
  <si>
    <t>Pol35</t>
  </si>
  <si>
    <t>Pripojovací kus pre rozdelovač DN 180, obj. č.:ZK01868</t>
  </si>
  <si>
    <t>Pol36</t>
  </si>
  <si>
    <t>Montáž rozdeľovača vzduchu 8 okruhov</t>
  </si>
  <si>
    <t>Pol37</t>
  </si>
  <si>
    <t>Rozdeľovač vzduchu 8 okruhov koncový plochý, obj. č. ZK01845</t>
  </si>
  <si>
    <t>Pol38</t>
  </si>
  <si>
    <t>Montáž spojovacieho kusu pre ploché rozdeľovače</t>
  </si>
  <si>
    <t>Pol39</t>
  </si>
  <si>
    <t>Spojovací kus pre ploché rozdeľovače, obj. č.: ZK01871</t>
  </si>
  <si>
    <t>Pol40</t>
  </si>
  <si>
    <t>Montáž ukončovacieho kusu pre rozdeľovač</t>
  </si>
  <si>
    <t>Pol41</t>
  </si>
  <si>
    <t>Ukončovací kus pre rozdeľovač, obj. č.: ZK01869</t>
  </si>
  <si>
    <t>Pol42</t>
  </si>
  <si>
    <t>Montáž pirpojovacieho kusu pre kruhový kanál</t>
  </si>
  <si>
    <t>Pol43</t>
  </si>
  <si>
    <t>Pripojovací kus pre kruhový kanál, obj. č.: ZK01874</t>
  </si>
  <si>
    <t>Pol44</t>
  </si>
  <si>
    <t>Montáž zaslepovacieho kusu pre kruhové diely</t>
  </si>
  <si>
    <t>Pol45</t>
  </si>
  <si>
    <t>Zaslepovací kus pre kruhové diely, obj. č.: ZK01878</t>
  </si>
  <si>
    <t>Pol46</t>
  </si>
  <si>
    <t>Montáž kusu jednostranného na napojenie ventilov</t>
  </si>
  <si>
    <t>Pol47</t>
  </si>
  <si>
    <t>Kus na napojenie ventilov jednostranný, obj. č.: ZK01864</t>
  </si>
  <si>
    <t>Pol48</t>
  </si>
  <si>
    <t>Montáž vývodov pre dizajnové výustky</t>
  </si>
  <si>
    <t>Pol49</t>
  </si>
  <si>
    <t>Stenový/ stropný vývod pre dizajnové výustky, obj. č.: ZK03038</t>
  </si>
  <si>
    <t>Pol50</t>
  </si>
  <si>
    <t>Montáž dizajnových ventilov vzduchu pre prívod a odvod vzduchu</t>
  </si>
  <si>
    <t>Pol51</t>
  </si>
  <si>
    <t>Dizajnový ventil vzduchu pre prívod a odvod vzduchu, kruhový, biely, obj. č.:ZK03039</t>
  </si>
  <si>
    <t>Pol52</t>
  </si>
  <si>
    <t>Montáž kruhovej škrtiacej clony</t>
  </si>
  <si>
    <t>Pol53</t>
  </si>
  <si>
    <t>Škrtiaca clona, kruhová, obj. č.: ZK01816</t>
  </si>
  <si>
    <t>Pol54</t>
  </si>
  <si>
    <t>Montáž kruhového plastového kanálu</t>
  </si>
  <si>
    <t>Pol55</t>
  </si>
  <si>
    <t>Kruhový plastový kanál DA 75 (50m), obj. č.:ZK01843</t>
  </si>
  <si>
    <t>Pol56</t>
  </si>
  <si>
    <t>Montáž spojovacieho kusu pre kruhový kanál</t>
  </si>
  <si>
    <t>Pol57</t>
  </si>
  <si>
    <t>Spojovací kus pre kruhový kanál, obj. č.: ZK01875</t>
  </si>
  <si>
    <t>Pol58</t>
  </si>
  <si>
    <t>Montáž vetracieho systému</t>
  </si>
  <si>
    <t>Pol59</t>
  </si>
  <si>
    <t>Vetrací systém, ref.UDP Vitovent 200-C/300-W/300-F, objj. Č.: 7547863</t>
  </si>
  <si>
    <t>Poznámky:</t>
  </si>
  <si>
    <t>K správnemu naceneniu výkazu výmer je potrebné naštudovanie PD. Naceniť je potrebné jestvujúci výkaz výmer podľa pokynov tendrového zadávateľa, resp. navrhu zmluvy o dielo.</t>
  </si>
  <si>
    <t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 </t>
  </si>
  <si>
    <t>Vzdialenost odvozu odpadov si dodavatel zahrnie do jednotkovej ceny podla svojich moznosti so zachovanim zadaneho mnozstva vo vykaze vymer</t>
  </si>
  <si>
    <t>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</si>
  <si>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PSV, pridružených výkonov a podružného materiálu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</si>
  <si>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</si>
  <si>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>713111122.S</t>
  </si>
  <si>
    <t>Montáž tepelnej izolácie stropov rovných minerálnou vlnou, spodkom s pribitím na konštrukciu</t>
  </si>
  <si>
    <t>-476528290</t>
  </si>
  <si>
    <t>"MV hr.120mm dve vrstvy</t>
  </si>
  <si>
    <t>(8,22+8,61+1,22+58,16+1,22+8,61-1*1*2)*2</t>
  </si>
  <si>
    <t>631440042100.S0</t>
  </si>
  <si>
    <t>Doska z minerálnej vlny hr. 120 mm</t>
  </si>
  <si>
    <t>-447831783</t>
  </si>
  <si>
    <t>(8,22+8,61+1,22+58,16+1,22+8,61-1*1*2)*2*1,02</t>
  </si>
  <si>
    <t>187</t>
  </si>
  <si>
    <t>188</t>
  </si>
  <si>
    <t xml:space="preserve"> Architekúra,statika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</si>
</sst>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26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4" fillId="0" borderId="23" xfId="0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167" fontId="24" fillId="0" borderId="23" xfId="0" applyNumberFormat="1" applyFont="1" applyBorder="1" applyAlignment="1" applyProtection="1">
      <alignment vertical="center"/>
      <protection locked="0"/>
    </xf>
    <xf numFmtId="4" fontId="24" fillId="3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23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4" fillId="3" borderId="23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9" fillId="3" borderId="19" xfId="0" applyFont="1" applyFill="1" applyBorder="1" applyAlignment="1" applyProtection="1">
      <alignment horizontal="left" vertical="center"/>
      <protection locked="0"/>
    </xf>
    <xf numFmtId="0" fontId="39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39" fillId="0" borderId="0" xfId="0" applyNumberFormat="1" applyFont="1" applyBorder="1" applyAlignment="1" applyProtection="1">
      <alignment vertical="center"/>
      <protection locked="0"/>
    </xf>
    <xf numFmtId="0" fontId="40" fillId="0" borderId="0" xfId="0" applyFont="1" applyBorder="1" applyAlignment="1" applyProtection="1">
      <alignment vertical="center"/>
      <protection locked="0"/>
    </xf>
    <xf numFmtId="0" fontId="39" fillId="3" borderId="0" xfId="0" applyFont="1" applyFill="1" applyBorder="1" applyAlignment="1" applyProtection="1">
      <alignment horizontal="left" vertical="center"/>
      <protection locked="0"/>
    </xf>
    <xf numFmtId="4" fontId="26" fillId="0" borderId="0" xfId="0" applyNumberFormat="1" applyFont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5" borderId="0" xfId="0" applyFill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" fontId="26" fillId="0" borderId="0" xfId="0" applyNumberFormat="1" applyFont="1"/>
    <xf numFmtId="0" fontId="0" fillId="0" borderId="11" xfId="0" applyBorder="1" applyAlignment="1">
      <alignment vertical="center"/>
    </xf>
    <xf numFmtId="166" fontId="36" fillId="0" borderId="12" xfId="0" applyNumberFormat="1" applyFont="1" applyBorder="1"/>
    <xf numFmtId="166" fontId="36" fillId="0" borderId="13" xfId="0" applyNumberFormat="1" applyFont="1" applyBorder="1"/>
    <xf numFmtId="0" fontId="8" fillId="0" borderId="0" xfId="0" applyFont="1"/>
    <xf numFmtId="0" fontId="8" fillId="0" borderId="3" xfId="0" applyFont="1" applyBorder="1"/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4" fontId="7" fillId="0" borderId="0" xfId="0" applyNumberFormat="1" applyFont="1"/>
    <xf numFmtId="0" fontId="0" fillId="0" borderId="23" xfId="0" applyBorder="1" applyAlignment="1" applyProtection="1">
      <alignment vertical="center"/>
      <protection locked="0"/>
    </xf>
    <xf numFmtId="166" fontId="2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39" fillId="0" borderId="0" xfId="0" applyFont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32" fillId="0" borderId="0" xfId="0" applyFont="1" applyAlignment="1">
      <alignment horizontal="left" vertical="center" wrapText="1"/>
    </xf>
    <xf numFmtId="0" fontId="24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4" fillId="5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24" fillId="5" borderId="8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1120140</xdr:colOff>
      <xdr:row>48</xdr:row>
      <xdr:rowOff>106680</xdr:rowOff>
    </xdr:from>
    <xdr:to>
      <xdr:col>39</xdr:col>
      <xdr:colOff>408432</xdr:colOff>
      <xdr:row>56</xdr:row>
      <xdr:rowOff>89916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FE46453-4BC3-409A-BB3E-0EC796390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180" y="8061960"/>
          <a:ext cx="1856232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opLeftCell="A97" workbookViewId="0">
      <selection activeCell="AK37" sqref="AK37"/>
    </sheetView>
  </sheetViews>
  <sheetFormatPr baseColWidth="10" defaultColWidth="8.75" defaultRowHeight="11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316" t="s">
        <v>5</v>
      </c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99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R5" s="21"/>
      <c r="BE5" s="296" t="s">
        <v>14</v>
      </c>
      <c r="BS5" s="18" t="s">
        <v>6</v>
      </c>
    </row>
    <row r="6" spans="1:74" s="1" customFormat="1" ht="37" customHeight="1">
      <c r="B6" s="21"/>
      <c r="D6" s="27" t="s">
        <v>15</v>
      </c>
      <c r="K6" s="301" t="s">
        <v>76</v>
      </c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R6" s="21"/>
      <c r="BE6" s="297"/>
      <c r="BS6" s="18" t="s">
        <v>6</v>
      </c>
    </row>
    <row r="7" spans="1:74" s="1" customFormat="1" ht="12" customHeight="1">
      <c r="B7" s="21"/>
      <c r="D7" s="238" t="s">
        <v>16</v>
      </c>
      <c r="E7" s="236"/>
      <c r="F7" s="236"/>
      <c r="G7" s="236"/>
      <c r="H7" s="236"/>
      <c r="I7" s="236"/>
      <c r="J7" s="236"/>
      <c r="K7" s="235" t="s">
        <v>1</v>
      </c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AK7" s="28" t="s">
        <v>17</v>
      </c>
      <c r="AN7" s="26" t="s">
        <v>1</v>
      </c>
      <c r="AR7" s="21"/>
      <c r="BE7" s="297"/>
      <c r="BS7" s="18" t="s">
        <v>6</v>
      </c>
    </row>
    <row r="8" spans="1:74" s="1" customFormat="1" ht="12" customHeight="1">
      <c r="B8" s="21"/>
      <c r="D8" s="238" t="s">
        <v>18</v>
      </c>
      <c r="E8" s="236"/>
      <c r="F8" s="236"/>
      <c r="G8" s="236"/>
      <c r="H8" s="236"/>
      <c r="I8" s="236"/>
      <c r="J8" s="236"/>
      <c r="K8" s="235" t="s">
        <v>129</v>
      </c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AK8" s="28" t="s">
        <v>20</v>
      </c>
      <c r="AN8" s="239">
        <v>44278</v>
      </c>
      <c r="AR8" s="21"/>
      <c r="BE8" s="297"/>
      <c r="BS8" s="18" t="s">
        <v>6</v>
      </c>
    </row>
    <row r="9" spans="1:74" s="1" customFormat="1" ht="14.5" customHeight="1">
      <c r="B9" s="21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AR9" s="21"/>
      <c r="BE9" s="297"/>
      <c r="BS9" s="18" t="s">
        <v>6</v>
      </c>
    </row>
    <row r="10" spans="1:74" s="1" customFormat="1" ht="12" customHeight="1">
      <c r="B10" s="21"/>
      <c r="D10" s="238" t="s">
        <v>21</v>
      </c>
      <c r="E10" s="236"/>
      <c r="F10" s="236"/>
      <c r="G10" s="236"/>
      <c r="H10" s="236"/>
      <c r="I10" s="236"/>
      <c r="J10" s="236"/>
      <c r="K10" s="235" t="s">
        <v>136</v>
      </c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AK10" s="28" t="s">
        <v>22</v>
      </c>
      <c r="AN10" s="26" t="s">
        <v>1</v>
      </c>
      <c r="AR10" s="21"/>
      <c r="BE10" s="297"/>
      <c r="BS10" s="18" t="s">
        <v>6</v>
      </c>
    </row>
    <row r="11" spans="1:74" s="1" customFormat="1" ht="18.5" customHeight="1">
      <c r="B11" s="21"/>
      <c r="E11" s="26" t="s">
        <v>19</v>
      </c>
      <c r="AK11" s="28" t="s">
        <v>23</v>
      </c>
      <c r="AN11" s="26" t="s">
        <v>1</v>
      </c>
      <c r="AR11" s="21"/>
      <c r="BE11" s="297"/>
      <c r="BS11" s="18" t="s">
        <v>6</v>
      </c>
    </row>
    <row r="12" spans="1:74" s="1" customFormat="1" ht="7" customHeight="1">
      <c r="B12" s="21"/>
      <c r="AR12" s="21"/>
      <c r="BE12" s="297"/>
      <c r="BS12" s="18" t="s">
        <v>6</v>
      </c>
    </row>
    <row r="13" spans="1:74" s="1" customFormat="1" ht="12" customHeight="1">
      <c r="B13" s="21"/>
      <c r="D13" s="28" t="s">
        <v>24</v>
      </c>
      <c r="AK13" s="28" t="s">
        <v>22</v>
      </c>
      <c r="AN13" s="30" t="s">
        <v>25</v>
      </c>
      <c r="AR13" s="21"/>
      <c r="BE13" s="297"/>
      <c r="BS13" s="18" t="s">
        <v>6</v>
      </c>
    </row>
    <row r="14" spans="1:74" ht="13">
      <c r="B14" s="21"/>
      <c r="E14" s="302" t="s">
        <v>25</v>
      </c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28" t="s">
        <v>23</v>
      </c>
      <c r="AN14" s="30" t="s">
        <v>25</v>
      </c>
      <c r="AR14" s="21"/>
      <c r="BE14" s="297"/>
      <c r="BS14" s="18" t="s">
        <v>6</v>
      </c>
    </row>
    <row r="15" spans="1:74" s="1" customFormat="1" ht="7" customHeight="1">
      <c r="B15" s="21"/>
      <c r="AR15" s="21"/>
      <c r="BE15" s="297"/>
      <c r="BS15" s="18" t="s">
        <v>3</v>
      </c>
    </row>
    <row r="16" spans="1:74" s="1" customFormat="1" ht="12" customHeight="1">
      <c r="B16" s="21"/>
      <c r="D16" s="238" t="s">
        <v>26</v>
      </c>
      <c r="E16" s="236"/>
      <c r="F16" s="236"/>
      <c r="G16" s="236"/>
      <c r="H16" s="236"/>
      <c r="I16" s="236"/>
      <c r="J16" s="236"/>
      <c r="K16" s="235" t="s">
        <v>149</v>
      </c>
      <c r="L16" s="236"/>
      <c r="M16" s="236"/>
      <c r="N16" s="236"/>
      <c r="O16" s="236"/>
      <c r="P16" s="236"/>
      <c r="AK16" s="28" t="s">
        <v>22</v>
      </c>
      <c r="AN16" s="26" t="s">
        <v>1</v>
      </c>
      <c r="AR16" s="21"/>
      <c r="BE16" s="297"/>
      <c r="BS16" s="18" t="s">
        <v>3</v>
      </c>
    </row>
    <row r="17" spans="1:71" s="1" customFormat="1" ht="18.5" customHeight="1">
      <c r="B17" s="21"/>
      <c r="D17" s="236"/>
      <c r="E17" s="235" t="s">
        <v>19</v>
      </c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AK17" s="28" t="s">
        <v>23</v>
      </c>
      <c r="AN17" s="26" t="s">
        <v>1</v>
      </c>
      <c r="AR17" s="21"/>
      <c r="BE17" s="297"/>
      <c r="BS17" s="18" t="s">
        <v>27</v>
      </c>
    </row>
    <row r="18" spans="1:71" s="1" customFormat="1" ht="7" customHeight="1">
      <c r="B18" s="21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AR18" s="21"/>
      <c r="BE18" s="297"/>
      <c r="BS18" s="18" t="s">
        <v>6</v>
      </c>
    </row>
    <row r="19" spans="1:71" s="1" customFormat="1" ht="12" customHeight="1">
      <c r="B19" s="21"/>
      <c r="D19" s="238" t="s">
        <v>28</v>
      </c>
      <c r="E19" s="236"/>
      <c r="F19" s="236"/>
      <c r="G19" s="236"/>
      <c r="H19" s="236"/>
      <c r="I19" s="236"/>
      <c r="J19" s="236"/>
      <c r="K19" s="235" t="s">
        <v>156</v>
      </c>
      <c r="L19" s="236"/>
      <c r="M19" s="236"/>
      <c r="N19" s="236"/>
      <c r="O19" s="236"/>
      <c r="P19" s="236"/>
      <c r="AK19" s="28" t="s">
        <v>22</v>
      </c>
      <c r="AN19" s="26" t="s">
        <v>1</v>
      </c>
      <c r="AR19" s="21"/>
      <c r="BE19" s="297"/>
      <c r="BS19" s="18" t="s">
        <v>6</v>
      </c>
    </row>
    <row r="20" spans="1:71" s="1" customFormat="1" ht="18.5" customHeight="1">
      <c r="B20" s="21"/>
      <c r="E20" s="26" t="s">
        <v>19</v>
      </c>
      <c r="AK20" s="28" t="s">
        <v>23</v>
      </c>
      <c r="AN20" s="26" t="s">
        <v>1</v>
      </c>
      <c r="AR20" s="21"/>
      <c r="BE20" s="297"/>
      <c r="BS20" s="18" t="s">
        <v>27</v>
      </c>
    </row>
    <row r="21" spans="1:71" s="1" customFormat="1" ht="7" customHeight="1">
      <c r="B21" s="21"/>
      <c r="AR21" s="21"/>
      <c r="BE21" s="297"/>
    </row>
    <row r="22" spans="1:71" s="1" customFormat="1" ht="12" customHeight="1">
      <c r="B22" s="21"/>
      <c r="D22" s="28" t="s">
        <v>29</v>
      </c>
      <c r="AR22" s="21"/>
      <c r="BE22" s="297"/>
    </row>
    <row r="23" spans="1:71" s="1" customFormat="1" ht="16.5" customHeight="1">
      <c r="B23" s="21"/>
      <c r="E23" s="304" t="s">
        <v>1</v>
      </c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R23" s="21"/>
      <c r="BE23" s="297"/>
    </row>
    <row r="24" spans="1:71" s="1" customFormat="1" ht="7" customHeight="1">
      <c r="B24" s="21"/>
      <c r="AR24" s="21"/>
      <c r="BE24" s="297"/>
    </row>
    <row r="25" spans="1:71" s="1" customFormat="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97"/>
    </row>
    <row r="26" spans="1:71" s="1" customFormat="1" ht="14.5" customHeight="1">
      <c r="B26" s="21"/>
      <c r="D26" s="33" t="s">
        <v>30</v>
      </c>
      <c r="AK26" s="305">
        <f>ROUND(AG94,2)</f>
        <v>0</v>
      </c>
      <c r="AL26" s="300"/>
      <c r="AM26" s="300"/>
      <c r="AN26" s="300"/>
      <c r="AO26" s="300"/>
      <c r="AR26" s="21"/>
      <c r="BE26" s="297"/>
    </row>
    <row r="27" spans="1:71" s="1" customFormat="1" ht="14.5" customHeight="1">
      <c r="B27" s="21"/>
      <c r="D27" s="33" t="s">
        <v>31</v>
      </c>
      <c r="AK27" s="305">
        <f>ROUND(AG102, 2)</f>
        <v>0</v>
      </c>
      <c r="AL27" s="305"/>
      <c r="AM27" s="305"/>
      <c r="AN27" s="305"/>
      <c r="AO27" s="305"/>
      <c r="AR27" s="21"/>
      <c r="BE27" s="297"/>
    </row>
    <row r="28" spans="1:71" s="2" customFormat="1" ht="7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6"/>
      <c r="BE28" s="297"/>
    </row>
    <row r="29" spans="1:71" s="2" customFormat="1" ht="26" customHeight="1">
      <c r="A29" s="35"/>
      <c r="B29" s="36"/>
      <c r="C29" s="35"/>
      <c r="D29" s="37" t="s">
        <v>32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06">
        <f>ROUND(AK26 + AK27, 2)</f>
        <v>0</v>
      </c>
      <c r="AL29" s="307"/>
      <c r="AM29" s="307"/>
      <c r="AN29" s="307"/>
      <c r="AO29" s="307"/>
      <c r="AP29" s="35"/>
      <c r="AQ29" s="35"/>
      <c r="AR29" s="36"/>
      <c r="BE29" s="297"/>
    </row>
    <row r="30" spans="1:71" s="2" customFormat="1" ht="7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6"/>
      <c r="BE30" s="297"/>
    </row>
    <row r="31" spans="1:71" s="2" customFormat="1" ht="13">
      <c r="A31" s="35"/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08" t="s">
        <v>33</v>
      </c>
      <c r="M31" s="308"/>
      <c r="N31" s="308"/>
      <c r="O31" s="308"/>
      <c r="P31" s="308"/>
      <c r="Q31" s="35"/>
      <c r="R31" s="35"/>
      <c r="S31" s="35"/>
      <c r="T31" s="35"/>
      <c r="U31" s="35"/>
      <c r="V31" s="35"/>
      <c r="W31" s="308" t="s">
        <v>34</v>
      </c>
      <c r="X31" s="308"/>
      <c r="Y31" s="308"/>
      <c r="Z31" s="308"/>
      <c r="AA31" s="308"/>
      <c r="AB31" s="308"/>
      <c r="AC31" s="308"/>
      <c r="AD31" s="308"/>
      <c r="AE31" s="308"/>
      <c r="AF31" s="35"/>
      <c r="AG31" s="35"/>
      <c r="AH31" s="35"/>
      <c r="AI31" s="35"/>
      <c r="AJ31" s="35"/>
      <c r="AK31" s="308" t="s">
        <v>35</v>
      </c>
      <c r="AL31" s="308"/>
      <c r="AM31" s="308"/>
      <c r="AN31" s="308"/>
      <c r="AO31" s="308"/>
      <c r="AP31" s="35"/>
      <c r="AQ31" s="35"/>
      <c r="AR31" s="36"/>
      <c r="BE31" s="297"/>
    </row>
    <row r="32" spans="1:71" s="3" customFormat="1" ht="14.5" customHeight="1">
      <c r="B32" s="40"/>
      <c r="D32" s="28" t="s">
        <v>36</v>
      </c>
      <c r="F32" s="28" t="s">
        <v>37</v>
      </c>
      <c r="L32" s="311">
        <v>0.2</v>
      </c>
      <c r="M32" s="310"/>
      <c r="N32" s="310"/>
      <c r="O32" s="310"/>
      <c r="P32" s="310"/>
      <c r="W32" s="309"/>
      <c r="X32" s="310"/>
      <c r="Y32" s="310"/>
      <c r="Z32" s="310"/>
      <c r="AA32" s="310"/>
      <c r="AB32" s="310"/>
      <c r="AC32" s="310"/>
      <c r="AD32" s="310"/>
      <c r="AE32" s="310"/>
      <c r="AK32" s="309"/>
      <c r="AL32" s="310"/>
      <c r="AM32" s="310"/>
      <c r="AN32" s="310"/>
      <c r="AO32" s="310"/>
      <c r="AR32" s="40"/>
      <c r="BE32" s="298"/>
    </row>
    <row r="33" spans="1:57" s="3" customFormat="1" ht="14.5" customHeight="1">
      <c r="B33" s="40"/>
      <c r="F33" s="28" t="s">
        <v>38</v>
      </c>
      <c r="L33" s="311">
        <v>0.2</v>
      </c>
      <c r="M33" s="310"/>
      <c r="N33" s="310"/>
      <c r="O33" s="310"/>
      <c r="P33" s="310"/>
      <c r="W33" s="309">
        <f>AK29</f>
        <v>0</v>
      </c>
      <c r="X33" s="310"/>
      <c r="Y33" s="310"/>
      <c r="Z33" s="310"/>
      <c r="AA33" s="310"/>
      <c r="AB33" s="310"/>
      <c r="AC33" s="310"/>
      <c r="AD33" s="310"/>
      <c r="AE33" s="310"/>
      <c r="AK33" s="309">
        <f>W33*0.2</f>
        <v>0</v>
      </c>
      <c r="AL33" s="310"/>
      <c r="AM33" s="310"/>
      <c r="AN33" s="310"/>
      <c r="AO33" s="310"/>
      <c r="AR33" s="40"/>
      <c r="BE33" s="298"/>
    </row>
    <row r="34" spans="1:57" s="3" customFormat="1" ht="14.5" hidden="1" customHeight="1">
      <c r="B34" s="40"/>
      <c r="F34" s="28" t="s">
        <v>39</v>
      </c>
      <c r="L34" s="311">
        <v>0.2</v>
      </c>
      <c r="M34" s="310"/>
      <c r="N34" s="310"/>
      <c r="O34" s="310"/>
      <c r="P34" s="310"/>
      <c r="W34" s="309" t="e">
        <f>ROUND(BB94 + SUM(CF102:CF106), 2)</f>
        <v>#REF!</v>
      </c>
      <c r="X34" s="310"/>
      <c r="Y34" s="310"/>
      <c r="Z34" s="310"/>
      <c r="AA34" s="310"/>
      <c r="AB34" s="310"/>
      <c r="AC34" s="310"/>
      <c r="AD34" s="310"/>
      <c r="AE34" s="310"/>
      <c r="AK34" s="309">
        <v>0</v>
      </c>
      <c r="AL34" s="310"/>
      <c r="AM34" s="310"/>
      <c r="AN34" s="310"/>
      <c r="AO34" s="310"/>
      <c r="AR34" s="40"/>
      <c r="BE34" s="298"/>
    </row>
    <row r="35" spans="1:57" s="3" customFormat="1" ht="14.5" hidden="1" customHeight="1">
      <c r="B35" s="40"/>
      <c r="F35" s="28" t="s">
        <v>40</v>
      </c>
      <c r="L35" s="311">
        <v>0.2</v>
      </c>
      <c r="M35" s="310"/>
      <c r="N35" s="310"/>
      <c r="O35" s="310"/>
      <c r="P35" s="310"/>
      <c r="W35" s="309" t="e">
        <f>ROUND(BC94 + SUM(CG102:CG106), 2)</f>
        <v>#REF!</v>
      </c>
      <c r="X35" s="310"/>
      <c r="Y35" s="310"/>
      <c r="Z35" s="310"/>
      <c r="AA35" s="310"/>
      <c r="AB35" s="310"/>
      <c r="AC35" s="310"/>
      <c r="AD35" s="310"/>
      <c r="AE35" s="310"/>
      <c r="AK35" s="309">
        <v>0</v>
      </c>
      <c r="AL35" s="310"/>
      <c r="AM35" s="310"/>
      <c r="AN35" s="310"/>
      <c r="AO35" s="310"/>
      <c r="AR35" s="40"/>
    </row>
    <row r="36" spans="1:57" s="3" customFormat="1" ht="14.5" hidden="1" customHeight="1">
      <c r="B36" s="40"/>
      <c r="F36" s="28" t="s">
        <v>41</v>
      </c>
      <c r="L36" s="311">
        <v>0</v>
      </c>
      <c r="M36" s="310"/>
      <c r="N36" s="310"/>
      <c r="O36" s="310"/>
      <c r="P36" s="310"/>
      <c r="W36" s="309" t="e">
        <f>ROUND(BD94 + SUM(CH102:CH106), 2)</f>
        <v>#REF!</v>
      </c>
      <c r="X36" s="310"/>
      <c r="Y36" s="310"/>
      <c r="Z36" s="310"/>
      <c r="AA36" s="310"/>
      <c r="AB36" s="310"/>
      <c r="AC36" s="310"/>
      <c r="AD36" s="310"/>
      <c r="AE36" s="310"/>
      <c r="AK36" s="309">
        <v>0</v>
      </c>
      <c r="AL36" s="310"/>
      <c r="AM36" s="310"/>
      <c r="AN36" s="310"/>
      <c r="AO36" s="310"/>
      <c r="AR36" s="40"/>
    </row>
    <row r="37" spans="1:57" s="2" customFormat="1" ht="7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pans="1:57" s="2" customFormat="1" ht="26" customHeight="1">
      <c r="A38" s="35"/>
      <c r="B38" s="36"/>
      <c r="C38" s="41"/>
      <c r="D38" s="42" t="s">
        <v>42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 t="s">
        <v>43</v>
      </c>
      <c r="U38" s="43"/>
      <c r="V38" s="43"/>
      <c r="W38" s="43"/>
      <c r="X38" s="315" t="s">
        <v>44</v>
      </c>
      <c r="Y38" s="313"/>
      <c r="Z38" s="313"/>
      <c r="AA38" s="313"/>
      <c r="AB38" s="313"/>
      <c r="AC38" s="43"/>
      <c r="AD38" s="43"/>
      <c r="AE38" s="43"/>
      <c r="AF38" s="43"/>
      <c r="AG38" s="43"/>
      <c r="AH38" s="43"/>
      <c r="AI38" s="43"/>
      <c r="AJ38" s="43"/>
      <c r="AK38" s="312">
        <f>SUM(AK29:AK36)</f>
        <v>0</v>
      </c>
      <c r="AL38" s="313"/>
      <c r="AM38" s="313"/>
      <c r="AN38" s="313"/>
      <c r="AO38" s="314"/>
      <c r="AP38" s="41"/>
      <c r="AQ38" s="41"/>
      <c r="AR38" s="36"/>
      <c r="BE38" s="35"/>
    </row>
    <row r="39" spans="1:57" s="2" customFormat="1" ht="7" customHeight="1">
      <c r="A39" s="35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BE39" s="35"/>
    </row>
    <row r="40" spans="1:57" s="2" customFormat="1" ht="14.5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6"/>
      <c r="BE40" s="35"/>
    </row>
    <row r="41" spans="1:57" s="1" customFormat="1" ht="14.5" customHeight="1">
      <c r="B41" s="21"/>
      <c r="AR41" s="21"/>
    </row>
    <row r="42" spans="1:57" s="1" customFormat="1" ht="14.5" customHeight="1">
      <c r="B42" s="21"/>
      <c r="AR42" s="21"/>
    </row>
    <row r="43" spans="1:57" s="1" customFormat="1" ht="14.5" customHeight="1">
      <c r="B43" s="21"/>
      <c r="AR43" s="21"/>
    </row>
    <row r="44" spans="1:57" s="1" customFormat="1" ht="14.5" customHeight="1">
      <c r="B44" s="21"/>
      <c r="AR44" s="21"/>
    </row>
    <row r="45" spans="1:57" s="1" customFormat="1" ht="14.5" customHeight="1">
      <c r="B45" s="21"/>
      <c r="AR45" s="21"/>
    </row>
    <row r="46" spans="1:57" s="1" customFormat="1" ht="14.5" customHeight="1">
      <c r="B46" s="21"/>
      <c r="AR46" s="21"/>
    </row>
    <row r="47" spans="1:57" s="1" customFormat="1" ht="14.5" customHeight="1">
      <c r="B47" s="21"/>
      <c r="AR47" s="21"/>
    </row>
    <row r="48" spans="1:57" s="1" customFormat="1" ht="14.5" customHeight="1">
      <c r="B48" s="21"/>
      <c r="AR48" s="21"/>
    </row>
    <row r="49" spans="1:57" s="2" customFormat="1" ht="14.5" customHeight="1">
      <c r="B49" s="45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46</v>
      </c>
      <c r="AI49" s="47"/>
      <c r="AJ49" s="47"/>
      <c r="AK49" s="47"/>
      <c r="AL49" s="47"/>
      <c r="AM49" s="47"/>
      <c r="AN49" s="47"/>
      <c r="AO49" s="47"/>
      <c r="AR49" s="45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">
      <c r="A60" s="35"/>
      <c r="B60" s="36"/>
      <c r="C60" s="35"/>
      <c r="D60" s="48" t="s">
        <v>47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48" t="s">
        <v>48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48" t="s">
        <v>47</v>
      </c>
      <c r="AI60" s="38"/>
      <c r="AJ60" s="38"/>
      <c r="AK60" s="38"/>
      <c r="AL60" s="38"/>
      <c r="AM60" s="48" t="s">
        <v>48</v>
      </c>
      <c r="AN60" s="38"/>
      <c r="AO60" s="38"/>
      <c r="AP60" s="35"/>
      <c r="AQ60" s="35"/>
      <c r="AR60" s="36"/>
      <c r="BE60" s="35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">
      <c r="A64" s="35"/>
      <c r="B64" s="36"/>
      <c r="C64" s="35"/>
      <c r="D64" s="46" t="s">
        <v>49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50</v>
      </c>
      <c r="AI64" s="49"/>
      <c r="AJ64" s="49"/>
      <c r="AK64" s="49"/>
      <c r="AL64" s="49"/>
      <c r="AM64" s="49"/>
      <c r="AN64" s="49"/>
      <c r="AO64" s="49"/>
      <c r="AP64" s="35"/>
      <c r="AQ64" s="35"/>
      <c r="AR64" s="36"/>
      <c r="BE64" s="35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">
      <c r="A75" s="35"/>
      <c r="B75" s="36"/>
      <c r="C75" s="35"/>
      <c r="D75" s="48" t="s">
        <v>47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48" t="s">
        <v>48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48" t="s">
        <v>47</v>
      </c>
      <c r="AI75" s="38"/>
      <c r="AJ75" s="38"/>
      <c r="AK75" s="38"/>
      <c r="AL75" s="38"/>
      <c r="AM75" s="48" t="s">
        <v>48</v>
      </c>
      <c r="AN75" s="38"/>
      <c r="AO75" s="38"/>
      <c r="AP75" s="35"/>
      <c r="AQ75" s="35"/>
      <c r="AR75" s="36"/>
      <c r="BE75" s="35"/>
    </row>
    <row r="76" spans="1:57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pans="1:57" s="2" customFormat="1" ht="7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6"/>
      <c r="BE77" s="35"/>
    </row>
    <row r="81" spans="1:91" s="2" customFormat="1" ht="7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6"/>
      <c r="BE81" s="35"/>
    </row>
    <row r="82" spans="1:91" s="2" customFormat="1" ht="25" customHeight="1">
      <c r="A82" s="35"/>
      <c r="B82" s="36"/>
      <c r="C82" s="22" t="s">
        <v>51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pans="1:91" s="2" customFormat="1" ht="7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pans="1:91" s="4" customFormat="1" ht="12" customHeight="1">
      <c r="B84" s="54"/>
      <c r="C84" s="28" t="s">
        <v>12</v>
      </c>
      <c r="AR84" s="54"/>
    </row>
    <row r="85" spans="1:91" s="5" customFormat="1" ht="37" customHeight="1">
      <c r="B85" s="55"/>
      <c r="C85" s="56" t="s">
        <v>15</v>
      </c>
      <c r="L85" s="292" t="str">
        <f>K6</f>
        <v>LTC-LEOPOLDOVSKÝ TENISOVÝ KLUB</v>
      </c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R85" s="55"/>
    </row>
    <row r="86" spans="1:91" s="2" customFormat="1" ht="7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pans="1:91" s="2" customFormat="1" ht="12" customHeight="1">
      <c r="A87" s="35"/>
      <c r="B87" s="36"/>
      <c r="C87" s="28" t="s">
        <v>18</v>
      </c>
      <c r="D87" s="35"/>
      <c r="E87" s="35"/>
      <c r="F87" s="35"/>
      <c r="G87" s="35"/>
      <c r="H87" s="35"/>
      <c r="I87" s="35"/>
      <c r="J87" s="35"/>
      <c r="K87" s="35"/>
      <c r="L87" s="57" t="str">
        <f>IF(K8="","",K8)</f>
        <v>Gucmanova ul.,Leopoldov</v>
      </c>
      <c r="AI87" s="238" t="s">
        <v>20</v>
      </c>
      <c r="AM87" s="322">
        <f>IF(AN8= "","",AN8)</f>
        <v>44278</v>
      </c>
      <c r="AN87" s="322"/>
      <c r="AQ87" s="35"/>
      <c r="AR87" s="36"/>
      <c r="BE87" s="35"/>
    </row>
    <row r="88" spans="1:91" s="2" customFormat="1" ht="7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AQ88" s="35"/>
      <c r="AR88" s="36"/>
      <c r="BE88" s="35"/>
    </row>
    <row r="89" spans="1:91" s="2" customFormat="1" ht="15.25" customHeight="1">
      <c r="A89" s="35"/>
      <c r="B89" s="36"/>
      <c r="C89" s="28" t="s">
        <v>21</v>
      </c>
      <c r="D89" s="35"/>
      <c r="E89" s="35"/>
      <c r="F89" s="35"/>
      <c r="G89" s="35"/>
      <c r="H89" s="35"/>
      <c r="I89" s="35"/>
      <c r="J89" s="35"/>
      <c r="K89" s="35"/>
      <c r="L89" s="235" t="s">
        <v>136</v>
      </c>
      <c r="AI89" s="238" t="s">
        <v>26</v>
      </c>
      <c r="AM89" s="320" t="s">
        <v>149</v>
      </c>
      <c r="AN89" s="321"/>
      <c r="AO89" s="321"/>
      <c r="AP89" s="321"/>
      <c r="AQ89" s="35"/>
      <c r="AR89" s="36"/>
      <c r="AS89" s="328" t="s">
        <v>52</v>
      </c>
      <c r="AT89" s="329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5"/>
    </row>
    <row r="90" spans="1:91" s="2" customFormat="1" ht="15.25" customHeight="1">
      <c r="A90" s="35"/>
      <c r="B90" s="36"/>
      <c r="C90" s="28" t="s">
        <v>24</v>
      </c>
      <c r="D90" s="35"/>
      <c r="E90" s="35"/>
      <c r="F90" s="35"/>
      <c r="G90" s="35"/>
      <c r="H90" s="35"/>
      <c r="I90" s="35"/>
      <c r="J90" s="35"/>
      <c r="K90" s="35"/>
      <c r="L90" s="237"/>
      <c r="AI90" s="238" t="s">
        <v>28</v>
      </c>
      <c r="AM90" s="320" t="s">
        <v>156</v>
      </c>
      <c r="AN90" s="321"/>
      <c r="AO90" s="321"/>
      <c r="AP90" s="321"/>
      <c r="AQ90" s="35"/>
      <c r="AR90" s="36"/>
      <c r="AS90" s="330"/>
      <c r="AT90" s="331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5"/>
    </row>
    <row r="91" spans="1:91" s="2" customFormat="1" ht="10.7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330"/>
      <c r="AT91" s="331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5"/>
    </row>
    <row r="92" spans="1:91" s="2" customFormat="1" ht="29.25" customHeight="1">
      <c r="A92" s="35"/>
      <c r="B92" s="36"/>
      <c r="C92" s="285" t="s">
        <v>53</v>
      </c>
      <c r="D92" s="286"/>
      <c r="E92" s="286"/>
      <c r="F92" s="286"/>
      <c r="G92" s="286"/>
      <c r="H92" s="63"/>
      <c r="I92" s="291" t="s">
        <v>54</v>
      </c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286"/>
      <c r="U92" s="286"/>
      <c r="V92" s="286"/>
      <c r="W92" s="286"/>
      <c r="X92" s="286"/>
      <c r="Y92" s="286"/>
      <c r="Z92" s="286"/>
      <c r="AA92" s="286"/>
      <c r="AB92" s="286"/>
      <c r="AC92" s="286"/>
      <c r="AD92" s="286"/>
      <c r="AE92" s="286"/>
      <c r="AF92" s="286"/>
      <c r="AG92" s="319" t="s">
        <v>55</v>
      </c>
      <c r="AH92" s="286"/>
      <c r="AI92" s="286"/>
      <c r="AJ92" s="286"/>
      <c r="AK92" s="286"/>
      <c r="AL92" s="286"/>
      <c r="AM92" s="286"/>
      <c r="AN92" s="291" t="s">
        <v>56</v>
      </c>
      <c r="AO92" s="286"/>
      <c r="AP92" s="327"/>
      <c r="AQ92" s="64" t="s">
        <v>57</v>
      </c>
      <c r="AR92" s="36"/>
      <c r="AS92" s="65" t="s">
        <v>58</v>
      </c>
      <c r="AT92" s="66" t="s">
        <v>59</v>
      </c>
      <c r="AU92" s="66" t="s">
        <v>60</v>
      </c>
      <c r="AV92" s="66" t="s">
        <v>61</v>
      </c>
      <c r="AW92" s="66" t="s">
        <v>62</v>
      </c>
      <c r="AX92" s="66" t="s">
        <v>63</v>
      </c>
      <c r="AY92" s="66" t="s">
        <v>64</v>
      </c>
      <c r="AZ92" s="66" t="s">
        <v>65</v>
      </c>
      <c r="BA92" s="66" t="s">
        <v>66</v>
      </c>
      <c r="BB92" s="66" t="s">
        <v>67</v>
      </c>
      <c r="BC92" s="66" t="s">
        <v>68</v>
      </c>
      <c r="BD92" s="67" t="s">
        <v>69</v>
      </c>
      <c r="BE92" s="35"/>
    </row>
    <row r="93" spans="1:91" s="2" customFormat="1" ht="10.75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5"/>
    </row>
    <row r="94" spans="1:91" s="6" customFormat="1" ht="32.5" customHeight="1">
      <c r="B94" s="71"/>
      <c r="C94" s="72" t="s">
        <v>70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324">
        <f>ROUND(AG95,2)</f>
        <v>0</v>
      </c>
      <c r="AH94" s="324"/>
      <c r="AI94" s="324"/>
      <c r="AJ94" s="324"/>
      <c r="AK94" s="324"/>
      <c r="AL94" s="324"/>
      <c r="AM94" s="324"/>
      <c r="AN94" s="317">
        <f>ROUND(AN95,2)</f>
        <v>0</v>
      </c>
      <c r="AO94" s="317"/>
      <c r="AP94" s="317"/>
      <c r="AQ94" s="75" t="s">
        <v>1</v>
      </c>
      <c r="AR94" s="71"/>
      <c r="AS94" s="76">
        <f>ROUND(AS95,2)</f>
        <v>0</v>
      </c>
      <c r="AT94" s="77" t="e">
        <f t="shared" ref="AT94:AT100" si="0">ROUND(SUM(AV94:AW94),2)</f>
        <v>#REF!</v>
      </c>
      <c r="AU94" s="78" t="e">
        <f>ROUND(AU95,5)</f>
        <v>#REF!</v>
      </c>
      <c r="AV94" s="77" t="e">
        <f>ROUND(AZ94*L32,2)</f>
        <v>#REF!</v>
      </c>
      <c r="AW94" s="77" t="e">
        <f>ROUND(BA94*L33,2)</f>
        <v>#REF!</v>
      </c>
      <c r="AX94" s="77" t="e">
        <f>ROUND(BB94*L32,2)</f>
        <v>#REF!</v>
      </c>
      <c r="AY94" s="77" t="e">
        <f>ROUND(BC94*L33,2)</f>
        <v>#REF!</v>
      </c>
      <c r="AZ94" s="77" t="e">
        <f>ROUND(AZ95,2)</f>
        <v>#REF!</v>
      </c>
      <c r="BA94" s="77" t="e">
        <f>ROUND(BA95,2)</f>
        <v>#REF!</v>
      </c>
      <c r="BB94" s="77" t="e">
        <f>ROUND(BB95,2)</f>
        <v>#REF!</v>
      </c>
      <c r="BC94" s="77" t="e">
        <f>ROUND(BC95,2)</f>
        <v>#REF!</v>
      </c>
      <c r="BD94" s="79" t="e">
        <f>ROUND(BD95,2)</f>
        <v>#REF!</v>
      </c>
      <c r="BS94" s="80" t="s">
        <v>71</v>
      </c>
      <c r="BT94" s="80" t="s">
        <v>72</v>
      </c>
      <c r="BU94" s="81" t="s">
        <v>73</v>
      </c>
      <c r="BV94" s="80" t="s">
        <v>74</v>
      </c>
      <c r="BW94" s="80" t="s">
        <v>4</v>
      </c>
      <c r="BX94" s="80" t="s">
        <v>75</v>
      </c>
      <c r="CL94" s="80" t="s">
        <v>1</v>
      </c>
    </row>
    <row r="95" spans="1:91" s="7" customFormat="1" ht="16.5" customHeight="1">
      <c r="B95" s="82"/>
      <c r="C95" s="83"/>
      <c r="D95" s="287"/>
      <c r="E95" s="287"/>
      <c r="F95" s="287"/>
      <c r="G95" s="287"/>
      <c r="H95" s="287"/>
      <c r="I95" s="84"/>
      <c r="J95" s="287" t="s">
        <v>76</v>
      </c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7"/>
      <c r="AG95" s="325">
        <f>ROUND(SUM(AG96:AG100),2)</f>
        <v>0</v>
      </c>
      <c r="AH95" s="326"/>
      <c r="AI95" s="326"/>
      <c r="AJ95" s="326"/>
      <c r="AK95" s="326"/>
      <c r="AL95" s="326"/>
      <c r="AM95" s="326"/>
      <c r="AN95" s="332">
        <f>AN96+AN97+AN98+AN99+AN100</f>
        <v>0</v>
      </c>
      <c r="AO95" s="326"/>
      <c r="AP95" s="326"/>
      <c r="AQ95" s="85" t="s">
        <v>77</v>
      </c>
      <c r="AR95" s="82"/>
      <c r="AS95" s="86">
        <f>ROUND(SUM(AS96:AS100),2)</f>
        <v>0</v>
      </c>
      <c r="AT95" s="87" t="e">
        <f t="shared" si="0"/>
        <v>#REF!</v>
      </c>
      <c r="AU95" s="88" t="e">
        <f>ROUND(SUM(AU96:AU100),5)</f>
        <v>#REF!</v>
      </c>
      <c r="AV95" s="87" t="e">
        <f>ROUND(AZ95*L32,2)</f>
        <v>#REF!</v>
      </c>
      <c r="AW95" s="87" t="e">
        <f>ROUND(BA95*L33,2)</f>
        <v>#REF!</v>
      </c>
      <c r="AX95" s="87" t="e">
        <f>ROUND(BB95*L32,2)</f>
        <v>#REF!</v>
      </c>
      <c r="AY95" s="87" t="e">
        <f>ROUND(BC95*L33,2)</f>
        <v>#REF!</v>
      </c>
      <c r="AZ95" s="87" t="e">
        <f>ROUND(SUM(AZ96:AZ100),2)</f>
        <v>#REF!</v>
      </c>
      <c r="BA95" s="87" t="e">
        <f>ROUND(SUM(BA96:BA100),2)</f>
        <v>#REF!</v>
      </c>
      <c r="BB95" s="87" t="e">
        <f>ROUND(SUM(BB96:BB100),2)</f>
        <v>#REF!</v>
      </c>
      <c r="BC95" s="87" t="e">
        <f>ROUND(SUM(BC96:BC100),2)</f>
        <v>#REF!</v>
      </c>
      <c r="BD95" s="89" t="e">
        <f>ROUND(SUM(BD96:BD100),2)</f>
        <v>#REF!</v>
      </c>
      <c r="BS95" s="90" t="s">
        <v>71</v>
      </c>
      <c r="BT95" s="90" t="s">
        <v>78</v>
      </c>
      <c r="BU95" s="90" t="s">
        <v>73</v>
      </c>
      <c r="BV95" s="90" t="s">
        <v>74</v>
      </c>
      <c r="BW95" s="90" t="s">
        <v>79</v>
      </c>
      <c r="BX95" s="90" t="s">
        <v>4</v>
      </c>
      <c r="CL95" s="90" t="s">
        <v>1</v>
      </c>
      <c r="CM95" s="90" t="s">
        <v>72</v>
      </c>
    </row>
    <row r="96" spans="1:91" s="4" customFormat="1" ht="16.5" customHeight="1">
      <c r="A96" s="91" t="s">
        <v>80</v>
      </c>
      <c r="B96" s="54"/>
      <c r="C96" s="10"/>
      <c r="D96" s="10"/>
      <c r="E96" s="290"/>
      <c r="F96" s="290"/>
      <c r="G96" s="290"/>
      <c r="H96" s="290"/>
      <c r="I96" s="290"/>
      <c r="J96" s="10"/>
      <c r="K96" s="290" t="s">
        <v>81</v>
      </c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5">
        <f>'01-1 - Architekúra,statika N'!J34</f>
        <v>0</v>
      </c>
      <c r="AH96" s="318"/>
      <c r="AI96" s="318"/>
      <c r="AJ96" s="318"/>
      <c r="AK96" s="318"/>
      <c r="AL96" s="318"/>
      <c r="AM96" s="318"/>
      <c r="AN96" s="295">
        <f>'01-1 - Architekúra,statika N'!J43</f>
        <v>0</v>
      </c>
      <c r="AO96" s="318"/>
      <c r="AP96" s="318"/>
      <c r="AQ96" s="92" t="s">
        <v>82</v>
      </c>
      <c r="AR96" s="54"/>
      <c r="AS96" s="93">
        <v>0</v>
      </c>
      <c r="AT96" s="94" t="e">
        <f t="shared" si="0"/>
        <v>#REF!</v>
      </c>
      <c r="AU96" s="95" t="e">
        <f>#REF!</f>
        <v>#REF!</v>
      </c>
      <c r="AV96" s="94" t="e">
        <f>#REF!</f>
        <v>#REF!</v>
      </c>
      <c r="AW96" s="94" t="e">
        <f>#REF!</f>
        <v>#REF!</v>
      </c>
      <c r="AX96" s="94" t="e">
        <f>#REF!</f>
        <v>#REF!</v>
      </c>
      <c r="AY96" s="94" t="e">
        <f>#REF!</f>
        <v>#REF!</v>
      </c>
      <c r="AZ96" s="94" t="e">
        <f>#REF!</f>
        <v>#REF!</v>
      </c>
      <c r="BA96" s="94" t="e">
        <f>#REF!</f>
        <v>#REF!</v>
      </c>
      <c r="BB96" s="94" t="e">
        <f>#REF!</f>
        <v>#REF!</v>
      </c>
      <c r="BC96" s="94" t="e">
        <f>#REF!</f>
        <v>#REF!</v>
      </c>
      <c r="BD96" s="96" t="e">
        <f>#REF!</f>
        <v>#REF!</v>
      </c>
      <c r="BT96" s="26" t="s">
        <v>83</v>
      </c>
      <c r="BV96" s="26" t="s">
        <v>74</v>
      </c>
      <c r="BW96" s="26" t="s">
        <v>84</v>
      </c>
      <c r="BX96" s="26" t="s">
        <v>79</v>
      </c>
      <c r="CL96" s="26" t="s">
        <v>1</v>
      </c>
    </row>
    <row r="97" spans="1:90" s="4" customFormat="1" ht="16.5" customHeight="1">
      <c r="A97" s="91" t="s">
        <v>80</v>
      </c>
      <c r="B97" s="54"/>
      <c r="C97" s="10"/>
      <c r="D97" s="10"/>
      <c r="E97" s="290"/>
      <c r="F97" s="290"/>
      <c r="G97" s="290"/>
      <c r="H97" s="290"/>
      <c r="I97" s="290"/>
      <c r="J97" s="10"/>
      <c r="K97" s="290" t="s">
        <v>85</v>
      </c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5">
        <f>'01-5 - Elektroinštalácia'!J34</f>
        <v>0</v>
      </c>
      <c r="AH97" s="318"/>
      <c r="AI97" s="318"/>
      <c r="AJ97" s="318"/>
      <c r="AK97" s="318"/>
      <c r="AL97" s="318"/>
      <c r="AM97" s="318"/>
      <c r="AN97" s="295">
        <f t="shared" ref="AN97:AN100" si="1">SUM(AG97,AT97)</f>
        <v>0</v>
      </c>
      <c r="AO97" s="318"/>
      <c r="AP97" s="318"/>
      <c r="AQ97" s="92" t="s">
        <v>82</v>
      </c>
      <c r="AR97" s="54"/>
      <c r="AS97" s="93">
        <v>0</v>
      </c>
      <c r="AT97" s="94">
        <f t="shared" si="0"/>
        <v>0</v>
      </c>
      <c r="AU97" s="95">
        <f>'01-5 - Elektroinštalácia'!P135</f>
        <v>0</v>
      </c>
      <c r="AV97" s="94">
        <f>'01-5 - Elektroinštalácia'!J37</f>
        <v>0</v>
      </c>
      <c r="AW97" s="94">
        <f>'01-5 - Elektroinštalácia'!J38</f>
        <v>0</v>
      </c>
      <c r="AX97" s="94">
        <f>'01-5 - Elektroinštalácia'!J39</f>
        <v>0</v>
      </c>
      <c r="AY97" s="94">
        <f>'01-5 - Elektroinštalácia'!J40</f>
        <v>0</v>
      </c>
      <c r="AZ97" s="94">
        <f>'01-5 - Elektroinštalácia'!F37</f>
        <v>0</v>
      </c>
      <c r="BA97" s="94">
        <f>'01-5 - Elektroinštalácia'!F38</f>
        <v>0</v>
      </c>
      <c r="BB97" s="94">
        <f>'01-5 - Elektroinštalácia'!F39</f>
        <v>0</v>
      </c>
      <c r="BC97" s="94">
        <f>'01-5 - Elektroinštalácia'!F40</f>
        <v>0</v>
      </c>
      <c r="BD97" s="96">
        <f>'01-5 - Elektroinštalácia'!F41</f>
        <v>0</v>
      </c>
      <c r="BT97" s="26" t="s">
        <v>83</v>
      </c>
      <c r="BV97" s="26" t="s">
        <v>74</v>
      </c>
      <c r="BW97" s="26" t="s">
        <v>86</v>
      </c>
      <c r="BX97" s="26" t="s">
        <v>79</v>
      </c>
      <c r="CL97" s="26" t="s">
        <v>1</v>
      </c>
    </row>
    <row r="98" spans="1:90" s="4" customFormat="1" ht="16.5" customHeight="1">
      <c r="A98" s="91" t="s">
        <v>80</v>
      </c>
      <c r="B98" s="54"/>
      <c r="C98" s="10"/>
      <c r="D98" s="10"/>
      <c r="E98" s="290"/>
      <c r="F98" s="290"/>
      <c r="G98" s="290"/>
      <c r="H98" s="290"/>
      <c r="I98" s="290"/>
      <c r="J98" s="10"/>
      <c r="K98" s="290" t="s">
        <v>87</v>
      </c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5">
        <f>'01-4 - Zdravotechnické in...'!J34</f>
        <v>0</v>
      </c>
      <c r="AH98" s="318"/>
      <c r="AI98" s="318"/>
      <c r="AJ98" s="318"/>
      <c r="AK98" s="318"/>
      <c r="AL98" s="318"/>
      <c r="AM98" s="318"/>
      <c r="AN98" s="295">
        <f t="shared" si="1"/>
        <v>0</v>
      </c>
      <c r="AO98" s="318"/>
      <c r="AP98" s="318"/>
      <c r="AQ98" s="92" t="s">
        <v>82</v>
      </c>
      <c r="AR98" s="54"/>
      <c r="AS98" s="93">
        <v>0</v>
      </c>
      <c r="AT98" s="94">
        <f t="shared" si="0"/>
        <v>0</v>
      </c>
      <c r="AU98" s="95">
        <f>'01-4 - Zdravotechnické in...'!P140</f>
        <v>0</v>
      </c>
      <c r="AV98" s="94">
        <f>'01-4 - Zdravotechnické in...'!J37</f>
        <v>0</v>
      </c>
      <c r="AW98" s="94">
        <f>'01-4 - Zdravotechnické in...'!J38</f>
        <v>0</v>
      </c>
      <c r="AX98" s="94">
        <f>'01-4 - Zdravotechnické in...'!J39</f>
        <v>0</v>
      </c>
      <c r="AY98" s="94">
        <f>'01-4 - Zdravotechnické in...'!J40</f>
        <v>0</v>
      </c>
      <c r="AZ98" s="94">
        <f>'01-4 - Zdravotechnické in...'!F37</f>
        <v>0</v>
      </c>
      <c r="BA98" s="94">
        <f>'01-4 - Zdravotechnické in...'!F38</f>
        <v>0</v>
      </c>
      <c r="BB98" s="94">
        <f>'01-4 - Zdravotechnické in...'!F39</f>
        <v>0</v>
      </c>
      <c r="BC98" s="94">
        <f>'01-4 - Zdravotechnické in...'!F40</f>
        <v>0</v>
      </c>
      <c r="BD98" s="96">
        <f>'01-4 - Zdravotechnické in...'!F41</f>
        <v>0</v>
      </c>
      <c r="BT98" s="26" t="s">
        <v>83</v>
      </c>
      <c r="BV98" s="26" t="s">
        <v>74</v>
      </c>
      <c r="BW98" s="26" t="s">
        <v>88</v>
      </c>
      <c r="BX98" s="26" t="s">
        <v>79</v>
      </c>
      <c r="CL98" s="26" t="s">
        <v>1</v>
      </c>
    </row>
    <row r="99" spans="1:90" s="4" customFormat="1" ht="16.5" customHeight="1">
      <c r="A99" s="91" t="s">
        <v>80</v>
      </c>
      <c r="B99" s="54"/>
      <c r="C99" s="10"/>
      <c r="D99" s="10"/>
      <c r="E99" s="290"/>
      <c r="F99" s="290"/>
      <c r="G99" s="290"/>
      <c r="H99" s="290"/>
      <c r="I99" s="290"/>
      <c r="J99" s="10"/>
      <c r="K99" s="290" t="s">
        <v>89</v>
      </c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5">
        <f>'01-3 - Vykurovanie'!J34</f>
        <v>0</v>
      </c>
      <c r="AH99" s="318"/>
      <c r="AI99" s="318"/>
      <c r="AJ99" s="318"/>
      <c r="AK99" s="318"/>
      <c r="AL99" s="318"/>
      <c r="AM99" s="318"/>
      <c r="AN99" s="295">
        <f t="shared" si="1"/>
        <v>0</v>
      </c>
      <c r="AO99" s="318"/>
      <c r="AP99" s="318"/>
      <c r="AQ99" s="92" t="s">
        <v>82</v>
      </c>
      <c r="AR99" s="54"/>
      <c r="AS99" s="93">
        <v>0</v>
      </c>
      <c r="AT99" s="94">
        <f t="shared" si="0"/>
        <v>0</v>
      </c>
      <c r="AU99" s="95">
        <f>'01-3 - Vykurovanie'!P132</f>
        <v>0</v>
      </c>
      <c r="AV99" s="94">
        <f>'01-3 - Vykurovanie'!J37</f>
        <v>0</v>
      </c>
      <c r="AW99" s="94">
        <f>'01-3 - Vykurovanie'!J38</f>
        <v>0</v>
      </c>
      <c r="AX99" s="94">
        <f>'01-3 - Vykurovanie'!J39</f>
        <v>0</v>
      </c>
      <c r="AY99" s="94">
        <f>'01-3 - Vykurovanie'!J40</f>
        <v>0</v>
      </c>
      <c r="AZ99" s="94">
        <f>'01-3 - Vykurovanie'!F37</f>
        <v>0</v>
      </c>
      <c r="BA99" s="94">
        <f>'01-3 - Vykurovanie'!F38</f>
        <v>0</v>
      </c>
      <c r="BB99" s="94">
        <f>'01-3 - Vykurovanie'!F39</f>
        <v>0</v>
      </c>
      <c r="BC99" s="94">
        <f>'01-3 - Vykurovanie'!F40</f>
        <v>0</v>
      </c>
      <c r="BD99" s="96">
        <f>'01-3 - Vykurovanie'!F41</f>
        <v>0</v>
      </c>
      <c r="BT99" s="26" t="s">
        <v>83</v>
      </c>
      <c r="BV99" s="26" t="s">
        <v>74</v>
      </c>
      <c r="BW99" s="26" t="s">
        <v>90</v>
      </c>
      <c r="BX99" s="26" t="s">
        <v>79</v>
      </c>
      <c r="CL99" s="26" t="s">
        <v>1</v>
      </c>
    </row>
    <row r="100" spans="1:90" s="4" customFormat="1" ht="16.5" customHeight="1">
      <c r="A100" s="91" t="s">
        <v>80</v>
      </c>
      <c r="B100" s="54"/>
      <c r="C100" s="10"/>
      <c r="D100" s="10"/>
      <c r="E100" s="290"/>
      <c r="F100" s="290"/>
      <c r="G100" s="290"/>
      <c r="H100" s="290"/>
      <c r="I100" s="290"/>
      <c r="J100" s="10"/>
      <c r="K100" s="290" t="s">
        <v>91</v>
      </c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5">
        <f>'01-2 - Rekuperácia'!J34</f>
        <v>0</v>
      </c>
      <c r="AH100" s="318"/>
      <c r="AI100" s="318"/>
      <c r="AJ100" s="318"/>
      <c r="AK100" s="318"/>
      <c r="AL100" s="318"/>
      <c r="AM100" s="318"/>
      <c r="AN100" s="295">
        <f t="shared" si="1"/>
        <v>0</v>
      </c>
      <c r="AO100" s="318"/>
      <c r="AP100" s="318"/>
      <c r="AQ100" s="92" t="s">
        <v>82</v>
      </c>
      <c r="AR100" s="54"/>
      <c r="AS100" s="97">
        <v>0</v>
      </c>
      <c r="AT100" s="98">
        <f t="shared" si="0"/>
        <v>0</v>
      </c>
      <c r="AU100" s="99">
        <f>'01-2 - Rekuperácia'!P130</f>
        <v>0</v>
      </c>
      <c r="AV100" s="98">
        <f>'01-2 - Rekuperácia'!J37</f>
        <v>0</v>
      </c>
      <c r="AW100" s="98">
        <f>'01-2 - Rekuperácia'!J38</f>
        <v>0</v>
      </c>
      <c r="AX100" s="98">
        <f>'01-2 - Rekuperácia'!J39</f>
        <v>0</v>
      </c>
      <c r="AY100" s="98">
        <f>'01-2 - Rekuperácia'!J40</f>
        <v>0</v>
      </c>
      <c r="AZ100" s="98">
        <f>'01-2 - Rekuperácia'!F37</f>
        <v>0</v>
      </c>
      <c r="BA100" s="98">
        <f>'01-2 - Rekuperácia'!F38</f>
        <v>0</v>
      </c>
      <c r="BB100" s="98">
        <f>'01-2 - Rekuperácia'!F39</f>
        <v>0</v>
      </c>
      <c r="BC100" s="98">
        <f>'01-2 - Rekuperácia'!F40</f>
        <v>0</v>
      </c>
      <c r="BD100" s="100">
        <f>'01-2 - Rekuperácia'!F41</f>
        <v>0</v>
      </c>
      <c r="BT100" s="26" t="s">
        <v>83</v>
      </c>
      <c r="BV100" s="26" t="s">
        <v>74</v>
      </c>
      <c r="BW100" s="26" t="s">
        <v>92</v>
      </c>
      <c r="BX100" s="26" t="s">
        <v>79</v>
      </c>
      <c r="CL100" s="26" t="s">
        <v>1</v>
      </c>
    </row>
    <row r="101" spans="1:90">
      <c r="B101" s="21"/>
      <c r="AR101" s="21"/>
    </row>
    <row r="102" spans="1:90" s="2" customFormat="1" ht="30" customHeight="1">
      <c r="A102" s="35"/>
      <c r="B102" s="36"/>
      <c r="C102" s="72" t="s">
        <v>93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17">
        <f>ROUND(SUM(AG103:AG106), 2)</f>
        <v>0</v>
      </c>
      <c r="AH102" s="317"/>
      <c r="AI102" s="317"/>
      <c r="AJ102" s="317"/>
      <c r="AK102" s="317"/>
      <c r="AL102" s="317"/>
      <c r="AM102" s="317"/>
      <c r="AN102" s="317">
        <f>ROUND(SUM(AN103:AN106), 2)</f>
        <v>0</v>
      </c>
      <c r="AO102" s="317"/>
      <c r="AP102" s="317"/>
      <c r="AQ102" s="101"/>
      <c r="AR102" s="36"/>
      <c r="AS102" s="65" t="s">
        <v>94</v>
      </c>
      <c r="AT102" s="66" t="s">
        <v>95</v>
      </c>
      <c r="AU102" s="66" t="s">
        <v>36</v>
      </c>
      <c r="AV102" s="67" t="s">
        <v>59</v>
      </c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90" s="2" customFormat="1" ht="20" customHeight="1">
      <c r="A103" s="35"/>
      <c r="B103" s="36"/>
      <c r="C103" s="35"/>
      <c r="D103" s="288" t="s">
        <v>96</v>
      </c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35"/>
      <c r="AD103" s="35"/>
      <c r="AE103" s="35"/>
      <c r="AF103" s="35"/>
      <c r="AG103" s="294">
        <f>ROUND(AG94 * AS103, 2)</f>
        <v>0</v>
      </c>
      <c r="AH103" s="295"/>
      <c r="AI103" s="295"/>
      <c r="AJ103" s="295"/>
      <c r="AK103" s="295"/>
      <c r="AL103" s="295"/>
      <c r="AM103" s="295"/>
      <c r="AN103" s="295">
        <f>ROUND(AG103 + AV103, 2)</f>
        <v>0</v>
      </c>
      <c r="AO103" s="295"/>
      <c r="AP103" s="295"/>
      <c r="AQ103" s="35"/>
      <c r="AR103" s="36"/>
      <c r="AS103" s="103">
        <v>0</v>
      </c>
      <c r="AT103" s="104" t="s">
        <v>97</v>
      </c>
      <c r="AU103" s="104" t="s">
        <v>37</v>
      </c>
      <c r="AV103" s="96">
        <f>ROUND(IF(AU103="základná",AG103*L32,IF(AU103="znížená",AG103*L33,0)), 2)</f>
        <v>0</v>
      </c>
      <c r="AW103" s="35"/>
      <c r="AX103" s="35"/>
      <c r="AY103" s="35"/>
      <c r="AZ103" s="35"/>
      <c r="BA103" s="35"/>
      <c r="BB103" s="35"/>
      <c r="BC103" s="35"/>
      <c r="BD103" s="35"/>
      <c r="BE103" s="35"/>
      <c r="BV103" s="18" t="s">
        <v>98</v>
      </c>
      <c r="BY103" s="105">
        <f>IF(AU103="základná",AV103,0)</f>
        <v>0</v>
      </c>
      <c r="BZ103" s="105">
        <f>IF(AU103="znížená",AV103,0)</f>
        <v>0</v>
      </c>
      <c r="CA103" s="105">
        <v>0</v>
      </c>
      <c r="CB103" s="105">
        <v>0</v>
      </c>
      <c r="CC103" s="105">
        <v>0</v>
      </c>
      <c r="CD103" s="105">
        <f>IF(AU103="základná",AG103,0)</f>
        <v>0</v>
      </c>
      <c r="CE103" s="105">
        <f>IF(AU103="znížená",AG103,0)</f>
        <v>0</v>
      </c>
      <c r="CF103" s="105">
        <f>IF(AU103="zákl. prenesená",AG103,0)</f>
        <v>0</v>
      </c>
      <c r="CG103" s="105">
        <f>IF(AU103="zníž. prenesená",AG103,0)</f>
        <v>0</v>
      </c>
      <c r="CH103" s="105">
        <f>IF(AU103="nulová",AG103,0)</f>
        <v>0</v>
      </c>
      <c r="CI103" s="18">
        <f>IF(AU103="základná",1,IF(AU103="znížená",2,IF(AU103="zákl. prenesená",4,IF(AU103="zníž. prenesená",5,3))))</f>
        <v>1</v>
      </c>
      <c r="CJ103" s="18">
        <f>IF(AT103="stavebná časť",1,IF(AT103="investičná časť",2,3))</f>
        <v>1</v>
      </c>
      <c r="CK103" s="18" t="str">
        <f>IF(D103="Vyplň vlastné","","x")</f>
        <v>x</v>
      </c>
    </row>
    <row r="104" spans="1:90" s="2" customFormat="1" ht="20" customHeight="1">
      <c r="A104" s="35"/>
      <c r="B104" s="36"/>
      <c r="C104" s="35"/>
      <c r="D104" s="289" t="s">
        <v>99</v>
      </c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35"/>
      <c r="AD104" s="35"/>
      <c r="AE104" s="35"/>
      <c r="AF104" s="35"/>
      <c r="AG104" s="294">
        <f>ROUND(AG94 * AS104, 2)</f>
        <v>0</v>
      </c>
      <c r="AH104" s="295"/>
      <c r="AI104" s="295"/>
      <c r="AJ104" s="295"/>
      <c r="AK104" s="295"/>
      <c r="AL104" s="295"/>
      <c r="AM104" s="295"/>
      <c r="AN104" s="295">
        <f>ROUND(AG104 + AV104, 2)</f>
        <v>0</v>
      </c>
      <c r="AO104" s="295"/>
      <c r="AP104" s="295"/>
      <c r="AQ104" s="35"/>
      <c r="AR104" s="36"/>
      <c r="AS104" s="103">
        <v>0</v>
      </c>
      <c r="AT104" s="104" t="s">
        <v>97</v>
      </c>
      <c r="AU104" s="104" t="s">
        <v>37</v>
      </c>
      <c r="AV104" s="96">
        <f>ROUND(IF(AU104="základná",AG104*L32,IF(AU104="znížená",AG104*L33,0)), 2)</f>
        <v>0</v>
      </c>
      <c r="AW104" s="35"/>
      <c r="AX104" s="35"/>
      <c r="AY104" s="35"/>
      <c r="AZ104" s="35"/>
      <c r="BA104" s="35"/>
      <c r="BB104" s="35"/>
      <c r="BC104" s="35"/>
      <c r="BD104" s="35"/>
      <c r="BE104" s="35"/>
      <c r="BV104" s="18" t="s">
        <v>100</v>
      </c>
      <c r="BY104" s="105">
        <f>IF(AU104="základná",AV104,0)</f>
        <v>0</v>
      </c>
      <c r="BZ104" s="105">
        <f>IF(AU104="znížená",AV104,0)</f>
        <v>0</v>
      </c>
      <c r="CA104" s="105">
        <v>0</v>
      </c>
      <c r="CB104" s="105">
        <v>0</v>
      </c>
      <c r="CC104" s="105">
        <v>0</v>
      </c>
      <c r="CD104" s="105">
        <f>IF(AU104="základná",AG104,0)</f>
        <v>0</v>
      </c>
      <c r="CE104" s="105">
        <f>IF(AU104="znížená",AG104,0)</f>
        <v>0</v>
      </c>
      <c r="CF104" s="105">
        <f>IF(AU104="zákl. prenesená",AG104,0)</f>
        <v>0</v>
      </c>
      <c r="CG104" s="105">
        <f>IF(AU104="zníž. prenesená",AG104,0)</f>
        <v>0</v>
      </c>
      <c r="CH104" s="105">
        <f>IF(AU104="nulová",AG104,0)</f>
        <v>0</v>
      </c>
      <c r="CI104" s="18">
        <f>IF(AU104="základná",1,IF(AU104="znížená",2,IF(AU104="zákl. prenesená",4,IF(AU104="zníž. prenesená",5,3))))</f>
        <v>1</v>
      </c>
      <c r="CJ104" s="18">
        <f>IF(AT104="stavebná časť",1,IF(AT104="investičná časť",2,3))</f>
        <v>1</v>
      </c>
      <c r="CK104" s="18" t="str">
        <f>IF(D104="Vyplň vlastné","","x")</f>
        <v/>
      </c>
    </row>
    <row r="105" spans="1:90" s="2" customFormat="1" ht="20" customHeight="1">
      <c r="A105" s="35"/>
      <c r="B105" s="36"/>
      <c r="C105" s="35"/>
      <c r="D105" s="289" t="s">
        <v>99</v>
      </c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35"/>
      <c r="AD105" s="35"/>
      <c r="AE105" s="35"/>
      <c r="AF105" s="35"/>
      <c r="AG105" s="294">
        <f>ROUND(AG94 * AS105, 2)</f>
        <v>0</v>
      </c>
      <c r="AH105" s="295"/>
      <c r="AI105" s="295"/>
      <c r="AJ105" s="295"/>
      <c r="AK105" s="295"/>
      <c r="AL105" s="295"/>
      <c r="AM105" s="295"/>
      <c r="AN105" s="295">
        <f>ROUND(AG105 + AV105, 2)</f>
        <v>0</v>
      </c>
      <c r="AO105" s="295"/>
      <c r="AP105" s="295"/>
      <c r="AQ105" s="35"/>
      <c r="AR105" s="36"/>
      <c r="AS105" s="103">
        <v>0</v>
      </c>
      <c r="AT105" s="104" t="s">
        <v>97</v>
      </c>
      <c r="AU105" s="104" t="s">
        <v>37</v>
      </c>
      <c r="AV105" s="96">
        <f>ROUND(IF(AU105="základná",AG105*L32,IF(AU105="znížená",AG105*L33,0)), 2)</f>
        <v>0</v>
      </c>
      <c r="AW105" s="35"/>
      <c r="AX105" s="35"/>
      <c r="AY105" s="35"/>
      <c r="AZ105" s="35"/>
      <c r="BA105" s="35"/>
      <c r="BB105" s="35"/>
      <c r="BC105" s="35"/>
      <c r="BD105" s="35"/>
      <c r="BE105" s="35"/>
      <c r="BV105" s="18" t="s">
        <v>100</v>
      </c>
      <c r="BY105" s="105">
        <f>IF(AU105="základná",AV105,0)</f>
        <v>0</v>
      </c>
      <c r="BZ105" s="105">
        <f>IF(AU105="znížená",AV105,0)</f>
        <v>0</v>
      </c>
      <c r="CA105" s="105">
        <v>0</v>
      </c>
      <c r="CB105" s="105">
        <v>0</v>
      </c>
      <c r="CC105" s="105">
        <v>0</v>
      </c>
      <c r="CD105" s="105">
        <f>IF(AU105="základná",AG105,0)</f>
        <v>0</v>
      </c>
      <c r="CE105" s="105">
        <f>IF(AU105="znížená",AG105,0)</f>
        <v>0</v>
      </c>
      <c r="CF105" s="105">
        <f>IF(AU105="zákl. prenesená",AG105,0)</f>
        <v>0</v>
      </c>
      <c r="CG105" s="105">
        <f>IF(AU105="zníž. prenesená",AG105,0)</f>
        <v>0</v>
      </c>
      <c r="CH105" s="105">
        <f>IF(AU105="nulová",AG105,0)</f>
        <v>0</v>
      </c>
      <c r="CI105" s="18">
        <f>IF(AU105="základná",1,IF(AU105="znížená",2,IF(AU105="zákl. prenesená",4,IF(AU105="zníž. prenesená",5,3))))</f>
        <v>1</v>
      </c>
      <c r="CJ105" s="18">
        <f>IF(AT105="stavebná časť",1,IF(AT105="investičná časť",2,3))</f>
        <v>1</v>
      </c>
      <c r="CK105" s="18" t="str">
        <f>IF(D105="Vyplň vlastné","","x")</f>
        <v/>
      </c>
    </row>
    <row r="106" spans="1:90" s="2" customFormat="1" ht="20" customHeight="1">
      <c r="A106" s="35"/>
      <c r="B106" s="36"/>
      <c r="C106" s="35"/>
      <c r="D106" s="289" t="s">
        <v>99</v>
      </c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35"/>
      <c r="AD106" s="35"/>
      <c r="AE106" s="35"/>
      <c r="AF106" s="35"/>
      <c r="AG106" s="294">
        <f>ROUND(AG94 * AS106, 2)</f>
        <v>0</v>
      </c>
      <c r="AH106" s="295"/>
      <c r="AI106" s="295"/>
      <c r="AJ106" s="295"/>
      <c r="AK106" s="295"/>
      <c r="AL106" s="295"/>
      <c r="AM106" s="295"/>
      <c r="AN106" s="295">
        <f>ROUND(AG106 + AV106, 2)</f>
        <v>0</v>
      </c>
      <c r="AO106" s="295"/>
      <c r="AP106" s="295"/>
      <c r="AQ106" s="35"/>
      <c r="AR106" s="36"/>
      <c r="AS106" s="106">
        <v>0</v>
      </c>
      <c r="AT106" s="107" t="s">
        <v>97</v>
      </c>
      <c r="AU106" s="107" t="s">
        <v>37</v>
      </c>
      <c r="AV106" s="100">
        <f>ROUND(IF(AU106="základná",AG106*L32,IF(AU106="znížená",AG106*L33,0)), 2)</f>
        <v>0</v>
      </c>
      <c r="AW106" s="35"/>
      <c r="AX106" s="35"/>
      <c r="AY106" s="35"/>
      <c r="AZ106" s="35"/>
      <c r="BA106" s="35"/>
      <c r="BB106" s="35"/>
      <c r="BC106" s="35"/>
      <c r="BD106" s="35"/>
      <c r="BE106" s="35"/>
      <c r="BV106" s="18" t="s">
        <v>100</v>
      </c>
      <c r="BY106" s="105">
        <f>IF(AU106="základná",AV106,0)</f>
        <v>0</v>
      </c>
      <c r="BZ106" s="105">
        <f>IF(AU106="znížená",AV106,0)</f>
        <v>0</v>
      </c>
      <c r="CA106" s="105">
        <v>0</v>
      </c>
      <c r="CB106" s="105">
        <v>0</v>
      </c>
      <c r="CC106" s="105">
        <v>0</v>
      </c>
      <c r="CD106" s="105">
        <f>IF(AU106="základná",AG106,0)</f>
        <v>0</v>
      </c>
      <c r="CE106" s="105">
        <f>IF(AU106="znížená",AG106,0)</f>
        <v>0</v>
      </c>
      <c r="CF106" s="105">
        <f>IF(AU106="zákl. prenesená",AG106,0)</f>
        <v>0</v>
      </c>
      <c r="CG106" s="105">
        <f>IF(AU106="zníž. prenesená",AG106,0)</f>
        <v>0</v>
      </c>
      <c r="CH106" s="105">
        <f>IF(AU106="nulová",AG106,0)</f>
        <v>0</v>
      </c>
      <c r="CI106" s="18">
        <f>IF(AU106="základná",1,IF(AU106="znížená",2,IF(AU106="zákl. prenesená",4,IF(AU106="zníž. prenesená",5,3))))</f>
        <v>1</v>
      </c>
      <c r="CJ106" s="18">
        <f>IF(AT106="stavebná časť",1,IF(AT106="investičná časť",2,3))</f>
        <v>1</v>
      </c>
      <c r="CK106" s="18" t="str">
        <f>IF(D106="Vyplň vlastné","","x")</f>
        <v/>
      </c>
    </row>
    <row r="107" spans="1:90" s="2" customFormat="1" ht="10.75" customHeight="1">
      <c r="A107" s="35"/>
      <c r="B107" s="36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6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30" customHeight="1">
      <c r="A108" s="35"/>
      <c r="B108" s="36"/>
      <c r="C108" s="108" t="s">
        <v>101</v>
      </c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323">
        <f>ROUND(AG94 + AG102, 2)</f>
        <v>0</v>
      </c>
      <c r="AH108" s="323"/>
      <c r="AI108" s="323"/>
      <c r="AJ108" s="323"/>
      <c r="AK108" s="323"/>
      <c r="AL108" s="323"/>
      <c r="AM108" s="323"/>
      <c r="AN108" s="323">
        <f>ROUND(AN94 + AN102, 2)</f>
        <v>0</v>
      </c>
      <c r="AO108" s="323"/>
      <c r="AP108" s="323"/>
      <c r="AQ108" s="109"/>
      <c r="AR108" s="36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90" s="2" customFormat="1" ht="7" customHeight="1">
      <c r="A109" s="35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36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</sheetData>
  <mergeCells count="80">
    <mergeCell ref="AN94:AP94"/>
    <mergeCell ref="AN92:AP92"/>
    <mergeCell ref="AN103:AP103"/>
    <mergeCell ref="AN108:AP108"/>
    <mergeCell ref="AS89:AT91"/>
    <mergeCell ref="AN100:AP100"/>
    <mergeCell ref="AN99:AP99"/>
    <mergeCell ref="AN97:AP97"/>
    <mergeCell ref="AN96:AP96"/>
    <mergeCell ref="AN95:AP95"/>
    <mergeCell ref="AG108:AM108"/>
    <mergeCell ref="AG94:AM94"/>
    <mergeCell ref="AG97:AM97"/>
    <mergeCell ref="AG95:AM95"/>
    <mergeCell ref="AG98:AM98"/>
    <mergeCell ref="AG103:AM103"/>
    <mergeCell ref="AR2:BE2"/>
    <mergeCell ref="AG102:AM102"/>
    <mergeCell ref="AG104:AM104"/>
    <mergeCell ref="AG106:AM106"/>
    <mergeCell ref="AG100:AM100"/>
    <mergeCell ref="AG96:AM96"/>
    <mergeCell ref="AG92:AM92"/>
    <mergeCell ref="AG99:AM99"/>
    <mergeCell ref="AM90:AP90"/>
    <mergeCell ref="AM89:AP89"/>
    <mergeCell ref="AM87:AN87"/>
    <mergeCell ref="AN106:AP106"/>
    <mergeCell ref="AN104:AP104"/>
    <mergeCell ref="AN105:AP105"/>
    <mergeCell ref="AN98:AP98"/>
    <mergeCell ref="AN102:AP102"/>
    <mergeCell ref="AK36:AO36"/>
    <mergeCell ref="W36:AE36"/>
    <mergeCell ref="L36:P36"/>
    <mergeCell ref="AK38:AO38"/>
    <mergeCell ref="X38:AB38"/>
    <mergeCell ref="AK34:AO34"/>
    <mergeCell ref="L34:P34"/>
    <mergeCell ref="W34:AE34"/>
    <mergeCell ref="W35:AE35"/>
    <mergeCell ref="L35:P35"/>
    <mergeCell ref="AK35:AO35"/>
    <mergeCell ref="L32:P32"/>
    <mergeCell ref="W32:AE32"/>
    <mergeCell ref="W33:AE33"/>
    <mergeCell ref="AK33:AO33"/>
    <mergeCell ref="L33:P33"/>
    <mergeCell ref="K100:AF100"/>
    <mergeCell ref="K96:AF96"/>
    <mergeCell ref="L85:AO85"/>
    <mergeCell ref="AG105:AM105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C92:G92"/>
    <mergeCell ref="D95:H95"/>
    <mergeCell ref="D103:AB103"/>
    <mergeCell ref="D105:AB105"/>
    <mergeCell ref="D106:AB106"/>
    <mergeCell ref="D104:AB104"/>
    <mergeCell ref="E98:I98"/>
    <mergeCell ref="E97:I97"/>
    <mergeCell ref="E99:I99"/>
    <mergeCell ref="E100:I100"/>
    <mergeCell ref="E96:I96"/>
    <mergeCell ref="I92:AF92"/>
    <mergeCell ref="J95:AF95"/>
    <mergeCell ref="K99:AF99"/>
    <mergeCell ref="K98:AF98"/>
    <mergeCell ref="K97:AF97"/>
  </mergeCells>
  <dataValidations count="2">
    <dataValidation type="list" allowBlank="1" showInputMessage="1" showErrorMessage="1" error="Povolené sú hodnoty základná, znížená, nulová." sqref="AU102:AU106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2:AT106" xr:uid="{00000000-0002-0000-0000-000001000000}">
      <formula1>"stavebná časť, technologická časť, investičná časť"</formula1>
    </dataValidation>
  </dataValidations>
  <hyperlinks>
    <hyperlink ref="A96" location="'01-1 - Architekúra,statika'!C2" display="/" xr:uid="{00000000-0004-0000-0000-000000000000}"/>
    <hyperlink ref="A97" location="'01-5 - Elektroinštalácia'!C2" display="/" xr:uid="{00000000-0004-0000-0000-000001000000}"/>
    <hyperlink ref="A98" location="'01-4 - Zdravotechnické in...'!C2" display="/" xr:uid="{00000000-0004-0000-0000-000002000000}"/>
    <hyperlink ref="A99" location="'01-3 - Vykurovanie'!C2" display="/" xr:uid="{00000000-0004-0000-0000-000003000000}"/>
    <hyperlink ref="A100" location="'01-2 - Rekuperácia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4F55-A9A2-49AE-8B33-2A83A73B4A90}">
  <sheetPr>
    <pageSetUpPr fitToPage="1"/>
  </sheetPr>
  <dimension ref="A2:BM924"/>
  <sheetViews>
    <sheetView showGridLines="0" tabSelected="1" topLeftCell="A658" workbookViewId="0">
      <selection activeCell="I571" sqref="I571"/>
    </sheetView>
  </sheetViews>
  <sheetFormatPr baseColWidth="10" defaultColWidth="9.25" defaultRowHeight="11"/>
  <cols>
    <col min="1" max="1" width="8.25" style="247" customWidth="1"/>
    <col min="2" max="2" width="1.25" style="247" customWidth="1"/>
    <col min="3" max="3" width="4.25" style="247" customWidth="1"/>
    <col min="4" max="4" width="7.5" style="247" customWidth="1"/>
    <col min="5" max="5" width="17.25" style="247" customWidth="1"/>
    <col min="6" max="6" width="50.75" style="247" customWidth="1"/>
    <col min="7" max="7" width="7.5" style="247" customWidth="1"/>
    <col min="8" max="8" width="14" style="247" customWidth="1"/>
    <col min="9" max="9" width="15.75" style="247" customWidth="1"/>
    <col min="10" max="10" width="22.25" style="247" customWidth="1"/>
    <col min="11" max="11" width="22.25" style="247" hidden="1" customWidth="1"/>
    <col min="12" max="12" width="9.25" style="247" customWidth="1"/>
    <col min="13" max="13" width="10.75" style="247" hidden="1" customWidth="1"/>
    <col min="14" max="14" width="0" style="247" hidden="1" customWidth="1"/>
    <col min="15" max="20" width="14.25" style="247" hidden="1" customWidth="1"/>
    <col min="21" max="21" width="16.25" style="247" hidden="1" customWidth="1"/>
    <col min="22" max="22" width="12.25" style="247" customWidth="1"/>
    <col min="23" max="23" width="16.25" style="247" customWidth="1"/>
    <col min="24" max="24" width="12.25" style="247" customWidth="1"/>
    <col min="25" max="25" width="15" style="247" customWidth="1"/>
    <col min="26" max="26" width="11" style="247" customWidth="1"/>
    <col min="27" max="27" width="15" style="247" customWidth="1"/>
    <col min="28" max="28" width="16.25" style="247" customWidth="1"/>
    <col min="29" max="29" width="11" style="247" customWidth="1"/>
    <col min="30" max="30" width="15" style="247" customWidth="1"/>
    <col min="31" max="31" width="16.25" style="247" customWidth="1"/>
    <col min="32" max="16384" width="9.25" style="247"/>
  </cols>
  <sheetData>
    <row r="2" spans="2:56" ht="37" customHeight="1">
      <c r="L2" s="316" t="s">
        <v>5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258" t="s">
        <v>84</v>
      </c>
      <c r="AZ2" s="111" t="s">
        <v>102</v>
      </c>
      <c r="BA2" s="111" t="s">
        <v>1</v>
      </c>
      <c r="BB2" s="111" t="s">
        <v>1</v>
      </c>
      <c r="BC2" s="111" t="s">
        <v>103</v>
      </c>
      <c r="BD2" s="111" t="s">
        <v>83</v>
      </c>
    </row>
    <row r="3" spans="2:56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258" t="s">
        <v>72</v>
      </c>
      <c r="AZ3" s="111" t="s">
        <v>104</v>
      </c>
      <c r="BA3" s="111" t="s">
        <v>1</v>
      </c>
      <c r="BB3" s="111" t="s">
        <v>1</v>
      </c>
      <c r="BC3" s="111" t="s">
        <v>105</v>
      </c>
      <c r="BD3" s="111" t="s">
        <v>83</v>
      </c>
    </row>
    <row r="4" spans="2:56" ht="25" customHeight="1">
      <c r="B4" s="21"/>
      <c r="D4" s="22" t="s">
        <v>106</v>
      </c>
      <c r="L4" s="21"/>
      <c r="M4" s="112" t="s">
        <v>9</v>
      </c>
      <c r="AT4" s="258" t="s">
        <v>3</v>
      </c>
      <c r="AZ4" s="111" t="s">
        <v>107</v>
      </c>
      <c r="BA4" s="111" t="s">
        <v>1</v>
      </c>
      <c r="BB4" s="111" t="s">
        <v>1</v>
      </c>
      <c r="BC4" s="111" t="s">
        <v>108</v>
      </c>
      <c r="BD4" s="111" t="s">
        <v>83</v>
      </c>
    </row>
    <row r="5" spans="2:56" ht="7" customHeight="1">
      <c r="B5" s="21"/>
      <c r="L5" s="21"/>
      <c r="AZ5" s="111" t="s">
        <v>109</v>
      </c>
      <c r="BA5" s="111" t="s">
        <v>1</v>
      </c>
      <c r="BB5" s="111" t="s">
        <v>1</v>
      </c>
      <c r="BC5" s="111" t="s">
        <v>110</v>
      </c>
      <c r="BD5" s="111" t="s">
        <v>83</v>
      </c>
    </row>
    <row r="6" spans="2:56" ht="12" customHeight="1">
      <c r="B6" s="21"/>
      <c r="D6" s="256" t="s">
        <v>15</v>
      </c>
      <c r="L6" s="21"/>
      <c r="AZ6" s="111" t="s">
        <v>111</v>
      </c>
      <c r="BA6" s="111" t="s">
        <v>1</v>
      </c>
      <c r="BB6" s="111" t="s">
        <v>1</v>
      </c>
      <c r="BC6" s="111" t="s">
        <v>112</v>
      </c>
      <c r="BD6" s="111" t="s">
        <v>83</v>
      </c>
    </row>
    <row r="7" spans="2:56" ht="16.5" customHeight="1">
      <c r="B7" s="21"/>
      <c r="E7" s="334" t="s">
        <v>76</v>
      </c>
      <c r="F7" s="335"/>
      <c r="G7" s="335"/>
      <c r="H7" s="335"/>
      <c r="L7" s="21"/>
      <c r="AZ7" s="111" t="s">
        <v>113</v>
      </c>
      <c r="BA7" s="111" t="s">
        <v>1</v>
      </c>
      <c r="BB7" s="111" t="s">
        <v>1</v>
      </c>
      <c r="BC7" s="111" t="s">
        <v>114</v>
      </c>
      <c r="BD7" s="111" t="s">
        <v>83</v>
      </c>
    </row>
    <row r="8" spans="2:56" ht="12" customHeight="1">
      <c r="B8" s="21"/>
      <c r="D8" s="256" t="s">
        <v>115</v>
      </c>
      <c r="L8" s="21"/>
      <c r="AZ8" s="111" t="s">
        <v>116</v>
      </c>
      <c r="BA8" s="111" t="s">
        <v>1</v>
      </c>
      <c r="BB8" s="111" t="s">
        <v>1</v>
      </c>
      <c r="BC8" s="111" t="s">
        <v>117</v>
      </c>
      <c r="BD8" s="111" t="s">
        <v>83</v>
      </c>
    </row>
    <row r="9" spans="2:56" s="2" customFormat="1" ht="16.5" customHeight="1">
      <c r="B9" s="45"/>
      <c r="E9" s="334" t="s">
        <v>1803</v>
      </c>
      <c r="F9" s="336"/>
      <c r="G9" s="336"/>
      <c r="H9" s="336"/>
      <c r="L9" s="45"/>
      <c r="AZ9" s="111" t="s">
        <v>118</v>
      </c>
      <c r="BA9" s="111" t="s">
        <v>1</v>
      </c>
      <c r="BB9" s="111" t="s">
        <v>1</v>
      </c>
      <c r="BC9" s="111" t="s">
        <v>119</v>
      </c>
      <c r="BD9" s="111" t="s">
        <v>83</v>
      </c>
    </row>
    <row r="10" spans="2:56" s="2" customFormat="1" ht="12" customHeight="1">
      <c r="B10" s="45"/>
      <c r="D10" s="256" t="s">
        <v>120</v>
      </c>
      <c r="L10" s="45"/>
      <c r="AZ10" s="111" t="s">
        <v>121</v>
      </c>
      <c r="BA10" s="111" t="s">
        <v>1</v>
      </c>
      <c r="BB10" s="111" t="s">
        <v>1</v>
      </c>
      <c r="BC10" s="111" t="s">
        <v>122</v>
      </c>
      <c r="BD10" s="111" t="s">
        <v>83</v>
      </c>
    </row>
    <row r="11" spans="2:56" s="2" customFormat="1" ht="16.5" customHeight="1">
      <c r="B11" s="45"/>
      <c r="E11" s="292"/>
      <c r="F11" s="336"/>
      <c r="G11" s="336"/>
      <c r="H11" s="336"/>
      <c r="L11" s="45"/>
      <c r="AZ11" s="111" t="s">
        <v>123</v>
      </c>
      <c r="BA11" s="111" t="s">
        <v>1</v>
      </c>
      <c r="BB11" s="111" t="s">
        <v>1</v>
      </c>
      <c r="BC11" s="111" t="s">
        <v>124</v>
      </c>
      <c r="BD11" s="111" t="s">
        <v>83</v>
      </c>
    </row>
    <row r="12" spans="2:56" s="2" customFormat="1">
      <c r="B12" s="45"/>
      <c r="L12" s="45"/>
      <c r="AZ12" s="111" t="s">
        <v>125</v>
      </c>
      <c r="BA12" s="111" t="s">
        <v>1</v>
      </c>
      <c r="BB12" s="111" t="s">
        <v>1</v>
      </c>
      <c r="BC12" s="111" t="s">
        <v>126</v>
      </c>
      <c r="BD12" s="111" t="s">
        <v>83</v>
      </c>
    </row>
    <row r="13" spans="2:56" s="2" customFormat="1" ht="12" customHeight="1">
      <c r="B13" s="45"/>
      <c r="D13" s="256" t="s">
        <v>16</v>
      </c>
      <c r="F13" s="249" t="s">
        <v>1</v>
      </c>
      <c r="I13" s="256" t="s">
        <v>17</v>
      </c>
      <c r="J13" s="249" t="s">
        <v>1</v>
      </c>
      <c r="L13" s="45"/>
      <c r="AZ13" s="111" t="s">
        <v>127</v>
      </c>
      <c r="BA13" s="111" t="s">
        <v>1</v>
      </c>
      <c r="BB13" s="111" t="s">
        <v>1</v>
      </c>
      <c r="BC13" s="111" t="s">
        <v>128</v>
      </c>
      <c r="BD13" s="111" t="s">
        <v>83</v>
      </c>
    </row>
    <row r="14" spans="2:56" s="2" customFormat="1" ht="12" customHeight="1">
      <c r="B14" s="45"/>
      <c r="D14" s="256" t="s">
        <v>18</v>
      </c>
      <c r="F14" s="249" t="s">
        <v>129</v>
      </c>
      <c r="I14" s="256" t="s">
        <v>20</v>
      </c>
      <c r="J14" s="248">
        <v>44278</v>
      </c>
      <c r="L14" s="45"/>
      <c r="AZ14" s="111" t="s">
        <v>130</v>
      </c>
      <c r="BA14" s="111" t="s">
        <v>1</v>
      </c>
      <c r="BB14" s="111" t="s">
        <v>1</v>
      </c>
      <c r="BC14" s="111" t="s">
        <v>131</v>
      </c>
      <c r="BD14" s="111" t="s">
        <v>83</v>
      </c>
    </row>
    <row r="15" spans="2:56" s="2" customFormat="1" ht="10.75" customHeight="1">
      <c r="B15" s="45"/>
      <c r="L15" s="45"/>
      <c r="AZ15" s="111" t="s">
        <v>132</v>
      </c>
      <c r="BA15" s="111" t="s">
        <v>1</v>
      </c>
      <c r="BB15" s="111" t="s">
        <v>1</v>
      </c>
      <c r="BC15" s="111" t="s">
        <v>133</v>
      </c>
      <c r="BD15" s="111" t="s">
        <v>83</v>
      </c>
    </row>
    <row r="16" spans="2:56" s="2" customFormat="1" ht="12" customHeight="1">
      <c r="B16" s="45"/>
      <c r="D16" s="256" t="s">
        <v>21</v>
      </c>
      <c r="I16" s="256" t="s">
        <v>22</v>
      </c>
      <c r="J16" s="249" t="s">
        <v>1</v>
      </c>
      <c r="L16" s="45"/>
      <c r="AZ16" s="111" t="s">
        <v>134</v>
      </c>
      <c r="BA16" s="111" t="s">
        <v>1</v>
      </c>
      <c r="BB16" s="111" t="s">
        <v>1</v>
      </c>
      <c r="BC16" s="111" t="s">
        <v>135</v>
      </c>
      <c r="BD16" s="111" t="s">
        <v>83</v>
      </c>
    </row>
    <row r="17" spans="2:56" s="2" customFormat="1" ht="18" customHeight="1">
      <c r="B17" s="45"/>
      <c r="E17" s="249" t="s">
        <v>136</v>
      </c>
      <c r="I17" s="256" t="s">
        <v>23</v>
      </c>
      <c r="J17" s="249" t="s">
        <v>1</v>
      </c>
      <c r="L17" s="45"/>
      <c r="AZ17" s="111" t="s">
        <v>137</v>
      </c>
      <c r="BA17" s="111" t="s">
        <v>1</v>
      </c>
      <c r="BB17" s="111" t="s">
        <v>1</v>
      </c>
      <c r="BC17" s="111" t="s">
        <v>138</v>
      </c>
      <c r="BD17" s="111" t="s">
        <v>83</v>
      </c>
    </row>
    <row r="18" spans="2:56" s="2" customFormat="1" ht="7" customHeight="1">
      <c r="B18" s="45"/>
      <c r="L18" s="45"/>
      <c r="AZ18" s="111" t="s">
        <v>139</v>
      </c>
      <c r="BA18" s="111" t="s">
        <v>1</v>
      </c>
      <c r="BB18" s="111" t="s">
        <v>1</v>
      </c>
      <c r="BC18" s="111" t="s">
        <v>140</v>
      </c>
      <c r="BD18" s="111" t="s">
        <v>83</v>
      </c>
    </row>
    <row r="19" spans="2:56" s="2" customFormat="1" ht="12" customHeight="1">
      <c r="B19" s="45"/>
      <c r="D19" s="256" t="s">
        <v>24</v>
      </c>
      <c r="I19" s="256" t="s">
        <v>22</v>
      </c>
      <c r="J19" s="257" t="s">
        <v>25</v>
      </c>
      <c r="L19" s="45"/>
      <c r="AZ19" s="111" t="s">
        <v>141</v>
      </c>
      <c r="BA19" s="111" t="s">
        <v>1</v>
      </c>
      <c r="BB19" s="111" t="s">
        <v>1</v>
      </c>
      <c r="BC19" s="111" t="s">
        <v>142</v>
      </c>
      <c r="BD19" s="111" t="s">
        <v>83</v>
      </c>
    </row>
    <row r="20" spans="2:56" s="2" customFormat="1" ht="18" customHeight="1">
      <c r="B20" s="45"/>
      <c r="E20" s="337" t="s">
        <v>25</v>
      </c>
      <c r="F20" s="299"/>
      <c r="G20" s="299"/>
      <c r="H20" s="299"/>
      <c r="I20" s="256" t="s">
        <v>23</v>
      </c>
      <c r="J20" s="257" t="s">
        <v>25</v>
      </c>
      <c r="L20" s="45"/>
      <c r="AZ20" s="111" t="s">
        <v>143</v>
      </c>
      <c r="BA20" s="111" t="s">
        <v>1</v>
      </c>
      <c r="BB20" s="111" t="s">
        <v>1</v>
      </c>
      <c r="BC20" s="111" t="s">
        <v>144</v>
      </c>
      <c r="BD20" s="111" t="s">
        <v>83</v>
      </c>
    </row>
    <row r="21" spans="2:56" s="2" customFormat="1" ht="7" customHeight="1">
      <c r="B21" s="45"/>
      <c r="L21" s="45"/>
      <c r="AZ21" s="111" t="s">
        <v>145</v>
      </c>
      <c r="BA21" s="111" t="s">
        <v>1</v>
      </c>
      <c r="BB21" s="111" t="s">
        <v>1</v>
      </c>
      <c r="BC21" s="111" t="s">
        <v>146</v>
      </c>
      <c r="BD21" s="111" t="s">
        <v>83</v>
      </c>
    </row>
    <row r="22" spans="2:56" s="2" customFormat="1" ht="12" customHeight="1">
      <c r="B22" s="45"/>
      <c r="D22" s="256" t="s">
        <v>26</v>
      </c>
      <c r="I22" s="256" t="s">
        <v>22</v>
      </c>
      <c r="J22" s="249" t="s">
        <v>1</v>
      </c>
      <c r="L22" s="45"/>
      <c r="AZ22" s="111" t="s">
        <v>147</v>
      </c>
      <c r="BA22" s="111" t="s">
        <v>1</v>
      </c>
      <c r="BB22" s="111" t="s">
        <v>1</v>
      </c>
      <c r="BC22" s="111" t="s">
        <v>148</v>
      </c>
      <c r="BD22" s="111" t="s">
        <v>83</v>
      </c>
    </row>
    <row r="23" spans="2:56" s="2" customFormat="1" ht="18" customHeight="1">
      <c r="B23" s="45"/>
      <c r="E23" s="249" t="s">
        <v>149</v>
      </c>
      <c r="I23" s="256" t="s">
        <v>23</v>
      </c>
      <c r="J23" s="249" t="s">
        <v>1</v>
      </c>
      <c r="L23" s="45"/>
      <c r="AZ23" s="111" t="s">
        <v>150</v>
      </c>
      <c r="BA23" s="111" t="s">
        <v>1</v>
      </c>
      <c r="BB23" s="111" t="s">
        <v>1</v>
      </c>
      <c r="BC23" s="111" t="s">
        <v>151</v>
      </c>
      <c r="BD23" s="111" t="s">
        <v>83</v>
      </c>
    </row>
    <row r="24" spans="2:56" s="2" customFormat="1" ht="7" customHeight="1">
      <c r="B24" s="45"/>
      <c r="L24" s="45"/>
      <c r="AZ24" s="111" t="s">
        <v>152</v>
      </c>
      <c r="BA24" s="111" t="s">
        <v>1</v>
      </c>
      <c r="BB24" s="111" t="s">
        <v>1</v>
      </c>
      <c r="BC24" s="111" t="s">
        <v>153</v>
      </c>
      <c r="BD24" s="111" t="s">
        <v>83</v>
      </c>
    </row>
    <row r="25" spans="2:56" s="2" customFormat="1" ht="12" customHeight="1">
      <c r="B25" s="45"/>
      <c r="D25" s="256" t="s">
        <v>28</v>
      </c>
      <c r="I25" s="256" t="s">
        <v>22</v>
      </c>
      <c r="J25" s="249" t="s">
        <v>1</v>
      </c>
      <c r="L25" s="45"/>
      <c r="AZ25" s="111" t="s">
        <v>154</v>
      </c>
      <c r="BA25" s="111" t="s">
        <v>1</v>
      </c>
      <c r="BB25" s="111" t="s">
        <v>1</v>
      </c>
      <c r="BC25" s="111" t="s">
        <v>155</v>
      </c>
      <c r="BD25" s="111" t="s">
        <v>83</v>
      </c>
    </row>
    <row r="26" spans="2:56" s="2" customFormat="1" ht="18" customHeight="1">
      <c r="B26" s="45"/>
      <c r="E26" s="249" t="s">
        <v>156</v>
      </c>
      <c r="I26" s="256" t="s">
        <v>23</v>
      </c>
      <c r="J26" s="249" t="s">
        <v>1</v>
      </c>
      <c r="L26" s="45"/>
      <c r="AZ26" s="111" t="s">
        <v>157</v>
      </c>
      <c r="BA26" s="111" t="s">
        <v>1</v>
      </c>
      <c r="BB26" s="111" t="s">
        <v>1</v>
      </c>
      <c r="BC26" s="111" t="s">
        <v>158</v>
      </c>
      <c r="BD26" s="111" t="s">
        <v>83</v>
      </c>
    </row>
    <row r="27" spans="2:56" s="2" customFormat="1" ht="7" customHeight="1">
      <c r="B27" s="45"/>
      <c r="L27" s="45"/>
      <c r="AZ27" s="111" t="s">
        <v>159</v>
      </c>
      <c r="BA27" s="111" t="s">
        <v>1</v>
      </c>
      <c r="BB27" s="111" t="s">
        <v>1</v>
      </c>
      <c r="BC27" s="111" t="s">
        <v>160</v>
      </c>
      <c r="BD27" s="111" t="s">
        <v>83</v>
      </c>
    </row>
    <row r="28" spans="2:56" s="2" customFormat="1" ht="12" customHeight="1">
      <c r="B28" s="45"/>
      <c r="D28" s="256" t="s">
        <v>29</v>
      </c>
      <c r="L28" s="45"/>
      <c r="AZ28" s="111" t="s">
        <v>161</v>
      </c>
      <c r="BA28" s="111" t="s">
        <v>1</v>
      </c>
      <c r="BB28" s="111" t="s">
        <v>1</v>
      </c>
      <c r="BC28" s="111" t="s">
        <v>162</v>
      </c>
      <c r="BD28" s="111" t="s">
        <v>83</v>
      </c>
    </row>
    <row r="29" spans="2:56" s="253" customFormat="1" ht="16.5" customHeight="1">
      <c r="B29" s="115"/>
      <c r="E29" s="304" t="s">
        <v>1</v>
      </c>
      <c r="F29" s="304"/>
      <c r="G29" s="304"/>
      <c r="H29" s="304"/>
      <c r="L29" s="115"/>
    </row>
    <row r="30" spans="2:56" s="2" customFormat="1" ht="7" customHeight="1">
      <c r="B30" s="45"/>
      <c r="L30" s="45"/>
    </row>
    <row r="31" spans="2:56" s="2" customFormat="1" ht="7" customHeight="1">
      <c r="B31" s="45"/>
      <c r="D31" s="59"/>
      <c r="E31" s="59"/>
      <c r="F31" s="59"/>
      <c r="G31" s="59"/>
      <c r="H31" s="59"/>
      <c r="I31" s="59"/>
      <c r="J31" s="59"/>
      <c r="K31" s="59"/>
      <c r="L31" s="45"/>
    </row>
    <row r="32" spans="2:56" s="2" customFormat="1" ht="14.5" customHeight="1">
      <c r="B32" s="45"/>
      <c r="D32" s="249" t="s">
        <v>163</v>
      </c>
      <c r="J32" s="251">
        <f>J98</f>
        <v>0</v>
      </c>
      <c r="L32" s="45"/>
    </row>
    <row r="33" spans="2:12" s="2" customFormat="1" ht="14.5" customHeight="1">
      <c r="B33" s="45"/>
      <c r="D33" s="33" t="s">
        <v>96</v>
      </c>
      <c r="J33" s="251">
        <f>J125</f>
        <v>0</v>
      </c>
      <c r="L33" s="45"/>
    </row>
    <row r="34" spans="2:12" s="2" customFormat="1" ht="25.25" customHeight="1">
      <c r="B34" s="45"/>
      <c r="D34" s="116" t="s">
        <v>32</v>
      </c>
      <c r="J34" s="243">
        <f>ROUND(J32 + J33, 2)</f>
        <v>0</v>
      </c>
      <c r="L34" s="45"/>
    </row>
    <row r="35" spans="2:12" s="2" customFormat="1" ht="7" customHeight="1">
      <c r="B35" s="45"/>
      <c r="D35" s="59"/>
      <c r="E35" s="59"/>
      <c r="F35" s="59"/>
      <c r="G35" s="59"/>
      <c r="H35" s="59"/>
      <c r="I35" s="59"/>
      <c r="J35" s="59"/>
      <c r="K35" s="59"/>
      <c r="L35" s="45"/>
    </row>
    <row r="36" spans="2:12" s="2" customFormat="1" ht="14.5" customHeight="1">
      <c r="B36" s="45"/>
      <c r="F36" s="252" t="s">
        <v>34</v>
      </c>
      <c r="I36" s="252" t="s">
        <v>33</v>
      </c>
      <c r="J36" s="252" t="s">
        <v>35</v>
      </c>
      <c r="L36" s="45"/>
    </row>
    <row r="37" spans="2:12" s="2" customFormat="1" ht="14.5" customHeight="1">
      <c r="B37" s="45"/>
      <c r="D37" s="117" t="s">
        <v>36</v>
      </c>
      <c r="E37" s="256" t="s">
        <v>37</v>
      </c>
      <c r="F37" s="118">
        <f>ROUND((SUM(BE125:BE132) + SUM(BE154:BE916)),  2)</f>
        <v>0</v>
      </c>
      <c r="I37" s="119">
        <v>0.2</v>
      </c>
      <c r="J37" s="118">
        <f>ROUND(((SUM(BE125:BE132) + SUM(BE154:BE916))*I37),  2)</f>
        <v>0</v>
      </c>
      <c r="L37" s="45"/>
    </row>
    <row r="38" spans="2:12" s="2" customFormat="1" ht="14.5" customHeight="1">
      <c r="B38" s="45"/>
      <c r="E38" s="256" t="s">
        <v>38</v>
      </c>
      <c r="F38" s="118">
        <f>ROUND((SUM(BF125:BF132) + SUM(BF154:BF916)),  2)</f>
        <v>0</v>
      </c>
      <c r="I38" s="119">
        <v>0.2</v>
      </c>
      <c r="J38" s="118">
        <f>ROUND(((SUM(BF125:BF132) + SUM(BF154:BF916))*I38),  2)</f>
        <v>0</v>
      </c>
      <c r="L38" s="45"/>
    </row>
    <row r="39" spans="2:12" s="2" customFormat="1" ht="14.5" hidden="1" customHeight="1">
      <c r="B39" s="45"/>
      <c r="E39" s="256" t="s">
        <v>39</v>
      </c>
      <c r="F39" s="118">
        <f>ROUND((SUM(BG125:BG132) + SUM(BG154:BG916)),  2)</f>
        <v>0</v>
      </c>
      <c r="I39" s="119">
        <v>0.2</v>
      </c>
      <c r="J39" s="118">
        <f>0</f>
        <v>0</v>
      </c>
      <c r="L39" s="45"/>
    </row>
    <row r="40" spans="2:12" s="2" customFormat="1" ht="14.5" hidden="1" customHeight="1">
      <c r="B40" s="45"/>
      <c r="E40" s="256" t="s">
        <v>40</v>
      </c>
      <c r="F40" s="118">
        <f>ROUND((SUM(BH125:BH132) + SUM(BH154:BH916)),  2)</f>
        <v>0</v>
      </c>
      <c r="I40" s="119">
        <v>0.2</v>
      </c>
      <c r="J40" s="118">
        <f>0</f>
        <v>0</v>
      </c>
      <c r="L40" s="45"/>
    </row>
    <row r="41" spans="2:12" s="2" customFormat="1" ht="14.5" hidden="1" customHeight="1">
      <c r="B41" s="45"/>
      <c r="E41" s="256" t="s">
        <v>41</v>
      </c>
      <c r="F41" s="118">
        <f>ROUND((SUM(BI125:BI132) + SUM(BI154:BI916)),  2)</f>
        <v>0</v>
      </c>
      <c r="I41" s="119">
        <v>0</v>
      </c>
      <c r="J41" s="118">
        <f>0</f>
        <v>0</v>
      </c>
      <c r="L41" s="45"/>
    </row>
    <row r="42" spans="2:12" s="2" customFormat="1" ht="7" customHeight="1">
      <c r="B42" s="45"/>
      <c r="L42" s="45"/>
    </row>
    <row r="43" spans="2:12" s="2" customFormat="1" ht="25.25" customHeight="1">
      <c r="B43" s="45"/>
      <c r="C43" s="259"/>
      <c r="D43" s="120" t="s">
        <v>42</v>
      </c>
      <c r="E43" s="260"/>
      <c r="F43" s="260"/>
      <c r="G43" s="121" t="s">
        <v>43</v>
      </c>
      <c r="H43" s="122" t="s">
        <v>44</v>
      </c>
      <c r="I43" s="260"/>
      <c r="J43" s="123">
        <f>SUM(J34:J41)</f>
        <v>0</v>
      </c>
      <c r="K43" s="261"/>
      <c r="L43" s="45"/>
    </row>
    <row r="44" spans="2:12" s="2" customFormat="1" ht="14.5" customHeight="1">
      <c r="B44" s="45"/>
      <c r="L44" s="45"/>
    </row>
    <row r="45" spans="2:12" ht="14.5" customHeight="1">
      <c r="B45" s="21"/>
      <c r="L45" s="21"/>
    </row>
    <row r="46" spans="2:12" ht="14.5" customHeight="1">
      <c r="B46" s="21"/>
      <c r="L46" s="21"/>
    </row>
    <row r="47" spans="2:12" ht="14.5" customHeight="1">
      <c r="B47" s="21"/>
      <c r="L47" s="21"/>
    </row>
    <row r="48" spans="2:12" ht="14.5" customHeight="1">
      <c r="B48" s="21"/>
      <c r="L48" s="21"/>
    </row>
    <row r="49" spans="2:12" ht="14.5" customHeight="1">
      <c r="B49" s="21"/>
      <c r="L49" s="21"/>
    </row>
    <row r="50" spans="2:12" s="2" customFormat="1" ht="14.5" customHeight="1">
      <c r="B50" s="45"/>
      <c r="D50" s="46" t="s">
        <v>45</v>
      </c>
      <c r="E50" s="47"/>
      <c r="F50" s="47"/>
      <c r="G50" s="46" t="s">
        <v>46</v>
      </c>
      <c r="H50" s="47"/>
      <c r="I50" s="47"/>
      <c r="J50" s="47"/>
      <c r="K50" s="47"/>
      <c r="L50" s="45"/>
    </row>
    <row r="51" spans="2:12">
      <c r="B51" s="21"/>
      <c r="L51" s="21"/>
    </row>
    <row r="52" spans="2:12">
      <c r="B52" s="21"/>
      <c r="L52" s="21"/>
    </row>
    <row r="53" spans="2:12">
      <c r="B53" s="21"/>
      <c r="L53" s="21"/>
    </row>
    <row r="54" spans="2:12">
      <c r="B54" s="21"/>
      <c r="L54" s="21"/>
    </row>
    <row r="55" spans="2:12">
      <c r="B55" s="21"/>
      <c r="L55" s="21"/>
    </row>
    <row r="56" spans="2:12">
      <c r="B56" s="21"/>
      <c r="L56" s="21"/>
    </row>
    <row r="57" spans="2:12">
      <c r="B57" s="21"/>
      <c r="L57" s="21"/>
    </row>
    <row r="58" spans="2:12">
      <c r="B58" s="21"/>
      <c r="L58" s="21"/>
    </row>
    <row r="59" spans="2:12">
      <c r="B59" s="21"/>
      <c r="L59" s="21"/>
    </row>
    <row r="60" spans="2:12">
      <c r="B60" s="21"/>
      <c r="L60" s="21"/>
    </row>
    <row r="61" spans="2:12" s="2" customFormat="1" ht="13">
      <c r="B61" s="45"/>
      <c r="D61" s="48" t="s">
        <v>47</v>
      </c>
      <c r="E61" s="262"/>
      <c r="F61" s="125" t="s">
        <v>48</v>
      </c>
      <c r="G61" s="48" t="s">
        <v>47</v>
      </c>
      <c r="H61" s="262"/>
      <c r="I61" s="262"/>
      <c r="J61" s="126" t="s">
        <v>48</v>
      </c>
      <c r="K61" s="262"/>
      <c r="L61" s="45"/>
    </row>
    <row r="62" spans="2:12">
      <c r="B62" s="21"/>
      <c r="L62" s="21"/>
    </row>
    <row r="63" spans="2:12">
      <c r="B63" s="21"/>
      <c r="L63" s="21"/>
    </row>
    <row r="64" spans="2:12">
      <c r="B64" s="21"/>
      <c r="L64" s="21"/>
    </row>
    <row r="65" spans="2:12" s="2" customFormat="1" ht="13">
      <c r="B65" s="45"/>
      <c r="D65" s="46" t="s">
        <v>49</v>
      </c>
      <c r="E65" s="47"/>
      <c r="F65" s="47"/>
      <c r="G65" s="46" t="s">
        <v>50</v>
      </c>
      <c r="H65" s="47"/>
      <c r="I65" s="47"/>
      <c r="J65" s="47"/>
      <c r="K65" s="47"/>
      <c r="L65" s="45"/>
    </row>
    <row r="66" spans="2:12">
      <c r="B66" s="21"/>
      <c r="L66" s="21"/>
    </row>
    <row r="67" spans="2:12">
      <c r="B67" s="21"/>
      <c r="L67" s="21"/>
    </row>
    <row r="68" spans="2:12">
      <c r="B68" s="21"/>
      <c r="L68" s="21"/>
    </row>
    <row r="69" spans="2:12">
      <c r="B69" s="21"/>
      <c r="L69" s="21"/>
    </row>
    <row r="70" spans="2:12">
      <c r="B70" s="21"/>
      <c r="L70" s="21"/>
    </row>
    <row r="71" spans="2:12">
      <c r="B71" s="21"/>
      <c r="L71" s="21"/>
    </row>
    <row r="72" spans="2:12">
      <c r="B72" s="21"/>
      <c r="L72" s="21"/>
    </row>
    <row r="73" spans="2:12">
      <c r="B73" s="21"/>
      <c r="L73" s="21"/>
    </row>
    <row r="74" spans="2:12">
      <c r="B74" s="21"/>
      <c r="L74" s="21"/>
    </row>
    <row r="75" spans="2:12">
      <c r="B75" s="21"/>
      <c r="L75" s="21"/>
    </row>
    <row r="76" spans="2:12" s="2" customFormat="1" ht="13">
      <c r="B76" s="45"/>
      <c r="D76" s="48" t="s">
        <v>47</v>
      </c>
      <c r="E76" s="262"/>
      <c r="F76" s="125" t="s">
        <v>48</v>
      </c>
      <c r="G76" s="48" t="s">
        <v>47</v>
      </c>
      <c r="H76" s="262"/>
      <c r="I76" s="262"/>
      <c r="J76" s="126" t="s">
        <v>48</v>
      </c>
      <c r="K76" s="262"/>
      <c r="L76" s="45"/>
    </row>
    <row r="77" spans="2:12" s="2" customFormat="1" ht="14.5" customHeight="1">
      <c r="B77" s="263"/>
      <c r="C77" s="264"/>
      <c r="D77" s="264"/>
      <c r="E77" s="264"/>
      <c r="F77" s="264"/>
      <c r="G77" s="264"/>
      <c r="H77" s="264"/>
      <c r="I77" s="264"/>
      <c r="J77" s="264"/>
      <c r="K77" s="264"/>
      <c r="L77" s="45"/>
    </row>
    <row r="81" spans="2:12" s="2" customFormat="1" ht="7" customHeight="1">
      <c r="B81" s="265"/>
      <c r="C81" s="266"/>
      <c r="D81" s="266"/>
      <c r="E81" s="266"/>
      <c r="F81" s="266"/>
      <c r="G81" s="266"/>
      <c r="H81" s="266"/>
      <c r="I81" s="266"/>
      <c r="J81" s="266"/>
      <c r="K81" s="266"/>
      <c r="L81" s="45"/>
    </row>
    <row r="82" spans="2:12" s="2" customFormat="1" ht="25" customHeight="1">
      <c r="B82" s="45"/>
      <c r="C82" s="22" t="s">
        <v>164</v>
      </c>
      <c r="L82" s="45"/>
    </row>
    <row r="83" spans="2:12" s="2" customFormat="1" ht="7" customHeight="1">
      <c r="B83" s="45"/>
      <c r="L83" s="45"/>
    </row>
    <row r="84" spans="2:12" s="2" customFormat="1" ht="12" customHeight="1">
      <c r="B84" s="45"/>
      <c r="C84" s="256" t="s">
        <v>15</v>
      </c>
      <c r="L84" s="45"/>
    </row>
    <row r="85" spans="2:12" s="2" customFormat="1" ht="16.5" customHeight="1">
      <c r="B85" s="45"/>
      <c r="E85" s="334" t="str">
        <f>E7</f>
        <v>LTC-LEOPOLDOVSKÝ TENISOVÝ KLUB</v>
      </c>
      <c r="F85" s="335"/>
      <c r="G85" s="335"/>
      <c r="H85" s="335"/>
      <c r="L85" s="45"/>
    </row>
    <row r="86" spans="2:12" ht="12" customHeight="1">
      <c r="B86" s="21"/>
      <c r="C86" s="256" t="s">
        <v>115</v>
      </c>
      <c r="L86" s="21"/>
    </row>
    <row r="87" spans="2:12" s="2" customFormat="1" ht="16.5" customHeight="1">
      <c r="B87" s="45"/>
      <c r="E87" s="334" t="s">
        <v>1803</v>
      </c>
      <c r="F87" s="336"/>
      <c r="G87" s="336"/>
      <c r="H87" s="336"/>
      <c r="L87" s="45"/>
    </row>
    <row r="88" spans="2:12" s="2" customFormat="1" ht="12" customHeight="1">
      <c r="B88" s="45"/>
      <c r="C88" s="256" t="s">
        <v>120</v>
      </c>
      <c r="L88" s="45"/>
    </row>
    <row r="89" spans="2:12" s="2" customFormat="1" ht="16.5" customHeight="1">
      <c r="B89" s="45"/>
      <c r="E89" s="292"/>
      <c r="F89" s="336"/>
      <c r="G89" s="336"/>
      <c r="H89" s="336"/>
      <c r="L89" s="45"/>
    </row>
    <row r="90" spans="2:12" s="2" customFormat="1" ht="7" customHeight="1">
      <c r="B90" s="45"/>
      <c r="L90" s="45"/>
    </row>
    <row r="91" spans="2:12" s="2" customFormat="1" ht="12" customHeight="1">
      <c r="B91" s="45"/>
      <c r="C91" s="256" t="s">
        <v>18</v>
      </c>
      <c r="F91" s="249" t="str">
        <f>F14</f>
        <v>Gucmanova ul.,Leopoldov</v>
      </c>
      <c r="I91" s="256" t="s">
        <v>20</v>
      </c>
      <c r="J91" s="248">
        <f>IF(J14="","",J14)</f>
        <v>44278</v>
      </c>
      <c r="L91" s="45"/>
    </row>
    <row r="92" spans="2:12" s="2" customFormat="1" ht="7" customHeight="1">
      <c r="B92" s="45"/>
      <c r="L92" s="45"/>
    </row>
    <row r="93" spans="2:12" s="2" customFormat="1" ht="15.25" customHeight="1">
      <c r="B93" s="45"/>
      <c r="C93" s="256" t="s">
        <v>21</v>
      </c>
      <c r="F93" s="249" t="str">
        <f>E17</f>
        <v>Mesto Leopoldov</v>
      </c>
      <c r="I93" s="256" t="s">
        <v>26</v>
      </c>
      <c r="J93" s="250" t="str">
        <f>E23</f>
        <v>PLURAL,s.r.o.</v>
      </c>
      <c r="L93" s="45"/>
    </row>
    <row r="94" spans="2:12" s="2" customFormat="1" ht="15.25" customHeight="1">
      <c r="B94" s="45"/>
      <c r="C94" s="256" t="s">
        <v>24</v>
      </c>
      <c r="F94" s="249" t="str">
        <f>IF(E20="","",E20)</f>
        <v>Vyplň údaj</v>
      </c>
      <c r="I94" s="256" t="s">
        <v>28</v>
      </c>
      <c r="J94" s="250" t="str">
        <f>E26</f>
        <v>Rosoft,s.r.o.</v>
      </c>
      <c r="L94" s="45"/>
    </row>
    <row r="95" spans="2:12" s="2" customFormat="1" ht="10.25" customHeight="1">
      <c r="B95" s="45"/>
      <c r="L95" s="45"/>
    </row>
    <row r="96" spans="2:12" s="2" customFormat="1" ht="29.25" customHeight="1">
      <c r="B96" s="45"/>
      <c r="C96" s="127" t="s">
        <v>165</v>
      </c>
      <c r="D96" s="259"/>
      <c r="E96" s="259"/>
      <c r="F96" s="259"/>
      <c r="G96" s="259"/>
      <c r="H96" s="259"/>
      <c r="I96" s="259"/>
      <c r="J96" s="128" t="s">
        <v>166</v>
      </c>
      <c r="K96" s="259"/>
      <c r="L96" s="45"/>
    </row>
    <row r="97" spans="2:47" s="2" customFormat="1" ht="10.25" customHeight="1">
      <c r="B97" s="45"/>
      <c r="L97" s="45"/>
    </row>
    <row r="98" spans="2:47" s="2" customFormat="1" ht="22.75" customHeight="1">
      <c r="B98" s="45"/>
      <c r="C98" s="129" t="s">
        <v>167</v>
      </c>
      <c r="J98" s="243">
        <f>J154</f>
        <v>0</v>
      </c>
      <c r="L98" s="45"/>
      <c r="AU98" s="258" t="s">
        <v>168</v>
      </c>
    </row>
    <row r="99" spans="2:47" s="9" customFormat="1" ht="25" customHeight="1">
      <c r="B99" s="130"/>
      <c r="D99" s="131" t="s">
        <v>169</v>
      </c>
      <c r="E99" s="132"/>
      <c r="F99" s="132"/>
      <c r="G99" s="132"/>
      <c r="H99" s="132"/>
      <c r="I99" s="132"/>
      <c r="J99" s="133">
        <f>J155</f>
        <v>0</v>
      </c>
      <c r="L99" s="130"/>
    </row>
    <row r="100" spans="2:47" s="245" customFormat="1" ht="20" customHeight="1">
      <c r="B100" s="134"/>
      <c r="D100" s="135" t="s">
        <v>170</v>
      </c>
      <c r="E100" s="136"/>
      <c r="F100" s="136"/>
      <c r="G100" s="136"/>
      <c r="H100" s="136"/>
      <c r="I100" s="136"/>
      <c r="J100" s="137">
        <f>J156</f>
        <v>0</v>
      </c>
      <c r="L100" s="134"/>
    </row>
    <row r="101" spans="2:47" s="245" customFormat="1" ht="20" customHeight="1">
      <c r="B101" s="134"/>
      <c r="D101" s="135" t="s">
        <v>171</v>
      </c>
      <c r="E101" s="136"/>
      <c r="F101" s="136"/>
      <c r="G101" s="136"/>
      <c r="H101" s="136"/>
      <c r="I101" s="136"/>
      <c r="J101" s="137">
        <f>J211</f>
        <v>0</v>
      </c>
      <c r="L101" s="134"/>
    </row>
    <row r="102" spans="2:47" s="245" customFormat="1" ht="20" customHeight="1">
      <c r="B102" s="134"/>
      <c r="D102" s="135" t="s">
        <v>172</v>
      </c>
      <c r="E102" s="136"/>
      <c r="F102" s="136"/>
      <c r="G102" s="136"/>
      <c r="H102" s="136"/>
      <c r="I102" s="136"/>
      <c r="J102" s="137">
        <f>J307</f>
        <v>0</v>
      </c>
      <c r="L102" s="134"/>
    </row>
    <row r="103" spans="2:47" s="245" customFormat="1" ht="20" customHeight="1">
      <c r="B103" s="134"/>
      <c r="D103" s="135" t="s">
        <v>173</v>
      </c>
      <c r="E103" s="136"/>
      <c r="F103" s="136"/>
      <c r="G103" s="136"/>
      <c r="H103" s="136"/>
      <c r="I103" s="136"/>
      <c r="J103" s="137">
        <f>J349</f>
        <v>0</v>
      </c>
      <c r="L103" s="134"/>
    </row>
    <row r="104" spans="2:47" s="245" customFormat="1" ht="20" customHeight="1">
      <c r="B104" s="134"/>
      <c r="D104" s="135" t="s">
        <v>174</v>
      </c>
      <c r="E104" s="136"/>
      <c r="F104" s="136"/>
      <c r="G104" s="136"/>
      <c r="H104" s="136"/>
      <c r="I104" s="136"/>
      <c r="J104" s="137">
        <f>J417</f>
        <v>0</v>
      </c>
      <c r="L104" s="134"/>
    </row>
    <row r="105" spans="2:47" s="245" customFormat="1" ht="20" customHeight="1">
      <c r="B105" s="134"/>
      <c r="D105" s="135" t="s">
        <v>175</v>
      </c>
      <c r="E105" s="136"/>
      <c r="F105" s="136"/>
      <c r="G105" s="136"/>
      <c r="H105" s="136"/>
      <c r="I105" s="136"/>
      <c r="J105" s="137">
        <f>J445</f>
        <v>0</v>
      </c>
      <c r="L105" s="134"/>
    </row>
    <row r="106" spans="2:47" s="245" customFormat="1" ht="20" customHeight="1">
      <c r="B106" s="134"/>
      <c r="D106" s="135" t="s">
        <v>176</v>
      </c>
      <c r="E106" s="136"/>
      <c r="F106" s="136"/>
      <c r="G106" s="136"/>
      <c r="H106" s="136"/>
      <c r="I106" s="136"/>
      <c r="J106" s="137">
        <f>J495</f>
        <v>0</v>
      </c>
      <c r="L106" s="134"/>
    </row>
    <row r="107" spans="2:47" s="245" customFormat="1" ht="20" customHeight="1">
      <c r="B107" s="134"/>
      <c r="D107" s="135" t="s">
        <v>177</v>
      </c>
      <c r="E107" s="136"/>
      <c r="F107" s="136"/>
      <c r="G107" s="136"/>
      <c r="H107" s="136"/>
      <c r="I107" s="136"/>
      <c r="J107" s="137">
        <f>J518</f>
        <v>0</v>
      </c>
      <c r="L107" s="134"/>
    </row>
    <row r="108" spans="2:47" s="9" customFormat="1" ht="25" customHeight="1">
      <c r="B108" s="130"/>
      <c r="D108" s="131" t="s">
        <v>178</v>
      </c>
      <c r="E108" s="132"/>
      <c r="F108" s="132"/>
      <c r="G108" s="132"/>
      <c r="H108" s="132"/>
      <c r="I108" s="132"/>
      <c r="J108" s="133">
        <f>J520</f>
        <v>0</v>
      </c>
      <c r="L108" s="130"/>
    </row>
    <row r="109" spans="2:47" s="245" customFormat="1" ht="20" customHeight="1">
      <c r="B109" s="134"/>
      <c r="D109" s="135" t="s">
        <v>179</v>
      </c>
      <c r="E109" s="136"/>
      <c r="F109" s="136"/>
      <c r="G109" s="136"/>
      <c r="H109" s="136"/>
      <c r="I109" s="136"/>
      <c r="J109" s="137">
        <f>J521</f>
        <v>0</v>
      </c>
      <c r="L109" s="134"/>
    </row>
    <row r="110" spans="2:47" s="245" customFormat="1" ht="20" customHeight="1">
      <c r="B110" s="134"/>
      <c r="D110" s="135" t="s">
        <v>180</v>
      </c>
      <c r="E110" s="136"/>
      <c r="F110" s="136"/>
      <c r="G110" s="136"/>
      <c r="H110" s="136"/>
      <c r="I110" s="136"/>
      <c r="J110" s="137">
        <f>J552</f>
        <v>0</v>
      </c>
      <c r="L110" s="134"/>
    </row>
    <row r="111" spans="2:47" s="245" customFormat="1" ht="20" customHeight="1">
      <c r="B111" s="134"/>
      <c r="D111" s="135" t="s">
        <v>181</v>
      </c>
      <c r="E111" s="136"/>
      <c r="F111" s="136"/>
      <c r="G111" s="136"/>
      <c r="H111" s="136"/>
      <c r="I111" s="136"/>
      <c r="J111" s="137">
        <f>J570</f>
        <v>0</v>
      </c>
      <c r="L111" s="134"/>
    </row>
    <row r="112" spans="2:47" s="245" customFormat="1" ht="20" customHeight="1">
      <c r="B112" s="134"/>
      <c r="D112" s="135" t="s">
        <v>182</v>
      </c>
      <c r="E112" s="136"/>
      <c r="F112" s="136"/>
      <c r="G112" s="136"/>
      <c r="H112" s="136"/>
      <c r="I112" s="136"/>
      <c r="J112" s="137">
        <f>J636</f>
        <v>0</v>
      </c>
      <c r="L112" s="134"/>
    </row>
    <row r="113" spans="2:65" s="245" customFormat="1" ht="20" customHeight="1">
      <c r="B113" s="134"/>
      <c r="D113" s="135" t="s">
        <v>183</v>
      </c>
      <c r="E113" s="136"/>
      <c r="F113" s="136"/>
      <c r="G113" s="136"/>
      <c r="H113" s="136"/>
      <c r="I113" s="136"/>
      <c r="J113" s="137">
        <f>J663</f>
        <v>0</v>
      </c>
      <c r="L113" s="134"/>
    </row>
    <row r="114" spans="2:65" s="245" customFormat="1" ht="20" customHeight="1">
      <c r="B114" s="134"/>
      <c r="D114" s="135" t="s">
        <v>184</v>
      </c>
      <c r="E114" s="136"/>
      <c r="F114" s="136"/>
      <c r="G114" s="136"/>
      <c r="H114" s="136"/>
      <c r="I114" s="136"/>
      <c r="J114" s="137">
        <f>J729</f>
        <v>0</v>
      </c>
      <c r="L114" s="134"/>
    </row>
    <row r="115" spans="2:65" s="245" customFormat="1" ht="20" customHeight="1">
      <c r="B115" s="134"/>
      <c r="D115" s="135" t="s">
        <v>185</v>
      </c>
      <c r="E115" s="136"/>
      <c r="F115" s="136"/>
      <c r="G115" s="136"/>
      <c r="H115" s="136"/>
      <c r="I115" s="136"/>
      <c r="J115" s="137">
        <f>J753</f>
        <v>0</v>
      </c>
      <c r="L115" s="134"/>
    </row>
    <row r="116" spans="2:65" s="245" customFormat="1" ht="20" customHeight="1">
      <c r="B116" s="134"/>
      <c r="D116" s="135" t="s">
        <v>186</v>
      </c>
      <c r="E116" s="136"/>
      <c r="F116" s="136"/>
      <c r="G116" s="136"/>
      <c r="H116" s="136"/>
      <c r="I116" s="136"/>
      <c r="J116" s="137">
        <f>J770</f>
        <v>0</v>
      </c>
      <c r="L116" s="134"/>
    </row>
    <row r="117" spans="2:65" s="245" customFormat="1" ht="20" customHeight="1">
      <c r="B117" s="134"/>
      <c r="D117" s="135" t="s">
        <v>187</v>
      </c>
      <c r="E117" s="136"/>
      <c r="F117" s="136"/>
      <c r="G117" s="136"/>
      <c r="H117" s="136"/>
      <c r="I117" s="136"/>
      <c r="J117" s="137">
        <f>J793</f>
        <v>0</v>
      </c>
      <c r="L117" s="134"/>
    </row>
    <row r="118" spans="2:65" s="245" customFormat="1" ht="20" customHeight="1">
      <c r="B118" s="134"/>
      <c r="D118" s="135" t="s">
        <v>188</v>
      </c>
      <c r="E118" s="136"/>
      <c r="F118" s="136"/>
      <c r="G118" s="136"/>
      <c r="H118" s="136"/>
      <c r="I118" s="136"/>
      <c r="J118" s="137">
        <f>J810</f>
        <v>0</v>
      </c>
      <c r="L118" s="134"/>
    </row>
    <row r="119" spans="2:65" s="245" customFormat="1" ht="20" customHeight="1">
      <c r="B119" s="134"/>
      <c r="D119" s="135" t="s">
        <v>189</v>
      </c>
      <c r="E119" s="136"/>
      <c r="F119" s="136"/>
      <c r="G119" s="136"/>
      <c r="H119" s="136"/>
      <c r="I119" s="136"/>
      <c r="J119" s="137">
        <f>J816</f>
        <v>0</v>
      </c>
      <c r="L119" s="134"/>
    </row>
    <row r="120" spans="2:65" s="245" customFormat="1" ht="20" customHeight="1">
      <c r="B120" s="134"/>
      <c r="D120" s="135" t="s">
        <v>190</v>
      </c>
      <c r="E120" s="136"/>
      <c r="F120" s="136"/>
      <c r="G120" s="136"/>
      <c r="H120" s="136"/>
      <c r="I120" s="136"/>
      <c r="J120" s="137">
        <f>J832</f>
        <v>0</v>
      </c>
      <c r="L120" s="134"/>
    </row>
    <row r="121" spans="2:65" s="9" customFormat="1" ht="25" customHeight="1">
      <c r="B121" s="130"/>
      <c r="D121" s="131" t="s">
        <v>191</v>
      </c>
      <c r="E121" s="132"/>
      <c r="F121" s="132"/>
      <c r="G121" s="132"/>
      <c r="H121" s="132"/>
      <c r="I121" s="132"/>
      <c r="J121" s="133">
        <f>J887</f>
        <v>0</v>
      </c>
      <c r="L121" s="130"/>
    </row>
    <row r="122" spans="2:65" s="245" customFormat="1" ht="20" customHeight="1">
      <c r="B122" s="134"/>
      <c r="D122" s="135" t="s">
        <v>192</v>
      </c>
      <c r="E122" s="136"/>
      <c r="F122" s="136"/>
      <c r="G122" s="136"/>
      <c r="H122" s="136"/>
      <c r="I122" s="136"/>
      <c r="J122" s="137">
        <f>J888</f>
        <v>0</v>
      </c>
      <c r="L122" s="134"/>
    </row>
    <row r="123" spans="2:65" s="2" customFormat="1" ht="21.75" customHeight="1">
      <c r="B123" s="45"/>
      <c r="L123" s="45"/>
    </row>
    <row r="124" spans="2:65" s="2" customFormat="1" ht="7" customHeight="1">
      <c r="B124" s="45"/>
      <c r="L124" s="45"/>
    </row>
    <row r="125" spans="2:65" s="2" customFormat="1" ht="29.25" customHeight="1">
      <c r="B125" s="45"/>
      <c r="C125" s="129" t="s">
        <v>193</v>
      </c>
      <c r="J125" s="138">
        <f>ROUND(J126 + J127 + J128 + J129 + J130 + J131,2)</f>
        <v>0</v>
      </c>
      <c r="L125" s="45"/>
      <c r="N125" s="139" t="s">
        <v>36</v>
      </c>
    </row>
    <row r="126" spans="2:65" s="2" customFormat="1" ht="18" customHeight="1">
      <c r="B126" s="143"/>
      <c r="C126" s="144"/>
      <c r="D126" s="289" t="s">
        <v>194</v>
      </c>
      <c r="E126" s="333"/>
      <c r="F126" s="333"/>
      <c r="G126" s="144"/>
      <c r="H126" s="144"/>
      <c r="I126" s="144"/>
      <c r="J126" s="246">
        <v>0</v>
      </c>
      <c r="K126" s="144"/>
      <c r="L126" s="143"/>
      <c r="M126" s="144"/>
      <c r="N126" s="145" t="s">
        <v>38</v>
      </c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267" t="s">
        <v>195</v>
      </c>
      <c r="AZ126" s="144"/>
      <c r="BA126" s="144"/>
      <c r="BB126" s="144"/>
      <c r="BC126" s="144"/>
      <c r="BD126" s="144"/>
      <c r="BE126" s="268">
        <f t="shared" ref="BE126:BE131" si="0">IF(N126="základná",J126,0)</f>
        <v>0</v>
      </c>
      <c r="BF126" s="268">
        <f t="shared" ref="BF126:BF131" si="1">IF(N126="znížená",J126,0)</f>
        <v>0</v>
      </c>
      <c r="BG126" s="268">
        <f t="shared" ref="BG126:BG131" si="2">IF(N126="zákl. prenesená",J126,0)</f>
        <v>0</v>
      </c>
      <c r="BH126" s="268">
        <f t="shared" ref="BH126:BH131" si="3">IF(N126="zníž. prenesená",J126,0)</f>
        <v>0</v>
      </c>
      <c r="BI126" s="268">
        <f t="shared" ref="BI126:BI131" si="4">IF(N126="nulová",J126,0)</f>
        <v>0</v>
      </c>
      <c r="BJ126" s="267" t="s">
        <v>83</v>
      </c>
      <c r="BK126" s="144"/>
      <c r="BL126" s="144"/>
      <c r="BM126" s="144"/>
    </row>
    <row r="127" spans="2:65" s="2" customFormat="1" ht="18" customHeight="1">
      <c r="B127" s="143"/>
      <c r="C127" s="144"/>
      <c r="D127" s="289" t="s">
        <v>196</v>
      </c>
      <c r="E127" s="333"/>
      <c r="F127" s="333"/>
      <c r="G127" s="144"/>
      <c r="H127" s="144"/>
      <c r="I127" s="144"/>
      <c r="J127" s="246">
        <v>0</v>
      </c>
      <c r="K127" s="144"/>
      <c r="L127" s="143"/>
      <c r="M127" s="144"/>
      <c r="N127" s="145" t="s">
        <v>38</v>
      </c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267" t="s">
        <v>195</v>
      </c>
      <c r="AZ127" s="144"/>
      <c r="BA127" s="144"/>
      <c r="BB127" s="144"/>
      <c r="BC127" s="144"/>
      <c r="BD127" s="144"/>
      <c r="BE127" s="268">
        <f t="shared" si="0"/>
        <v>0</v>
      </c>
      <c r="BF127" s="268">
        <f t="shared" si="1"/>
        <v>0</v>
      </c>
      <c r="BG127" s="268">
        <f t="shared" si="2"/>
        <v>0</v>
      </c>
      <c r="BH127" s="268">
        <f t="shared" si="3"/>
        <v>0</v>
      </c>
      <c r="BI127" s="268">
        <f t="shared" si="4"/>
        <v>0</v>
      </c>
      <c r="BJ127" s="267" t="s">
        <v>83</v>
      </c>
      <c r="BK127" s="144"/>
      <c r="BL127" s="144"/>
      <c r="BM127" s="144"/>
    </row>
    <row r="128" spans="2:65" s="2" customFormat="1" ht="18" customHeight="1">
      <c r="B128" s="143"/>
      <c r="C128" s="144"/>
      <c r="D128" s="289" t="s">
        <v>197</v>
      </c>
      <c r="E128" s="333"/>
      <c r="F128" s="333"/>
      <c r="G128" s="144"/>
      <c r="H128" s="144"/>
      <c r="I128" s="144"/>
      <c r="J128" s="246">
        <v>0</v>
      </c>
      <c r="K128" s="144"/>
      <c r="L128" s="143"/>
      <c r="M128" s="144"/>
      <c r="N128" s="145" t="s">
        <v>38</v>
      </c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267" t="s">
        <v>195</v>
      </c>
      <c r="AZ128" s="144"/>
      <c r="BA128" s="144"/>
      <c r="BB128" s="144"/>
      <c r="BC128" s="144"/>
      <c r="BD128" s="144"/>
      <c r="BE128" s="268">
        <f t="shared" si="0"/>
        <v>0</v>
      </c>
      <c r="BF128" s="268">
        <f t="shared" si="1"/>
        <v>0</v>
      </c>
      <c r="BG128" s="268">
        <f t="shared" si="2"/>
        <v>0</v>
      </c>
      <c r="BH128" s="268">
        <f t="shared" si="3"/>
        <v>0</v>
      </c>
      <c r="BI128" s="268">
        <f t="shared" si="4"/>
        <v>0</v>
      </c>
      <c r="BJ128" s="267" t="s">
        <v>83</v>
      </c>
      <c r="BK128" s="144"/>
      <c r="BL128" s="144"/>
      <c r="BM128" s="144"/>
    </row>
    <row r="129" spans="2:65" s="2" customFormat="1" ht="18" customHeight="1">
      <c r="B129" s="143"/>
      <c r="C129" s="144"/>
      <c r="D129" s="289" t="s">
        <v>198</v>
      </c>
      <c r="E129" s="333"/>
      <c r="F129" s="333"/>
      <c r="G129" s="144"/>
      <c r="H129" s="144"/>
      <c r="I129" s="144"/>
      <c r="J129" s="246">
        <v>0</v>
      </c>
      <c r="K129" s="144"/>
      <c r="L129" s="143"/>
      <c r="M129" s="144"/>
      <c r="N129" s="145" t="s">
        <v>38</v>
      </c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267" t="s">
        <v>195</v>
      </c>
      <c r="AZ129" s="144"/>
      <c r="BA129" s="144"/>
      <c r="BB129" s="144"/>
      <c r="BC129" s="144"/>
      <c r="BD129" s="144"/>
      <c r="BE129" s="268">
        <f t="shared" si="0"/>
        <v>0</v>
      </c>
      <c r="BF129" s="268">
        <f t="shared" si="1"/>
        <v>0</v>
      </c>
      <c r="BG129" s="268">
        <f t="shared" si="2"/>
        <v>0</v>
      </c>
      <c r="BH129" s="268">
        <f t="shared" si="3"/>
        <v>0</v>
      </c>
      <c r="BI129" s="268">
        <f t="shared" si="4"/>
        <v>0</v>
      </c>
      <c r="BJ129" s="267" t="s">
        <v>83</v>
      </c>
      <c r="BK129" s="144"/>
      <c r="BL129" s="144"/>
      <c r="BM129" s="144"/>
    </row>
    <row r="130" spans="2:65" s="2" customFormat="1" ht="18" customHeight="1">
      <c r="B130" s="143"/>
      <c r="C130" s="144"/>
      <c r="D130" s="289" t="s">
        <v>199</v>
      </c>
      <c r="E130" s="333"/>
      <c r="F130" s="333"/>
      <c r="G130" s="144"/>
      <c r="H130" s="144"/>
      <c r="I130" s="144"/>
      <c r="J130" s="246">
        <v>0</v>
      </c>
      <c r="K130" s="144"/>
      <c r="L130" s="143"/>
      <c r="M130" s="144"/>
      <c r="N130" s="145" t="s">
        <v>38</v>
      </c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267" t="s">
        <v>195</v>
      </c>
      <c r="AZ130" s="144"/>
      <c r="BA130" s="144"/>
      <c r="BB130" s="144"/>
      <c r="BC130" s="144"/>
      <c r="BD130" s="144"/>
      <c r="BE130" s="268">
        <f t="shared" si="0"/>
        <v>0</v>
      </c>
      <c r="BF130" s="268">
        <f t="shared" si="1"/>
        <v>0</v>
      </c>
      <c r="BG130" s="268">
        <f t="shared" si="2"/>
        <v>0</v>
      </c>
      <c r="BH130" s="268">
        <f t="shared" si="3"/>
        <v>0</v>
      </c>
      <c r="BI130" s="268">
        <f t="shared" si="4"/>
        <v>0</v>
      </c>
      <c r="BJ130" s="267" t="s">
        <v>83</v>
      </c>
      <c r="BK130" s="144"/>
      <c r="BL130" s="144"/>
      <c r="BM130" s="144"/>
    </row>
    <row r="131" spans="2:65" s="2" customFormat="1" ht="18" customHeight="1">
      <c r="B131" s="143"/>
      <c r="C131" s="144"/>
      <c r="D131" s="255" t="s">
        <v>200</v>
      </c>
      <c r="E131" s="144"/>
      <c r="F131" s="144"/>
      <c r="G131" s="144"/>
      <c r="H131" s="144"/>
      <c r="I131" s="144"/>
      <c r="J131" s="246">
        <f>ROUND(J32*T131,2)</f>
        <v>0</v>
      </c>
      <c r="K131" s="144"/>
      <c r="L131" s="143"/>
      <c r="M131" s="144"/>
      <c r="N131" s="145" t="s">
        <v>38</v>
      </c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267" t="s">
        <v>201</v>
      </c>
      <c r="AZ131" s="144"/>
      <c r="BA131" s="144"/>
      <c r="BB131" s="144"/>
      <c r="BC131" s="144"/>
      <c r="BD131" s="144"/>
      <c r="BE131" s="268">
        <f t="shared" si="0"/>
        <v>0</v>
      </c>
      <c r="BF131" s="268">
        <f t="shared" si="1"/>
        <v>0</v>
      </c>
      <c r="BG131" s="268">
        <f t="shared" si="2"/>
        <v>0</v>
      </c>
      <c r="BH131" s="268">
        <f t="shared" si="3"/>
        <v>0</v>
      </c>
      <c r="BI131" s="268">
        <f t="shared" si="4"/>
        <v>0</v>
      </c>
      <c r="BJ131" s="267" t="s">
        <v>83</v>
      </c>
      <c r="BK131" s="144"/>
      <c r="BL131" s="144"/>
      <c r="BM131" s="144"/>
    </row>
    <row r="132" spans="2:65" s="2" customFormat="1">
      <c r="B132" s="45"/>
      <c r="L132" s="45"/>
    </row>
    <row r="133" spans="2:65" s="2" customFormat="1" ht="29.25" customHeight="1">
      <c r="B133" s="45"/>
      <c r="C133" s="108" t="s">
        <v>101</v>
      </c>
      <c r="D133" s="259"/>
      <c r="E133" s="259"/>
      <c r="F133" s="259"/>
      <c r="G133" s="259"/>
      <c r="H133" s="259"/>
      <c r="I133" s="259"/>
      <c r="J133" s="244">
        <f>ROUND(J98+J125,2)</f>
        <v>0</v>
      </c>
      <c r="K133" s="259"/>
      <c r="L133" s="45"/>
    </row>
    <row r="134" spans="2:65" s="2" customFormat="1" ht="7" customHeight="1">
      <c r="B134" s="263"/>
      <c r="C134" s="264"/>
      <c r="D134" s="264"/>
      <c r="E134" s="264"/>
      <c r="F134" s="264"/>
      <c r="G134" s="264"/>
      <c r="H134" s="264"/>
      <c r="I134" s="264"/>
      <c r="J134" s="264"/>
      <c r="K134" s="264"/>
      <c r="L134" s="45"/>
    </row>
    <row r="138" spans="2:65" s="2" customFormat="1" ht="7" customHeight="1">
      <c r="B138" s="265"/>
      <c r="C138" s="266"/>
      <c r="D138" s="266"/>
      <c r="E138" s="266"/>
      <c r="F138" s="266"/>
      <c r="G138" s="266"/>
      <c r="H138" s="266"/>
      <c r="I138" s="266"/>
      <c r="J138" s="266"/>
      <c r="K138" s="266"/>
      <c r="L138" s="45"/>
    </row>
    <row r="139" spans="2:65" s="2" customFormat="1" ht="25" customHeight="1">
      <c r="B139" s="45"/>
      <c r="C139" s="22" t="s">
        <v>202</v>
      </c>
      <c r="L139" s="45"/>
    </row>
    <row r="140" spans="2:65" s="2" customFormat="1" ht="7" customHeight="1">
      <c r="B140" s="45"/>
      <c r="L140" s="45"/>
    </row>
    <row r="141" spans="2:65" s="2" customFormat="1" ht="12" customHeight="1">
      <c r="B141" s="45"/>
      <c r="C141" s="256" t="s">
        <v>15</v>
      </c>
      <c r="L141" s="45"/>
    </row>
    <row r="142" spans="2:65" s="2" customFormat="1" ht="16.5" customHeight="1">
      <c r="B142" s="45"/>
      <c r="E142" s="334" t="str">
        <f>E7</f>
        <v>LTC-LEOPOLDOVSKÝ TENISOVÝ KLUB</v>
      </c>
      <c r="F142" s="335"/>
      <c r="G142" s="335"/>
      <c r="H142" s="335"/>
      <c r="L142" s="45"/>
    </row>
    <row r="143" spans="2:65" ht="12" customHeight="1">
      <c r="B143" s="21"/>
      <c r="C143" s="256" t="s">
        <v>115</v>
      </c>
      <c r="L143" s="21"/>
    </row>
    <row r="144" spans="2:65" s="2" customFormat="1" ht="16.5" customHeight="1">
      <c r="B144" s="45"/>
      <c r="E144" s="334" t="s">
        <v>1803</v>
      </c>
      <c r="F144" s="336"/>
      <c r="G144" s="336"/>
      <c r="H144" s="336"/>
      <c r="L144" s="45"/>
    </row>
    <row r="145" spans="2:65" s="2" customFormat="1" ht="12" customHeight="1">
      <c r="B145" s="45"/>
      <c r="C145" s="256" t="s">
        <v>120</v>
      </c>
      <c r="L145" s="45"/>
    </row>
    <row r="146" spans="2:65" s="2" customFormat="1" ht="16.5" customHeight="1">
      <c r="B146" s="45"/>
      <c r="E146" s="292">
        <f>E11</f>
        <v>0</v>
      </c>
      <c r="F146" s="336"/>
      <c r="G146" s="336"/>
      <c r="H146" s="336"/>
      <c r="L146" s="45"/>
    </row>
    <row r="147" spans="2:65" s="2" customFormat="1" ht="7" customHeight="1">
      <c r="B147" s="45"/>
      <c r="L147" s="45"/>
    </row>
    <row r="148" spans="2:65" s="2" customFormat="1" ht="12" customHeight="1">
      <c r="B148" s="45"/>
      <c r="C148" s="256" t="s">
        <v>18</v>
      </c>
      <c r="F148" s="249" t="str">
        <f>F14</f>
        <v>Gucmanova ul.,Leopoldov</v>
      </c>
      <c r="I148" s="256" t="s">
        <v>20</v>
      </c>
      <c r="J148" s="248">
        <f>IF(J14="","",J14)</f>
        <v>44278</v>
      </c>
      <c r="L148" s="45"/>
    </row>
    <row r="149" spans="2:65" s="2" customFormat="1" ht="7" customHeight="1">
      <c r="B149" s="45"/>
      <c r="L149" s="45"/>
    </row>
    <row r="150" spans="2:65" s="2" customFormat="1" ht="15.25" customHeight="1">
      <c r="B150" s="45"/>
      <c r="C150" s="256" t="s">
        <v>21</v>
      </c>
      <c r="F150" s="249" t="str">
        <f>E17</f>
        <v>Mesto Leopoldov</v>
      </c>
      <c r="I150" s="256" t="s">
        <v>26</v>
      </c>
      <c r="J150" s="250" t="str">
        <f>E23</f>
        <v>PLURAL,s.r.o.</v>
      </c>
      <c r="L150" s="45"/>
    </row>
    <row r="151" spans="2:65" s="2" customFormat="1" ht="15.25" customHeight="1">
      <c r="B151" s="45"/>
      <c r="C151" s="256" t="s">
        <v>24</v>
      </c>
      <c r="F151" s="249" t="str">
        <f>IF(E20="","",E20)</f>
        <v>Vyplň údaj</v>
      </c>
      <c r="I151" s="256" t="s">
        <v>28</v>
      </c>
      <c r="J151" s="250" t="str">
        <f>E26</f>
        <v>Rosoft,s.r.o.</v>
      </c>
      <c r="L151" s="45"/>
    </row>
    <row r="152" spans="2:65" s="2" customFormat="1" ht="10.25" customHeight="1">
      <c r="B152" s="45"/>
      <c r="L152" s="45"/>
    </row>
    <row r="153" spans="2:65" s="11" customFormat="1" ht="29.25" customHeight="1">
      <c r="B153" s="154"/>
      <c r="C153" s="150" t="s">
        <v>203</v>
      </c>
      <c r="D153" s="151" t="s">
        <v>57</v>
      </c>
      <c r="E153" s="151" t="s">
        <v>53</v>
      </c>
      <c r="F153" s="151" t="s">
        <v>54</v>
      </c>
      <c r="G153" s="151" t="s">
        <v>204</v>
      </c>
      <c r="H153" s="151" t="s">
        <v>205</v>
      </c>
      <c r="I153" s="151" t="s">
        <v>206</v>
      </c>
      <c r="J153" s="152" t="s">
        <v>166</v>
      </c>
      <c r="K153" s="153" t="s">
        <v>207</v>
      </c>
      <c r="L153" s="154"/>
      <c r="M153" s="65" t="s">
        <v>1</v>
      </c>
      <c r="N153" s="66" t="s">
        <v>36</v>
      </c>
      <c r="O153" s="66" t="s">
        <v>208</v>
      </c>
      <c r="P153" s="66" t="s">
        <v>209</v>
      </c>
      <c r="Q153" s="66" t="s">
        <v>210</v>
      </c>
      <c r="R153" s="66" t="s">
        <v>211</v>
      </c>
      <c r="S153" s="66" t="s">
        <v>212</v>
      </c>
      <c r="T153" s="67" t="s">
        <v>213</v>
      </c>
    </row>
    <row r="154" spans="2:65" s="2" customFormat="1" ht="22.75" customHeight="1">
      <c r="B154" s="45"/>
      <c r="C154" s="72" t="s">
        <v>163</v>
      </c>
      <c r="J154" s="269">
        <f>BK154</f>
        <v>0</v>
      </c>
      <c r="L154" s="45"/>
      <c r="M154" s="270"/>
      <c r="N154" s="59"/>
      <c r="O154" s="59"/>
      <c r="P154" s="271">
        <f>P155+P520+P887</f>
        <v>0</v>
      </c>
      <c r="Q154" s="59"/>
      <c r="R154" s="271">
        <f>R155+R520+R887</f>
        <v>479.40446812999994</v>
      </c>
      <c r="S154" s="59"/>
      <c r="T154" s="272">
        <f>T155+T520+T887</f>
        <v>0</v>
      </c>
      <c r="AT154" s="258" t="s">
        <v>71</v>
      </c>
      <c r="AU154" s="258" t="s">
        <v>168</v>
      </c>
      <c r="BK154" s="158">
        <f>BK155+BK520+BK887</f>
        <v>0</v>
      </c>
    </row>
    <row r="155" spans="2:65" s="273" customFormat="1" ht="26" customHeight="1">
      <c r="B155" s="274"/>
      <c r="D155" s="160" t="s">
        <v>71</v>
      </c>
      <c r="E155" s="161" t="s">
        <v>214</v>
      </c>
      <c r="F155" s="161" t="s">
        <v>215</v>
      </c>
      <c r="I155" s="275"/>
      <c r="J155" s="276">
        <f>BK155</f>
        <v>0</v>
      </c>
      <c r="L155" s="274"/>
      <c r="M155" s="277"/>
      <c r="P155" s="278">
        <f>P156+P211+P307+P349+P417+P445+P495+P518</f>
        <v>0</v>
      </c>
      <c r="R155" s="278">
        <f>R156+R211+R307+R349+R417+R445+R495+R518</f>
        <v>472.52849340999995</v>
      </c>
      <c r="T155" s="279">
        <f>T156+T211+T307+T349+T417+T445+T495+T518</f>
        <v>0</v>
      </c>
      <c r="AR155" s="160" t="s">
        <v>78</v>
      </c>
      <c r="AT155" s="168" t="s">
        <v>71</v>
      </c>
      <c r="AU155" s="168" t="s">
        <v>72</v>
      </c>
      <c r="AY155" s="160" t="s">
        <v>216</v>
      </c>
      <c r="BK155" s="169">
        <f>BK156+BK211+BK307+BK349+BK417+BK445+BK495+BK518</f>
        <v>0</v>
      </c>
    </row>
    <row r="156" spans="2:65" s="273" customFormat="1" ht="22.75" customHeight="1">
      <c r="B156" s="274"/>
      <c r="D156" s="160" t="s">
        <v>71</v>
      </c>
      <c r="E156" s="170" t="s">
        <v>78</v>
      </c>
      <c r="F156" s="170" t="s">
        <v>217</v>
      </c>
      <c r="I156" s="275"/>
      <c r="J156" s="280">
        <f>BK156</f>
        <v>0</v>
      </c>
      <c r="L156" s="274"/>
      <c r="M156" s="277"/>
      <c r="P156" s="278">
        <f>SUM(P157:P210)</f>
        <v>0</v>
      </c>
      <c r="R156" s="278">
        <f>SUM(R157:R210)</f>
        <v>2.6219999999999998E-3</v>
      </c>
      <c r="T156" s="279">
        <f>SUM(T157:T210)</f>
        <v>0</v>
      </c>
      <c r="AR156" s="160" t="s">
        <v>78</v>
      </c>
      <c r="AT156" s="168" t="s">
        <v>71</v>
      </c>
      <c r="AU156" s="168" t="s">
        <v>78</v>
      </c>
      <c r="AY156" s="160" t="s">
        <v>216</v>
      </c>
      <c r="BK156" s="169">
        <f>SUM(BK157:BK210)</f>
        <v>0</v>
      </c>
    </row>
    <row r="157" spans="2:65" s="2" customFormat="1" ht="33" customHeight="1">
      <c r="B157" s="143"/>
      <c r="C157" s="172" t="s">
        <v>78</v>
      </c>
      <c r="D157" s="172" t="s">
        <v>218</v>
      </c>
      <c r="E157" s="173" t="s">
        <v>219</v>
      </c>
      <c r="F157" s="174" t="s">
        <v>220</v>
      </c>
      <c r="G157" s="175" t="s">
        <v>221</v>
      </c>
      <c r="H157" s="176">
        <v>35.594999999999999</v>
      </c>
      <c r="I157" s="177"/>
      <c r="J157" s="178">
        <f>ROUND(I157*H157,2)</f>
        <v>0</v>
      </c>
      <c r="K157" s="281"/>
      <c r="L157" s="45"/>
      <c r="M157" s="180" t="s">
        <v>1</v>
      </c>
      <c r="N157" s="139" t="s">
        <v>38</v>
      </c>
      <c r="P157" s="282">
        <f>O157*H157</f>
        <v>0</v>
      </c>
      <c r="Q157" s="282">
        <v>0</v>
      </c>
      <c r="R157" s="282">
        <f>Q157*H157</f>
        <v>0</v>
      </c>
      <c r="S157" s="282">
        <v>0</v>
      </c>
      <c r="T157" s="183">
        <f>S157*H157</f>
        <v>0</v>
      </c>
      <c r="AR157" s="184" t="s">
        <v>222</v>
      </c>
      <c r="AT157" s="184" t="s">
        <v>218</v>
      </c>
      <c r="AU157" s="184" t="s">
        <v>83</v>
      </c>
      <c r="AY157" s="258" t="s">
        <v>216</v>
      </c>
      <c r="BE157" s="283">
        <f>IF(N157="základná",J157,0)</f>
        <v>0</v>
      </c>
      <c r="BF157" s="283">
        <f>IF(N157="znížená",J157,0)</f>
        <v>0</v>
      </c>
      <c r="BG157" s="283">
        <f>IF(N157="zákl. prenesená",J157,0)</f>
        <v>0</v>
      </c>
      <c r="BH157" s="283">
        <f>IF(N157="zníž. prenesená",J157,0)</f>
        <v>0</v>
      </c>
      <c r="BI157" s="283">
        <f>IF(N157="nulová",J157,0)</f>
        <v>0</v>
      </c>
      <c r="BJ157" s="258" t="s">
        <v>83</v>
      </c>
      <c r="BK157" s="283">
        <f>ROUND(I157*H157,2)</f>
        <v>0</v>
      </c>
      <c r="BL157" s="258" t="s">
        <v>222</v>
      </c>
      <c r="BM157" s="184" t="s">
        <v>223</v>
      </c>
    </row>
    <row r="158" spans="2:65" s="13" customFormat="1" ht="12">
      <c r="B158" s="185"/>
      <c r="D158" s="186" t="s">
        <v>224</v>
      </c>
      <c r="E158" s="187" t="s">
        <v>1</v>
      </c>
      <c r="F158" s="188" t="s">
        <v>225</v>
      </c>
      <c r="H158" s="187" t="s">
        <v>1</v>
      </c>
      <c r="I158" s="189"/>
      <c r="L158" s="185"/>
      <c r="M158" s="190"/>
      <c r="T158" s="191"/>
      <c r="AT158" s="187" t="s">
        <v>224</v>
      </c>
      <c r="AU158" s="187" t="s">
        <v>83</v>
      </c>
      <c r="AV158" s="13" t="s">
        <v>78</v>
      </c>
      <c r="AW158" s="13" t="s">
        <v>27</v>
      </c>
      <c r="AX158" s="13" t="s">
        <v>72</v>
      </c>
      <c r="AY158" s="187" t="s">
        <v>216</v>
      </c>
    </row>
    <row r="159" spans="2:65" s="14" customFormat="1" ht="12">
      <c r="B159" s="192"/>
      <c r="D159" s="186" t="s">
        <v>224</v>
      </c>
      <c r="E159" s="193" t="s">
        <v>1</v>
      </c>
      <c r="F159" s="194" t="s">
        <v>226</v>
      </c>
      <c r="H159" s="195">
        <v>33.344999999999999</v>
      </c>
      <c r="I159" s="196"/>
      <c r="L159" s="192"/>
      <c r="M159" s="197"/>
      <c r="T159" s="198"/>
      <c r="AT159" s="193" t="s">
        <v>224</v>
      </c>
      <c r="AU159" s="193" t="s">
        <v>83</v>
      </c>
      <c r="AV159" s="14" t="s">
        <v>83</v>
      </c>
      <c r="AW159" s="14" t="s">
        <v>27</v>
      </c>
      <c r="AX159" s="14" t="s">
        <v>72</v>
      </c>
      <c r="AY159" s="193" t="s">
        <v>216</v>
      </c>
    </row>
    <row r="160" spans="2:65" s="13" customFormat="1" ht="12">
      <c r="B160" s="185"/>
      <c r="D160" s="186" t="s">
        <v>224</v>
      </c>
      <c r="E160" s="187" t="s">
        <v>1</v>
      </c>
      <c r="F160" s="188" t="s">
        <v>227</v>
      </c>
      <c r="H160" s="187" t="s">
        <v>1</v>
      </c>
      <c r="I160" s="189"/>
      <c r="L160" s="185"/>
      <c r="M160" s="190"/>
      <c r="T160" s="191"/>
      <c r="AT160" s="187" t="s">
        <v>224</v>
      </c>
      <c r="AU160" s="187" t="s">
        <v>83</v>
      </c>
      <c r="AV160" s="13" t="s">
        <v>78</v>
      </c>
      <c r="AW160" s="13" t="s">
        <v>27</v>
      </c>
      <c r="AX160" s="13" t="s">
        <v>72</v>
      </c>
      <c r="AY160" s="187" t="s">
        <v>216</v>
      </c>
    </row>
    <row r="161" spans="2:65" s="14" customFormat="1" ht="12">
      <c r="B161" s="192"/>
      <c r="D161" s="186" t="s">
        <v>224</v>
      </c>
      <c r="E161" s="193" t="s">
        <v>1</v>
      </c>
      <c r="F161" s="194" t="s">
        <v>228</v>
      </c>
      <c r="H161" s="195">
        <v>2.25</v>
      </c>
      <c r="I161" s="196"/>
      <c r="L161" s="192"/>
      <c r="M161" s="197"/>
      <c r="T161" s="198"/>
      <c r="AT161" s="193" t="s">
        <v>224</v>
      </c>
      <c r="AU161" s="193" t="s">
        <v>83</v>
      </c>
      <c r="AV161" s="14" t="s">
        <v>83</v>
      </c>
      <c r="AW161" s="14" t="s">
        <v>27</v>
      </c>
      <c r="AX161" s="14" t="s">
        <v>72</v>
      </c>
      <c r="AY161" s="193" t="s">
        <v>216</v>
      </c>
    </row>
    <row r="162" spans="2:65" s="15" customFormat="1" ht="12">
      <c r="B162" s="199"/>
      <c r="D162" s="186" t="s">
        <v>224</v>
      </c>
      <c r="E162" s="200" t="s">
        <v>147</v>
      </c>
      <c r="F162" s="201" t="s">
        <v>229</v>
      </c>
      <c r="H162" s="202">
        <v>35.594999999999999</v>
      </c>
      <c r="I162" s="203"/>
      <c r="L162" s="199"/>
      <c r="M162" s="204"/>
      <c r="T162" s="205"/>
      <c r="AT162" s="200" t="s">
        <v>224</v>
      </c>
      <c r="AU162" s="200" t="s">
        <v>83</v>
      </c>
      <c r="AV162" s="15" t="s">
        <v>222</v>
      </c>
      <c r="AW162" s="15" t="s">
        <v>27</v>
      </c>
      <c r="AX162" s="15" t="s">
        <v>78</v>
      </c>
      <c r="AY162" s="200" t="s">
        <v>216</v>
      </c>
    </row>
    <row r="163" spans="2:65" s="2" customFormat="1" ht="21.75" customHeight="1">
      <c r="B163" s="143"/>
      <c r="C163" s="172" t="s">
        <v>83</v>
      </c>
      <c r="D163" s="172" t="s">
        <v>218</v>
      </c>
      <c r="E163" s="173" t="s">
        <v>230</v>
      </c>
      <c r="F163" s="174" t="s">
        <v>231</v>
      </c>
      <c r="G163" s="175" t="s">
        <v>221</v>
      </c>
      <c r="H163" s="176">
        <v>2.5529999999999999</v>
      </c>
      <c r="I163" s="177"/>
      <c r="J163" s="178">
        <f>ROUND(I163*H163,2)</f>
        <v>0</v>
      </c>
      <c r="K163" s="281"/>
      <c r="L163" s="45"/>
      <c r="M163" s="180" t="s">
        <v>1</v>
      </c>
      <c r="N163" s="139" t="s">
        <v>38</v>
      </c>
      <c r="P163" s="282">
        <f>O163*H163</f>
        <v>0</v>
      </c>
      <c r="Q163" s="282">
        <v>0</v>
      </c>
      <c r="R163" s="282">
        <f>Q163*H163</f>
        <v>0</v>
      </c>
      <c r="S163" s="282">
        <v>0</v>
      </c>
      <c r="T163" s="183">
        <f>S163*H163</f>
        <v>0</v>
      </c>
      <c r="AR163" s="184" t="s">
        <v>222</v>
      </c>
      <c r="AT163" s="184" t="s">
        <v>218</v>
      </c>
      <c r="AU163" s="184" t="s">
        <v>83</v>
      </c>
      <c r="AY163" s="258" t="s">
        <v>216</v>
      </c>
      <c r="BE163" s="283">
        <f>IF(N163="základná",J163,0)</f>
        <v>0</v>
      </c>
      <c r="BF163" s="283">
        <f>IF(N163="znížená",J163,0)</f>
        <v>0</v>
      </c>
      <c r="BG163" s="283">
        <f>IF(N163="zákl. prenesená",J163,0)</f>
        <v>0</v>
      </c>
      <c r="BH163" s="283">
        <f>IF(N163="zníž. prenesená",J163,0)</f>
        <v>0</v>
      </c>
      <c r="BI163" s="283">
        <f>IF(N163="nulová",J163,0)</f>
        <v>0</v>
      </c>
      <c r="BJ163" s="258" t="s">
        <v>83</v>
      </c>
      <c r="BK163" s="283">
        <f>ROUND(I163*H163,2)</f>
        <v>0</v>
      </c>
      <c r="BL163" s="258" t="s">
        <v>222</v>
      </c>
      <c r="BM163" s="184" t="s">
        <v>232</v>
      </c>
    </row>
    <row r="164" spans="2:65" s="13" customFormat="1" ht="12">
      <c r="B164" s="185"/>
      <c r="D164" s="186" t="s">
        <v>224</v>
      </c>
      <c r="E164" s="187" t="s">
        <v>1</v>
      </c>
      <c r="F164" s="188" t="s">
        <v>233</v>
      </c>
      <c r="H164" s="187" t="s">
        <v>1</v>
      </c>
      <c r="I164" s="189"/>
      <c r="L164" s="185"/>
      <c r="M164" s="190"/>
      <c r="T164" s="191"/>
      <c r="AT164" s="187" t="s">
        <v>224</v>
      </c>
      <c r="AU164" s="187" t="s">
        <v>83</v>
      </c>
      <c r="AV164" s="13" t="s">
        <v>78</v>
      </c>
      <c r="AW164" s="13" t="s">
        <v>27</v>
      </c>
      <c r="AX164" s="13" t="s">
        <v>72</v>
      </c>
      <c r="AY164" s="187" t="s">
        <v>216</v>
      </c>
    </row>
    <row r="165" spans="2:65" s="14" customFormat="1" ht="12">
      <c r="B165" s="192"/>
      <c r="D165" s="186" t="s">
        <v>224</v>
      </c>
      <c r="E165" s="193" t="s">
        <v>1</v>
      </c>
      <c r="F165" s="194" t="s">
        <v>234</v>
      </c>
      <c r="H165" s="195">
        <v>0.45300000000000001</v>
      </c>
      <c r="I165" s="196"/>
      <c r="L165" s="192"/>
      <c r="M165" s="197"/>
      <c r="T165" s="198"/>
      <c r="AT165" s="193" t="s">
        <v>224</v>
      </c>
      <c r="AU165" s="193" t="s">
        <v>83</v>
      </c>
      <c r="AV165" s="14" t="s">
        <v>83</v>
      </c>
      <c r="AW165" s="14" t="s">
        <v>27</v>
      </c>
      <c r="AX165" s="14" t="s">
        <v>72</v>
      </c>
      <c r="AY165" s="193" t="s">
        <v>216</v>
      </c>
    </row>
    <row r="166" spans="2:65" s="13" customFormat="1" ht="12">
      <c r="B166" s="185"/>
      <c r="D166" s="186" t="s">
        <v>224</v>
      </c>
      <c r="E166" s="187" t="s">
        <v>1</v>
      </c>
      <c r="F166" s="188" t="s">
        <v>235</v>
      </c>
      <c r="H166" s="187" t="s">
        <v>1</v>
      </c>
      <c r="I166" s="189"/>
      <c r="L166" s="185"/>
      <c r="M166" s="190"/>
      <c r="T166" s="191"/>
      <c r="AT166" s="187" t="s">
        <v>224</v>
      </c>
      <c r="AU166" s="187" t="s">
        <v>83</v>
      </c>
      <c r="AV166" s="13" t="s">
        <v>78</v>
      </c>
      <c r="AW166" s="13" t="s">
        <v>27</v>
      </c>
      <c r="AX166" s="13" t="s">
        <v>72</v>
      </c>
      <c r="AY166" s="187" t="s">
        <v>216</v>
      </c>
    </row>
    <row r="167" spans="2:65" s="14" customFormat="1" ht="12">
      <c r="B167" s="192"/>
      <c r="D167" s="186" t="s">
        <v>224</v>
      </c>
      <c r="E167" s="193" t="s">
        <v>1</v>
      </c>
      <c r="F167" s="194" t="s">
        <v>236</v>
      </c>
      <c r="H167" s="195">
        <v>2.1</v>
      </c>
      <c r="I167" s="196"/>
      <c r="L167" s="192"/>
      <c r="M167" s="197"/>
      <c r="T167" s="198"/>
      <c r="AT167" s="193" t="s">
        <v>224</v>
      </c>
      <c r="AU167" s="193" t="s">
        <v>83</v>
      </c>
      <c r="AV167" s="14" t="s">
        <v>83</v>
      </c>
      <c r="AW167" s="14" t="s">
        <v>27</v>
      </c>
      <c r="AX167" s="14" t="s">
        <v>72</v>
      </c>
      <c r="AY167" s="193" t="s">
        <v>216</v>
      </c>
    </row>
    <row r="168" spans="2:65" s="15" customFormat="1" ht="12">
      <c r="B168" s="199"/>
      <c r="D168" s="186" t="s">
        <v>224</v>
      </c>
      <c r="E168" s="200" t="s">
        <v>154</v>
      </c>
      <c r="F168" s="201" t="s">
        <v>229</v>
      </c>
      <c r="H168" s="202">
        <v>2.5529999999999999</v>
      </c>
      <c r="I168" s="203"/>
      <c r="L168" s="199"/>
      <c r="M168" s="204"/>
      <c r="T168" s="205"/>
      <c r="AT168" s="200" t="s">
        <v>224</v>
      </c>
      <c r="AU168" s="200" t="s">
        <v>83</v>
      </c>
      <c r="AV168" s="15" t="s">
        <v>222</v>
      </c>
      <c r="AW168" s="15" t="s">
        <v>27</v>
      </c>
      <c r="AX168" s="15" t="s">
        <v>78</v>
      </c>
      <c r="AY168" s="200" t="s">
        <v>216</v>
      </c>
    </row>
    <row r="169" spans="2:65" s="2" customFormat="1" ht="21.75" customHeight="1">
      <c r="B169" s="143"/>
      <c r="C169" s="172" t="s">
        <v>237</v>
      </c>
      <c r="D169" s="172" t="s">
        <v>218</v>
      </c>
      <c r="E169" s="173" t="s">
        <v>238</v>
      </c>
      <c r="F169" s="174" t="s">
        <v>239</v>
      </c>
      <c r="G169" s="175" t="s">
        <v>221</v>
      </c>
      <c r="H169" s="176">
        <v>2.5529999999999999</v>
      </c>
      <c r="I169" s="177"/>
      <c r="J169" s="178">
        <f>ROUND(I169*H169,2)</f>
        <v>0</v>
      </c>
      <c r="K169" s="281"/>
      <c r="L169" s="45"/>
      <c r="M169" s="180" t="s">
        <v>1</v>
      </c>
      <c r="N169" s="139" t="s">
        <v>38</v>
      </c>
      <c r="P169" s="282">
        <f>O169*H169</f>
        <v>0</v>
      </c>
      <c r="Q169" s="282">
        <v>0</v>
      </c>
      <c r="R169" s="282">
        <f>Q169*H169</f>
        <v>0</v>
      </c>
      <c r="S169" s="282">
        <v>0</v>
      </c>
      <c r="T169" s="183">
        <f>S169*H169</f>
        <v>0</v>
      </c>
      <c r="AR169" s="184" t="s">
        <v>222</v>
      </c>
      <c r="AT169" s="184" t="s">
        <v>218</v>
      </c>
      <c r="AU169" s="184" t="s">
        <v>83</v>
      </c>
      <c r="AY169" s="258" t="s">
        <v>216</v>
      </c>
      <c r="BE169" s="283">
        <f>IF(N169="základná",J169,0)</f>
        <v>0</v>
      </c>
      <c r="BF169" s="283">
        <f>IF(N169="znížená",J169,0)</f>
        <v>0</v>
      </c>
      <c r="BG169" s="283">
        <f>IF(N169="zákl. prenesená",J169,0)</f>
        <v>0</v>
      </c>
      <c r="BH169" s="283">
        <f>IF(N169="zníž. prenesená",J169,0)</f>
        <v>0</v>
      </c>
      <c r="BI169" s="283">
        <f>IF(N169="nulová",J169,0)</f>
        <v>0</v>
      </c>
      <c r="BJ169" s="258" t="s">
        <v>83</v>
      </c>
      <c r="BK169" s="283">
        <f>ROUND(I169*H169,2)</f>
        <v>0</v>
      </c>
      <c r="BL169" s="258" t="s">
        <v>222</v>
      </c>
      <c r="BM169" s="184" t="s">
        <v>240</v>
      </c>
    </row>
    <row r="170" spans="2:65" s="14" customFormat="1" ht="12">
      <c r="B170" s="192"/>
      <c r="D170" s="186" t="s">
        <v>224</v>
      </c>
      <c r="E170" s="193" t="s">
        <v>1</v>
      </c>
      <c r="F170" s="194" t="s">
        <v>154</v>
      </c>
      <c r="H170" s="195">
        <v>2.5529999999999999</v>
      </c>
      <c r="I170" s="196"/>
      <c r="L170" s="192"/>
      <c r="M170" s="197"/>
      <c r="T170" s="198"/>
      <c r="AT170" s="193" t="s">
        <v>224</v>
      </c>
      <c r="AU170" s="193" t="s">
        <v>83</v>
      </c>
      <c r="AV170" s="14" t="s">
        <v>83</v>
      </c>
      <c r="AW170" s="14" t="s">
        <v>27</v>
      </c>
      <c r="AX170" s="14" t="s">
        <v>78</v>
      </c>
      <c r="AY170" s="193" t="s">
        <v>216</v>
      </c>
    </row>
    <row r="171" spans="2:65" s="2" customFormat="1" ht="21.75" customHeight="1">
      <c r="B171" s="143"/>
      <c r="C171" s="172" t="s">
        <v>222</v>
      </c>
      <c r="D171" s="172" t="s">
        <v>218</v>
      </c>
      <c r="E171" s="173" t="s">
        <v>241</v>
      </c>
      <c r="F171" s="174" t="s">
        <v>242</v>
      </c>
      <c r="G171" s="175" t="s">
        <v>221</v>
      </c>
      <c r="H171" s="176">
        <v>57.564</v>
      </c>
      <c r="I171" s="177"/>
      <c r="J171" s="178">
        <f>ROUND(I171*H171,2)</f>
        <v>0</v>
      </c>
      <c r="K171" s="281"/>
      <c r="L171" s="45"/>
      <c r="M171" s="180" t="s">
        <v>1</v>
      </c>
      <c r="N171" s="139" t="s">
        <v>38</v>
      </c>
      <c r="P171" s="282">
        <f>O171*H171</f>
        <v>0</v>
      </c>
      <c r="Q171" s="282">
        <v>0</v>
      </c>
      <c r="R171" s="282">
        <f>Q171*H171</f>
        <v>0</v>
      </c>
      <c r="S171" s="282">
        <v>0</v>
      </c>
      <c r="T171" s="183">
        <f>S171*H171</f>
        <v>0</v>
      </c>
      <c r="AR171" s="184" t="s">
        <v>222</v>
      </c>
      <c r="AT171" s="184" t="s">
        <v>218</v>
      </c>
      <c r="AU171" s="184" t="s">
        <v>83</v>
      </c>
      <c r="AY171" s="258" t="s">
        <v>216</v>
      </c>
      <c r="BE171" s="283">
        <f>IF(N171="základná",J171,0)</f>
        <v>0</v>
      </c>
      <c r="BF171" s="283">
        <f>IF(N171="znížená",J171,0)</f>
        <v>0</v>
      </c>
      <c r="BG171" s="283">
        <f>IF(N171="zákl. prenesená",J171,0)</f>
        <v>0</v>
      </c>
      <c r="BH171" s="283">
        <f>IF(N171="zníž. prenesená",J171,0)</f>
        <v>0</v>
      </c>
      <c r="BI171" s="283">
        <f>IF(N171="nulová",J171,0)</f>
        <v>0</v>
      </c>
      <c r="BJ171" s="258" t="s">
        <v>83</v>
      </c>
      <c r="BK171" s="283">
        <f>ROUND(I171*H171,2)</f>
        <v>0</v>
      </c>
      <c r="BL171" s="258" t="s">
        <v>222</v>
      </c>
      <c r="BM171" s="184" t="s">
        <v>243</v>
      </c>
    </row>
    <row r="172" spans="2:65" s="13" customFormat="1" ht="12">
      <c r="B172" s="185"/>
      <c r="D172" s="186" t="s">
        <v>224</v>
      </c>
      <c r="E172" s="187" t="s">
        <v>1</v>
      </c>
      <c r="F172" s="188" t="s">
        <v>244</v>
      </c>
      <c r="H172" s="187" t="s">
        <v>1</v>
      </c>
      <c r="I172" s="189"/>
      <c r="L172" s="185"/>
      <c r="M172" s="190"/>
      <c r="T172" s="191"/>
      <c r="AT172" s="187" t="s">
        <v>224</v>
      </c>
      <c r="AU172" s="187" t="s">
        <v>83</v>
      </c>
      <c r="AV172" s="13" t="s">
        <v>78</v>
      </c>
      <c r="AW172" s="13" t="s">
        <v>27</v>
      </c>
      <c r="AX172" s="13" t="s">
        <v>72</v>
      </c>
      <c r="AY172" s="187" t="s">
        <v>216</v>
      </c>
    </row>
    <row r="173" spans="2:65" s="14" customFormat="1" ht="12">
      <c r="B173" s="192"/>
      <c r="D173" s="186" t="s">
        <v>224</v>
      </c>
      <c r="E173" s="193" t="s">
        <v>1</v>
      </c>
      <c r="F173" s="194" t="s">
        <v>245</v>
      </c>
      <c r="H173" s="195">
        <v>57.564</v>
      </c>
      <c r="I173" s="196"/>
      <c r="L173" s="192"/>
      <c r="M173" s="197"/>
      <c r="T173" s="198"/>
      <c r="AT173" s="193" t="s">
        <v>224</v>
      </c>
      <c r="AU173" s="193" t="s">
        <v>83</v>
      </c>
      <c r="AV173" s="14" t="s">
        <v>83</v>
      </c>
      <c r="AW173" s="14" t="s">
        <v>27</v>
      </c>
      <c r="AX173" s="14" t="s">
        <v>72</v>
      </c>
      <c r="AY173" s="193" t="s">
        <v>216</v>
      </c>
    </row>
    <row r="174" spans="2:65" s="15" customFormat="1" ht="12">
      <c r="B174" s="199"/>
      <c r="D174" s="186" t="s">
        <v>224</v>
      </c>
      <c r="E174" s="200" t="s">
        <v>150</v>
      </c>
      <c r="F174" s="201" t="s">
        <v>229</v>
      </c>
      <c r="H174" s="202">
        <v>57.564</v>
      </c>
      <c r="I174" s="203"/>
      <c r="L174" s="199"/>
      <c r="M174" s="204"/>
      <c r="T174" s="205"/>
      <c r="AT174" s="200" t="s">
        <v>224</v>
      </c>
      <c r="AU174" s="200" t="s">
        <v>83</v>
      </c>
      <c r="AV174" s="15" t="s">
        <v>222</v>
      </c>
      <c r="AW174" s="15" t="s">
        <v>27</v>
      </c>
      <c r="AX174" s="15" t="s">
        <v>78</v>
      </c>
      <c r="AY174" s="200" t="s">
        <v>216</v>
      </c>
    </row>
    <row r="175" spans="2:65" s="2" customFormat="1" ht="21.75" customHeight="1">
      <c r="B175" s="143"/>
      <c r="C175" s="172" t="s">
        <v>246</v>
      </c>
      <c r="D175" s="172" t="s">
        <v>218</v>
      </c>
      <c r="E175" s="173" t="s">
        <v>247</v>
      </c>
      <c r="F175" s="174" t="s">
        <v>248</v>
      </c>
      <c r="G175" s="175" t="s">
        <v>221</v>
      </c>
      <c r="H175" s="176">
        <v>57.56</v>
      </c>
      <c r="I175" s="177"/>
      <c r="J175" s="178">
        <f>ROUND(I175*H175,2)</f>
        <v>0</v>
      </c>
      <c r="K175" s="281"/>
      <c r="L175" s="45"/>
      <c r="M175" s="180" t="s">
        <v>1</v>
      </c>
      <c r="N175" s="139" t="s">
        <v>38</v>
      </c>
      <c r="P175" s="282">
        <f>O175*H175</f>
        <v>0</v>
      </c>
      <c r="Q175" s="282">
        <v>0</v>
      </c>
      <c r="R175" s="282">
        <f>Q175*H175</f>
        <v>0</v>
      </c>
      <c r="S175" s="282">
        <v>0</v>
      </c>
      <c r="T175" s="183">
        <f>S175*H175</f>
        <v>0</v>
      </c>
      <c r="AR175" s="184" t="s">
        <v>222</v>
      </c>
      <c r="AT175" s="184" t="s">
        <v>218</v>
      </c>
      <c r="AU175" s="184" t="s">
        <v>83</v>
      </c>
      <c r="AY175" s="258" t="s">
        <v>216</v>
      </c>
      <c r="BE175" s="283">
        <f>IF(N175="základná",J175,0)</f>
        <v>0</v>
      </c>
      <c r="BF175" s="283">
        <f>IF(N175="znížená",J175,0)</f>
        <v>0</v>
      </c>
      <c r="BG175" s="283">
        <f>IF(N175="zákl. prenesená",J175,0)</f>
        <v>0</v>
      </c>
      <c r="BH175" s="283">
        <f>IF(N175="zníž. prenesená",J175,0)</f>
        <v>0</v>
      </c>
      <c r="BI175" s="283">
        <f>IF(N175="nulová",J175,0)</f>
        <v>0</v>
      </c>
      <c r="BJ175" s="258" t="s">
        <v>83</v>
      </c>
      <c r="BK175" s="283">
        <f>ROUND(I175*H175,2)</f>
        <v>0</v>
      </c>
      <c r="BL175" s="258" t="s">
        <v>222</v>
      </c>
      <c r="BM175" s="184" t="s">
        <v>249</v>
      </c>
    </row>
    <row r="176" spans="2:65" s="2" customFormat="1" ht="16.5" customHeight="1">
      <c r="B176" s="143"/>
      <c r="C176" s="172" t="s">
        <v>250</v>
      </c>
      <c r="D176" s="172" t="s">
        <v>218</v>
      </c>
      <c r="E176" s="173" t="s">
        <v>251</v>
      </c>
      <c r="F176" s="174" t="s">
        <v>252</v>
      </c>
      <c r="G176" s="175" t="s">
        <v>221</v>
      </c>
      <c r="H176" s="176">
        <v>9.23</v>
      </c>
      <c r="I176" s="177"/>
      <c r="J176" s="178">
        <f>ROUND(I176*H176,2)</f>
        <v>0</v>
      </c>
      <c r="K176" s="281"/>
      <c r="L176" s="45"/>
      <c r="M176" s="180" t="s">
        <v>1</v>
      </c>
      <c r="N176" s="139" t="s">
        <v>38</v>
      </c>
      <c r="P176" s="282">
        <f>O176*H176</f>
        <v>0</v>
      </c>
      <c r="Q176" s="282">
        <v>0</v>
      </c>
      <c r="R176" s="282">
        <f>Q176*H176</f>
        <v>0</v>
      </c>
      <c r="S176" s="282">
        <v>0</v>
      </c>
      <c r="T176" s="183">
        <f>S176*H176</f>
        <v>0</v>
      </c>
      <c r="AR176" s="184" t="s">
        <v>222</v>
      </c>
      <c r="AT176" s="184" t="s">
        <v>218</v>
      </c>
      <c r="AU176" s="184" t="s">
        <v>83</v>
      </c>
      <c r="AY176" s="258" t="s">
        <v>216</v>
      </c>
      <c r="BE176" s="283">
        <f>IF(N176="základná",J176,0)</f>
        <v>0</v>
      </c>
      <c r="BF176" s="283">
        <f>IF(N176="znížená",J176,0)</f>
        <v>0</v>
      </c>
      <c r="BG176" s="283">
        <f>IF(N176="zákl. prenesená",J176,0)</f>
        <v>0</v>
      </c>
      <c r="BH176" s="283">
        <f>IF(N176="zníž. prenesená",J176,0)</f>
        <v>0</v>
      </c>
      <c r="BI176" s="283">
        <f>IF(N176="nulová",J176,0)</f>
        <v>0</v>
      </c>
      <c r="BJ176" s="258" t="s">
        <v>83</v>
      </c>
      <c r="BK176" s="283">
        <f>ROUND(I176*H176,2)</f>
        <v>0</v>
      </c>
      <c r="BL176" s="258" t="s">
        <v>222</v>
      </c>
      <c r="BM176" s="184" t="s">
        <v>253</v>
      </c>
    </row>
    <row r="177" spans="2:65" s="13" customFormat="1" ht="12">
      <c r="B177" s="185"/>
      <c r="D177" s="186" t="s">
        <v>224</v>
      </c>
      <c r="E177" s="187" t="s">
        <v>1</v>
      </c>
      <c r="F177" s="188" t="s">
        <v>254</v>
      </c>
      <c r="H177" s="187" t="s">
        <v>1</v>
      </c>
      <c r="I177" s="189"/>
      <c r="L177" s="185"/>
      <c r="M177" s="190"/>
      <c r="T177" s="191"/>
      <c r="AT177" s="187" t="s">
        <v>224</v>
      </c>
      <c r="AU177" s="187" t="s">
        <v>83</v>
      </c>
      <c r="AV177" s="13" t="s">
        <v>78</v>
      </c>
      <c r="AW177" s="13" t="s">
        <v>27</v>
      </c>
      <c r="AX177" s="13" t="s">
        <v>72</v>
      </c>
      <c r="AY177" s="187" t="s">
        <v>216</v>
      </c>
    </row>
    <row r="178" spans="2:65" s="14" customFormat="1" ht="12">
      <c r="B178" s="192"/>
      <c r="D178" s="186" t="s">
        <v>224</v>
      </c>
      <c r="E178" s="193" t="s">
        <v>1</v>
      </c>
      <c r="F178" s="194" t="s">
        <v>255</v>
      </c>
      <c r="H178" s="195">
        <v>9.23</v>
      </c>
      <c r="I178" s="196"/>
      <c r="L178" s="192"/>
      <c r="M178" s="197"/>
      <c r="T178" s="198"/>
      <c r="AT178" s="193" t="s">
        <v>224</v>
      </c>
      <c r="AU178" s="193" t="s">
        <v>83</v>
      </c>
      <c r="AV178" s="14" t="s">
        <v>83</v>
      </c>
      <c r="AW178" s="14" t="s">
        <v>27</v>
      </c>
      <c r="AX178" s="14" t="s">
        <v>72</v>
      </c>
      <c r="AY178" s="193" t="s">
        <v>216</v>
      </c>
    </row>
    <row r="179" spans="2:65" s="15" customFormat="1" ht="12">
      <c r="B179" s="199"/>
      <c r="D179" s="186" t="s">
        <v>224</v>
      </c>
      <c r="E179" s="200" t="s">
        <v>152</v>
      </c>
      <c r="F179" s="201" t="s">
        <v>229</v>
      </c>
      <c r="H179" s="202">
        <v>9.23</v>
      </c>
      <c r="I179" s="203"/>
      <c r="L179" s="199"/>
      <c r="M179" s="204"/>
      <c r="T179" s="205"/>
      <c r="AT179" s="200" t="s">
        <v>224</v>
      </c>
      <c r="AU179" s="200" t="s">
        <v>83</v>
      </c>
      <c r="AV179" s="15" t="s">
        <v>222</v>
      </c>
      <c r="AW179" s="15" t="s">
        <v>27</v>
      </c>
      <c r="AX179" s="15" t="s">
        <v>78</v>
      </c>
      <c r="AY179" s="200" t="s">
        <v>216</v>
      </c>
    </row>
    <row r="180" spans="2:65" s="2" customFormat="1" ht="33" customHeight="1">
      <c r="B180" s="143"/>
      <c r="C180" s="172" t="s">
        <v>256</v>
      </c>
      <c r="D180" s="172" t="s">
        <v>218</v>
      </c>
      <c r="E180" s="173" t="s">
        <v>257</v>
      </c>
      <c r="F180" s="174" t="s">
        <v>258</v>
      </c>
      <c r="G180" s="175" t="s">
        <v>221</v>
      </c>
      <c r="H180" s="176">
        <v>9.23</v>
      </c>
      <c r="I180" s="177"/>
      <c r="J180" s="178">
        <f>ROUND(I180*H180,2)</f>
        <v>0</v>
      </c>
      <c r="K180" s="281"/>
      <c r="L180" s="45"/>
      <c r="M180" s="180" t="s">
        <v>1</v>
      </c>
      <c r="N180" s="139" t="s">
        <v>38</v>
      </c>
      <c r="P180" s="282">
        <f>O180*H180</f>
        <v>0</v>
      </c>
      <c r="Q180" s="282">
        <v>0</v>
      </c>
      <c r="R180" s="282">
        <f>Q180*H180</f>
        <v>0</v>
      </c>
      <c r="S180" s="282">
        <v>0</v>
      </c>
      <c r="T180" s="183">
        <f>S180*H180</f>
        <v>0</v>
      </c>
      <c r="AR180" s="184" t="s">
        <v>222</v>
      </c>
      <c r="AT180" s="184" t="s">
        <v>218</v>
      </c>
      <c r="AU180" s="184" t="s">
        <v>83</v>
      </c>
      <c r="AY180" s="258" t="s">
        <v>216</v>
      </c>
      <c r="BE180" s="283">
        <f>IF(N180="základná",J180,0)</f>
        <v>0</v>
      </c>
      <c r="BF180" s="283">
        <f>IF(N180="znížená",J180,0)</f>
        <v>0</v>
      </c>
      <c r="BG180" s="283">
        <f>IF(N180="zákl. prenesená",J180,0)</f>
        <v>0</v>
      </c>
      <c r="BH180" s="283">
        <f>IF(N180="zníž. prenesená",J180,0)</f>
        <v>0</v>
      </c>
      <c r="BI180" s="283">
        <f>IF(N180="nulová",J180,0)</f>
        <v>0</v>
      </c>
      <c r="BJ180" s="258" t="s">
        <v>83</v>
      </c>
      <c r="BK180" s="283">
        <f>ROUND(I180*H180,2)</f>
        <v>0</v>
      </c>
      <c r="BL180" s="258" t="s">
        <v>222</v>
      </c>
      <c r="BM180" s="184" t="s">
        <v>259</v>
      </c>
    </row>
    <row r="181" spans="2:65" s="2" customFormat="1" ht="33" customHeight="1">
      <c r="B181" s="143"/>
      <c r="C181" s="172" t="s">
        <v>260</v>
      </c>
      <c r="D181" s="172" t="s">
        <v>218</v>
      </c>
      <c r="E181" s="173" t="s">
        <v>261</v>
      </c>
      <c r="F181" s="174" t="s">
        <v>262</v>
      </c>
      <c r="G181" s="175" t="s">
        <v>221</v>
      </c>
      <c r="H181" s="176">
        <v>69.346999999999994</v>
      </c>
      <c r="I181" s="177"/>
      <c r="J181" s="178">
        <f>ROUND(I181*H181,2)</f>
        <v>0</v>
      </c>
      <c r="K181" s="281"/>
      <c r="L181" s="45"/>
      <c r="M181" s="180" t="s">
        <v>1</v>
      </c>
      <c r="N181" s="139" t="s">
        <v>38</v>
      </c>
      <c r="P181" s="282">
        <f>O181*H181</f>
        <v>0</v>
      </c>
      <c r="Q181" s="282">
        <v>0</v>
      </c>
      <c r="R181" s="282">
        <f>Q181*H181</f>
        <v>0</v>
      </c>
      <c r="S181" s="282">
        <v>0</v>
      </c>
      <c r="T181" s="183">
        <f>S181*H181</f>
        <v>0</v>
      </c>
      <c r="AR181" s="184" t="s">
        <v>222</v>
      </c>
      <c r="AT181" s="184" t="s">
        <v>218</v>
      </c>
      <c r="AU181" s="184" t="s">
        <v>83</v>
      </c>
      <c r="AY181" s="258" t="s">
        <v>216</v>
      </c>
      <c r="BE181" s="283">
        <f>IF(N181="základná",J181,0)</f>
        <v>0</v>
      </c>
      <c r="BF181" s="283">
        <f>IF(N181="znížená",J181,0)</f>
        <v>0</v>
      </c>
      <c r="BG181" s="283">
        <f>IF(N181="zákl. prenesená",J181,0)</f>
        <v>0</v>
      </c>
      <c r="BH181" s="283">
        <f>IF(N181="zníž. prenesená",J181,0)</f>
        <v>0</v>
      </c>
      <c r="BI181" s="283">
        <f>IF(N181="nulová",J181,0)</f>
        <v>0</v>
      </c>
      <c r="BJ181" s="258" t="s">
        <v>83</v>
      </c>
      <c r="BK181" s="283">
        <f>ROUND(I181*H181,2)</f>
        <v>0</v>
      </c>
      <c r="BL181" s="258" t="s">
        <v>222</v>
      </c>
      <c r="BM181" s="184" t="s">
        <v>263</v>
      </c>
    </row>
    <row r="182" spans="2:65" s="13" customFormat="1" ht="24">
      <c r="B182" s="185"/>
      <c r="D182" s="186" t="s">
        <v>224</v>
      </c>
      <c r="E182" s="187" t="s">
        <v>1</v>
      </c>
      <c r="F182" s="188" t="s">
        <v>264</v>
      </c>
      <c r="H182" s="187" t="s">
        <v>1</v>
      </c>
      <c r="I182" s="189"/>
      <c r="L182" s="185"/>
      <c r="M182" s="190"/>
      <c r="T182" s="191"/>
      <c r="AT182" s="187" t="s">
        <v>224</v>
      </c>
      <c r="AU182" s="187" t="s">
        <v>83</v>
      </c>
      <c r="AV182" s="13" t="s">
        <v>78</v>
      </c>
      <c r="AW182" s="13" t="s">
        <v>27</v>
      </c>
      <c r="AX182" s="13" t="s">
        <v>72</v>
      </c>
      <c r="AY182" s="187" t="s">
        <v>216</v>
      </c>
    </row>
    <row r="183" spans="2:65" s="14" customFormat="1" ht="12">
      <c r="B183" s="192"/>
      <c r="D183" s="186" t="s">
        <v>224</v>
      </c>
      <c r="E183" s="193" t="s">
        <v>1</v>
      </c>
      <c r="F183" s="194" t="s">
        <v>265</v>
      </c>
      <c r="H183" s="195">
        <v>69.346999999999994</v>
      </c>
      <c r="I183" s="196"/>
      <c r="L183" s="192"/>
      <c r="M183" s="197"/>
      <c r="T183" s="198"/>
      <c r="AT183" s="193" t="s">
        <v>224</v>
      </c>
      <c r="AU183" s="193" t="s">
        <v>83</v>
      </c>
      <c r="AV183" s="14" t="s">
        <v>83</v>
      </c>
      <c r="AW183" s="14" t="s">
        <v>27</v>
      </c>
      <c r="AX183" s="14" t="s">
        <v>72</v>
      </c>
      <c r="AY183" s="193" t="s">
        <v>216</v>
      </c>
    </row>
    <row r="184" spans="2:65" s="15" customFormat="1" ht="12">
      <c r="B184" s="199"/>
      <c r="D184" s="186" t="s">
        <v>224</v>
      </c>
      <c r="E184" s="200" t="s">
        <v>1</v>
      </c>
      <c r="F184" s="201" t="s">
        <v>229</v>
      </c>
      <c r="H184" s="202">
        <v>69.346999999999994</v>
      </c>
      <c r="I184" s="203"/>
      <c r="L184" s="199"/>
      <c r="M184" s="204"/>
      <c r="T184" s="205"/>
      <c r="AT184" s="200" t="s">
        <v>224</v>
      </c>
      <c r="AU184" s="200" t="s">
        <v>83</v>
      </c>
      <c r="AV184" s="15" t="s">
        <v>222</v>
      </c>
      <c r="AW184" s="15" t="s">
        <v>27</v>
      </c>
      <c r="AX184" s="15" t="s">
        <v>78</v>
      </c>
      <c r="AY184" s="200" t="s">
        <v>216</v>
      </c>
    </row>
    <row r="185" spans="2:65" s="2" customFormat="1" ht="21.75" customHeight="1">
      <c r="B185" s="143"/>
      <c r="C185" s="172" t="s">
        <v>266</v>
      </c>
      <c r="D185" s="172" t="s">
        <v>218</v>
      </c>
      <c r="E185" s="173" t="s">
        <v>267</v>
      </c>
      <c r="F185" s="174" t="s">
        <v>268</v>
      </c>
      <c r="G185" s="175" t="s">
        <v>269</v>
      </c>
      <c r="H185" s="176">
        <v>87.4</v>
      </c>
      <c r="I185" s="177"/>
      <c r="J185" s="178">
        <f>ROUND(I185*H185,2)</f>
        <v>0</v>
      </c>
      <c r="K185" s="281"/>
      <c r="L185" s="45"/>
      <c r="M185" s="180" t="s">
        <v>1</v>
      </c>
      <c r="N185" s="139" t="s">
        <v>38</v>
      </c>
      <c r="P185" s="282">
        <f>O185*H185</f>
        <v>0</v>
      </c>
      <c r="Q185" s="282">
        <v>0</v>
      </c>
      <c r="R185" s="282">
        <f>Q185*H185</f>
        <v>0</v>
      </c>
      <c r="S185" s="282">
        <v>0</v>
      </c>
      <c r="T185" s="183">
        <f>S185*H185</f>
        <v>0</v>
      </c>
      <c r="AR185" s="184" t="s">
        <v>222</v>
      </c>
      <c r="AT185" s="184" t="s">
        <v>218</v>
      </c>
      <c r="AU185" s="184" t="s">
        <v>83</v>
      </c>
      <c r="AY185" s="258" t="s">
        <v>216</v>
      </c>
      <c r="BE185" s="283">
        <f>IF(N185="základná",J185,0)</f>
        <v>0</v>
      </c>
      <c r="BF185" s="283">
        <f>IF(N185="znížená",J185,0)</f>
        <v>0</v>
      </c>
      <c r="BG185" s="283">
        <f>IF(N185="zákl. prenesená",J185,0)</f>
        <v>0</v>
      </c>
      <c r="BH185" s="283">
        <f>IF(N185="zníž. prenesená",J185,0)</f>
        <v>0</v>
      </c>
      <c r="BI185" s="283">
        <f>IF(N185="nulová",J185,0)</f>
        <v>0</v>
      </c>
      <c r="BJ185" s="258" t="s">
        <v>83</v>
      </c>
      <c r="BK185" s="283">
        <f>ROUND(I185*H185,2)</f>
        <v>0</v>
      </c>
      <c r="BL185" s="258" t="s">
        <v>222</v>
      </c>
      <c r="BM185" s="184" t="s">
        <v>270</v>
      </c>
    </row>
    <row r="186" spans="2:65" s="14" customFormat="1" ht="12">
      <c r="B186" s="192"/>
      <c r="D186" s="186" t="s">
        <v>224</v>
      </c>
      <c r="E186" s="193" t="s">
        <v>1</v>
      </c>
      <c r="F186" s="194" t="s">
        <v>162</v>
      </c>
      <c r="H186" s="195">
        <v>87.4</v>
      </c>
      <c r="I186" s="196"/>
      <c r="L186" s="192"/>
      <c r="M186" s="197"/>
      <c r="T186" s="198"/>
      <c r="AT186" s="193" t="s">
        <v>224</v>
      </c>
      <c r="AU186" s="193" t="s">
        <v>83</v>
      </c>
      <c r="AV186" s="14" t="s">
        <v>83</v>
      </c>
      <c r="AW186" s="14" t="s">
        <v>27</v>
      </c>
      <c r="AX186" s="14" t="s">
        <v>72</v>
      </c>
      <c r="AY186" s="193" t="s">
        <v>216</v>
      </c>
    </row>
    <row r="187" spans="2:65" s="15" customFormat="1" ht="12">
      <c r="B187" s="199"/>
      <c r="D187" s="186" t="s">
        <v>224</v>
      </c>
      <c r="E187" s="200" t="s">
        <v>161</v>
      </c>
      <c r="F187" s="201" t="s">
        <v>229</v>
      </c>
      <c r="H187" s="202">
        <v>87.4</v>
      </c>
      <c r="I187" s="203"/>
      <c r="L187" s="199"/>
      <c r="M187" s="204"/>
      <c r="T187" s="205"/>
      <c r="AT187" s="200" t="s">
        <v>224</v>
      </c>
      <c r="AU187" s="200" t="s">
        <v>83</v>
      </c>
      <c r="AV187" s="15" t="s">
        <v>222</v>
      </c>
      <c r="AW187" s="15" t="s">
        <v>27</v>
      </c>
      <c r="AX187" s="15" t="s">
        <v>78</v>
      </c>
      <c r="AY187" s="200" t="s">
        <v>216</v>
      </c>
    </row>
    <row r="188" spans="2:65" s="2" customFormat="1" ht="16.5" customHeight="1">
      <c r="B188" s="143"/>
      <c r="C188" s="206" t="s">
        <v>271</v>
      </c>
      <c r="D188" s="206" t="s">
        <v>272</v>
      </c>
      <c r="E188" s="207" t="s">
        <v>273</v>
      </c>
      <c r="F188" s="208" t="s">
        <v>274</v>
      </c>
      <c r="G188" s="209" t="s">
        <v>275</v>
      </c>
      <c r="H188" s="210">
        <v>2.6219999999999999</v>
      </c>
      <c r="I188" s="211"/>
      <c r="J188" s="212">
        <f>ROUND(I188*H188,2)</f>
        <v>0</v>
      </c>
      <c r="K188" s="213"/>
      <c r="L188" s="214"/>
      <c r="M188" s="215" t="s">
        <v>1</v>
      </c>
      <c r="N188" s="284" t="s">
        <v>38</v>
      </c>
      <c r="P188" s="282">
        <f>O188*H188</f>
        <v>0</v>
      </c>
      <c r="Q188" s="282">
        <v>1E-3</v>
      </c>
      <c r="R188" s="282">
        <f>Q188*H188</f>
        <v>2.6219999999999998E-3</v>
      </c>
      <c r="S188" s="282">
        <v>0</v>
      </c>
      <c r="T188" s="183">
        <f>S188*H188</f>
        <v>0</v>
      </c>
      <c r="AR188" s="184" t="s">
        <v>260</v>
      </c>
      <c r="AT188" s="184" t="s">
        <v>272</v>
      </c>
      <c r="AU188" s="184" t="s">
        <v>83</v>
      </c>
      <c r="AY188" s="258" t="s">
        <v>216</v>
      </c>
      <c r="BE188" s="283">
        <f>IF(N188="základná",J188,0)</f>
        <v>0</v>
      </c>
      <c r="BF188" s="283">
        <f>IF(N188="znížená",J188,0)</f>
        <v>0</v>
      </c>
      <c r="BG188" s="283">
        <f>IF(N188="zákl. prenesená",J188,0)</f>
        <v>0</v>
      </c>
      <c r="BH188" s="283">
        <f>IF(N188="zníž. prenesená",J188,0)</f>
        <v>0</v>
      </c>
      <c r="BI188" s="283">
        <f>IF(N188="nulová",J188,0)</f>
        <v>0</v>
      </c>
      <c r="BJ188" s="258" t="s">
        <v>83</v>
      </c>
      <c r="BK188" s="283">
        <f>ROUND(I188*H188,2)</f>
        <v>0</v>
      </c>
      <c r="BL188" s="258" t="s">
        <v>222</v>
      </c>
      <c r="BM188" s="184" t="s">
        <v>276</v>
      </c>
    </row>
    <row r="189" spans="2:65" s="14" customFormat="1" ht="12">
      <c r="B189" s="192"/>
      <c r="D189" s="186" t="s">
        <v>224</v>
      </c>
      <c r="E189" s="193" t="s">
        <v>1</v>
      </c>
      <c r="F189" s="194" t="s">
        <v>277</v>
      </c>
      <c r="H189" s="195">
        <v>2.6219999999999999</v>
      </c>
      <c r="I189" s="196"/>
      <c r="L189" s="192"/>
      <c r="M189" s="197"/>
      <c r="T189" s="198"/>
      <c r="AT189" s="193" t="s">
        <v>224</v>
      </c>
      <c r="AU189" s="193" t="s">
        <v>83</v>
      </c>
      <c r="AV189" s="14" t="s">
        <v>83</v>
      </c>
      <c r="AW189" s="14" t="s">
        <v>27</v>
      </c>
      <c r="AX189" s="14" t="s">
        <v>72</v>
      </c>
      <c r="AY189" s="193" t="s">
        <v>216</v>
      </c>
    </row>
    <row r="190" spans="2:65" s="15" customFormat="1" ht="12">
      <c r="B190" s="199"/>
      <c r="D190" s="186" t="s">
        <v>224</v>
      </c>
      <c r="E190" s="200" t="s">
        <v>1</v>
      </c>
      <c r="F190" s="201" t="s">
        <v>229</v>
      </c>
      <c r="H190" s="202">
        <v>2.6219999999999999</v>
      </c>
      <c r="I190" s="203"/>
      <c r="L190" s="199"/>
      <c r="M190" s="204"/>
      <c r="T190" s="205"/>
      <c r="AT190" s="200" t="s">
        <v>224</v>
      </c>
      <c r="AU190" s="200" t="s">
        <v>83</v>
      </c>
      <c r="AV190" s="15" t="s">
        <v>222</v>
      </c>
      <c r="AW190" s="15" t="s">
        <v>27</v>
      </c>
      <c r="AX190" s="15" t="s">
        <v>78</v>
      </c>
      <c r="AY190" s="200" t="s">
        <v>216</v>
      </c>
    </row>
    <row r="191" spans="2:65" s="2" customFormat="1" ht="21.75" customHeight="1">
      <c r="B191" s="143"/>
      <c r="C191" s="172" t="s">
        <v>278</v>
      </c>
      <c r="D191" s="172" t="s">
        <v>218</v>
      </c>
      <c r="E191" s="173" t="s">
        <v>279</v>
      </c>
      <c r="F191" s="174" t="s">
        <v>280</v>
      </c>
      <c r="G191" s="175" t="s">
        <v>269</v>
      </c>
      <c r="H191" s="176">
        <v>118.65</v>
      </c>
      <c r="I191" s="177"/>
      <c r="J191" s="178">
        <f>ROUND(I191*H191,2)</f>
        <v>0</v>
      </c>
      <c r="K191" s="281"/>
      <c r="L191" s="45"/>
      <c r="M191" s="180" t="s">
        <v>1</v>
      </c>
      <c r="N191" s="139" t="s">
        <v>38</v>
      </c>
      <c r="P191" s="282">
        <f>O191*H191</f>
        <v>0</v>
      </c>
      <c r="Q191" s="282">
        <v>0</v>
      </c>
      <c r="R191" s="282">
        <f>Q191*H191</f>
        <v>0</v>
      </c>
      <c r="S191" s="282">
        <v>0</v>
      </c>
      <c r="T191" s="183">
        <f>S191*H191</f>
        <v>0</v>
      </c>
      <c r="AR191" s="184" t="s">
        <v>222</v>
      </c>
      <c r="AT191" s="184" t="s">
        <v>218</v>
      </c>
      <c r="AU191" s="184" t="s">
        <v>83</v>
      </c>
      <c r="AY191" s="258" t="s">
        <v>216</v>
      </c>
      <c r="BE191" s="283">
        <f>IF(N191="základná",J191,0)</f>
        <v>0</v>
      </c>
      <c r="BF191" s="283">
        <f>IF(N191="znížená",J191,0)</f>
        <v>0</v>
      </c>
      <c r="BG191" s="283">
        <f>IF(N191="zákl. prenesená",J191,0)</f>
        <v>0</v>
      </c>
      <c r="BH191" s="283">
        <f>IF(N191="zníž. prenesená",J191,0)</f>
        <v>0</v>
      </c>
      <c r="BI191" s="283">
        <f>IF(N191="nulová",J191,0)</f>
        <v>0</v>
      </c>
      <c r="BJ191" s="258" t="s">
        <v>83</v>
      </c>
      <c r="BK191" s="283">
        <f>ROUND(I191*H191,2)</f>
        <v>0</v>
      </c>
      <c r="BL191" s="258" t="s">
        <v>222</v>
      </c>
      <c r="BM191" s="184" t="s">
        <v>281</v>
      </c>
    </row>
    <row r="192" spans="2:65" s="14" customFormat="1" ht="12">
      <c r="B192" s="192"/>
      <c r="D192" s="186" t="s">
        <v>224</v>
      </c>
      <c r="E192" s="193" t="s">
        <v>1</v>
      </c>
      <c r="F192" s="194" t="s">
        <v>282</v>
      </c>
      <c r="H192" s="195">
        <v>118.65</v>
      </c>
      <c r="I192" s="196"/>
      <c r="L192" s="192"/>
      <c r="M192" s="197"/>
      <c r="T192" s="198"/>
      <c r="AT192" s="193" t="s">
        <v>224</v>
      </c>
      <c r="AU192" s="193" t="s">
        <v>83</v>
      </c>
      <c r="AV192" s="14" t="s">
        <v>83</v>
      </c>
      <c r="AW192" s="14" t="s">
        <v>27</v>
      </c>
      <c r="AX192" s="14" t="s">
        <v>72</v>
      </c>
      <c r="AY192" s="193" t="s">
        <v>216</v>
      </c>
    </row>
    <row r="193" spans="2:65" s="15" customFormat="1" ht="12">
      <c r="B193" s="199"/>
      <c r="D193" s="186" t="s">
        <v>224</v>
      </c>
      <c r="E193" s="200" t="s">
        <v>1</v>
      </c>
      <c r="F193" s="201" t="s">
        <v>229</v>
      </c>
      <c r="H193" s="202">
        <v>118.65</v>
      </c>
      <c r="I193" s="203"/>
      <c r="L193" s="199"/>
      <c r="M193" s="204"/>
      <c r="T193" s="205"/>
      <c r="AT193" s="200" t="s">
        <v>224</v>
      </c>
      <c r="AU193" s="200" t="s">
        <v>83</v>
      </c>
      <c r="AV193" s="15" t="s">
        <v>222</v>
      </c>
      <c r="AW193" s="15" t="s">
        <v>27</v>
      </c>
      <c r="AX193" s="15" t="s">
        <v>78</v>
      </c>
      <c r="AY193" s="200" t="s">
        <v>216</v>
      </c>
    </row>
    <row r="194" spans="2:65" s="2" customFormat="1" ht="33" customHeight="1">
      <c r="B194" s="143"/>
      <c r="C194" s="172" t="s">
        <v>283</v>
      </c>
      <c r="D194" s="172" t="s">
        <v>218</v>
      </c>
      <c r="E194" s="173" t="s">
        <v>284</v>
      </c>
      <c r="F194" s="174" t="s">
        <v>285</v>
      </c>
      <c r="G194" s="175" t="s">
        <v>269</v>
      </c>
      <c r="H194" s="176">
        <v>87.4</v>
      </c>
      <c r="I194" s="177"/>
      <c r="J194" s="178">
        <f>ROUND(I194*H194,2)</f>
        <v>0</v>
      </c>
      <c r="K194" s="281"/>
      <c r="L194" s="45"/>
      <c r="M194" s="180" t="s">
        <v>1</v>
      </c>
      <c r="N194" s="139" t="s">
        <v>38</v>
      </c>
      <c r="P194" s="282">
        <f>O194*H194</f>
        <v>0</v>
      </c>
      <c r="Q194" s="282">
        <v>0</v>
      </c>
      <c r="R194" s="282">
        <f>Q194*H194</f>
        <v>0</v>
      </c>
      <c r="S194" s="282">
        <v>0</v>
      </c>
      <c r="T194" s="183">
        <f>S194*H194</f>
        <v>0</v>
      </c>
      <c r="AR194" s="184" t="s">
        <v>222</v>
      </c>
      <c r="AT194" s="184" t="s">
        <v>218</v>
      </c>
      <c r="AU194" s="184" t="s">
        <v>83</v>
      </c>
      <c r="AY194" s="258" t="s">
        <v>216</v>
      </c>
      <c r="BE194" s="283">
        <f>IF(N194="základná",J194,0)</f>
        <v>0</v>
      </c>
      <c r="BF194" s="283">
        <f>IF(N194="znížená",J194,0)</f>
        <v>0</v>
      </c>
      <c r="BG194" s="283">
        <f>IF(N194="zákl. prenesená",J194,0)</f>
        <v>0</v>
      </c>
      <c r="BH194" s="283">
        <f>IF(N194="zníž. prenesená",J194,0)</f>
        <v>0</v>
      </c>
      <c r="BI194" s="283">
        <f>IF(N194="nulová",J194,0)</f>
        <v>0</v>
      </c>
      <c r="BJ194" s="258" t="s">
        <v>83</v>
      </c>
      <c r="BK194" s="283">
        <f>ROUND(I194*H194,2)</f>
        <v>0</v>
      </c>
      <c r="BL194" s="258" t="s">
        <v>222</v>
      </c>
      <c r="BM194" s="184" t="s">
        <v>286</v>
      </c>
    </row>
    <row r="195" spans="2:65" s="14" customFormat="1" ht="12">
      <c r="B195" s="192"/>
      <c r="D195" s="186" t="s">
        <v>224</v>
      </c>
      <c r="E195" s="193" t="s">
        <v>1</v>
      </c>
      <c r="F195" s="194" t="s">
        <v>161</v>
      </c>
      <c r="H195" s="195">
        <v>87.4</v>
      </c>
      <c r="I195" s="196"/>
      <c r="L195" s="192"/>
      <c r="M195" s="197"/>
      <c r="T195" s="198"/>
      <c r="AT195" s="193" t="s">
        <v>224</v>
      </c>
      <c r="AU195" s="193" t="s">
        <v>83</v>
      </c>
      <c r="AV195" s="14" t="s">
        <v>83</v>
      </c>
      <c r="AW195" s="14" t="s">
        <v>27</v>
      </c>
      <c r="AX195" s="14" t="s">
        <v>72</v>
      </c>
      <c r="AY195" s="193" t="s">
        <v>216</v>
      </c>
    </row>
    <row r="196" spans="2:65" s="15" customFormat="1" ht="12">
      <c r="B196" s="199"/>
      <c r="D196" s="186" t="s">
        <v>224</v>
      </c>
      <c r="E196" s="200" t="s">
        <v>1</v>
      </c>
      <c r="F196" s="201" t="s">
        <v>229</v>
      </c>
      <c r="H196" s="202">
        <v>87.4</v>
      </c>
      <c r="I196" s="203"/>
      <c r="L196" s="199"/>
      <c r="M196" s="204"/>
      <c r="T196" s="205"/>
      <c r="AT196" s="200" t="s">
        <v>224</v>
      </c>
      <c r="AU196" s="200" t="s">
        <v>83</v>
      </c>
      <c r="AV196" s="15" t="s">
        <v>222</v>
      </c>
      <c r="AW196" s="15" t="s">
        <v>27</v>
      </c>
      <c r="AX196" s="15" t="s">
        <v>78</v>
      </c>
      <c r="AY196" s="200" t="s">
        <v>216</v>
      </c>
    </row>
    <row r="197" spans="2:65" s="2" customFormat="1" ht="21.75" customHeight="1">
      <c r="B197" s="143"/>
      <c r="C197" s="172" t="s">
        <v>287</v>
      </c>
      <c r="D197" s="172" t="s">
        <v>218</v>
      </c>
      <c r="E197" s="173" t="s">
        <v>288</v>
      </c>
      <c r="F197" s="174" t="s">
        <v>289</v>
      </c>
      <c r="G197" s="175" t="s">
        <v>269</v>
      </c>
      <c r="H197" s="176">
        <v>87.4</v>
      </c>
      <c r="I197" s="177"/>
      <c r="J197" s="178">
        <f>ROUND(I197*H197,2)</f>
        <v>0</v>
      </c>
      <c r="K197" s="281"/>
      <c r="L197" s="45"/>
      <c r="M197" s="180" t="s">
        <v>1</v>
      </c>
      <c r="N197" s="139" t="s">
        <v>38</v>
      </c>
      <c r="P197" s="282">
        <f>O197*H197</f>
        <v>0</v>
      </c>
      <c r="Q197" s="282">
        <v>0</v>
      </c>
      <c r="R197" s="282">
        <f>Q197*H197</f>
        <v>0</v>
      </c>
      <c r="S197" s="282">
        <v>0</v>
      </c>
      <c r="T197" s="183">
        <f>S197*H197</f>
        <v>0</v>
      </c>
      <c r="AR197" s="184" t="s">
        <v>222</v>
      </c>
      <c r="AT197" s="184" t="s">
        <v>218</v>
      </c>
      <c r="AU197" s="184" t="s">
        <v>83</v>
      </c>
      <c r="AY197" s="258" t="s">
        <v>216</v>
      </c>
      <c r="BE197" s="283">
        <f>IF(N197="základná",J197,0)</f>
        <v>0</v>
      </c>
      <c r="BF197" s="283">
        <f>IF(N197="znížená",J197,0)</f>
        <v>0</v>
      </c>
      <c r="BG197" s="283">
        <f>IF(N197="zákl. prenesená",J197,0)</f>
        <v>0</v>
      </c>
      <c r="BH197" s="283">
        <f>IF(N197="zníž. prenesená",J197,0)</f>
        <v>0</v>
      </c>
      <c r="BI197" s="283">
        <f>IF(N197="nulová",J197,0)</f>
        <v>0</v>
      </c>
      <c r="BJ197" s="258" t="s">
        <v>83</v>
      </c>
      <c r="BK197" s="283">
        <f>ROUND(I197*H197,2)</f>
        <v>0</v>
      </c>
      <c r="BL197" s="258" t="s">
        <v>222</v>
      </c>
      <c r="BM197" s="184" t="s">
        <v>290</v>
      </c>
    </row>
    <row r="198" spans="2:65" s="14" customFormat="1" ht="12">
      <c r="B198" s="192"/>
      <c r="D198" s="186" t="s">
        <v>224</v>
      </c>
      <c r="E198" s="193" t="s">
        <v>1</v>
      </c>
      <c r="F198" s="194" t="s">
        <v>161</v>
      </c>
      <c r="H198" s="195">
        <v>87.4</v>
      </c>
      <c r="I198" s="196"/>
      <c r="L198" s="192"/>
      <c r="M198" s="197"/>
      <c r="T198" s="198"/>
      <c r="AT198" s="193" t="s">
        <v>224</v>
      </c>
      <c r="AU198" s="193" t="s">
        <v>83</v>
      </c>
      <c r="AV198" s="14" t="s">
        <v>83</v>
      </c>
      <c r="AW198" s="14" t="s">
        <v>27</v>
      </c>
      <c r="AX198" s="14" t="s">
        <v>72</v>
      </c>
      <c r="AY198" s="193" t="s">
        <v>216</v>
      </c>
    </row>
    <row r="199" spans="2:65" s="15" customFormat="1" ht="12">
      <c r="B199" s="199"/>
      <c r="D199" s="186" t="s">
        <v>224</v>
      </c>
      <c r="E199" s="200" t="s">
        <v>1</v>
      </c>
      <c r="F199" s="201" t="s">
        <v>229</v>
      </c>
      <c r="H199" s="202">
        <v>87.4</v>
      </c>
      <c r="I199" s="203"/>
      <c r="L199" s="199"/>
      <c r="M199" s="204"/>
      <c r="T199" s="205"/>
      <c r="AT199" s="200" t="s">
        <v>224</v>
      </c>
      <c r="AU199" s="200" t="s">
        <v>83</v>
      </c>
      <c r="AV199" s="15" t="s">
        <v>222</v>
      </c>
      <c r="AW199" s="15" t="s">
        <v>27</v>
      </c>
      <c r="AX199" s="15" t="s">
        <v>78</v>
      </c>
      <c r="AY199" s="200" t="s">
        <v>216</v>
      </c>
    </row>
    <row r="200" spans="2:65" s="2" customFormat="1" ht="21.75" customHeight="1">
      <c r="B200" s="143"/>
      <c r="C200" s="172" t="s">
        <v>291</v>
      </c>
      <c r="D200" s="172" t="s">
        <v>218</v>
      </c>
      <c r="E200" s="173" t="s">
        <v>292</v>
      </c>
      <c r="F200" s="174" t="s">
        <v>293</v>
      </c>
      <c r="G200" s="175" t="s">
        <v>269</v>
      </c>
      <c r="H200" s="176">
        <v>87.4</v>
      </c>
      <c r="I200" s="177"/>
      <c r="J200" s="178">
        <f>ROUND(I200*H200,2)</f>
        <v>0</v>
      </c>
      <c r="K200" s="281"/>
      <c r="L200" s="45"/>
      <c r="M200" s="180" t="s">
        <v>1</v>
      </c>
      <c r="N200" s="139" t="s">
        <v>38</v>
      </c>
      <c r="P200" s="282">
        <f>O200*H200</f>
        <v>0</v>
      </c>
      <c r="Q200" s="282">
        <v>0</v>
      </c>
      <c r="R200" s="282">
        <f>Q200*H200</f>
        <v>0</v>
      </c>
      <c r="S200" s="282">
        <v>0</v>
      </c>
      <c r="T200" s="183">
        <f>S200*H200</f>
        <v>0</v>
      </c>
      <c r="AR200" s="184" t="s">
        <v>222</v>
      </c>
      <c r="AT200" s="184" t="s">
        <v>218</v>
      </c>
      <c r="AU200" s="184" t="s">
        <v>83</v>
      </c>
      <c r="AY200" s="258" t="s">
        <v>216</v>
      </c>
      <c r="BE200" s="283">
        <f>IF(N200="základná",J200,0)</f>
        <v>0</v>
      </c>
      <c r="BF200" s="283">
        <f>IF(N200="znížená",J200,0)</f>
        <v>0</v>
      </c>
      <c r="BG200" s="283">
        <f>IF(N200="zákl. prenesená",J200,0)</f>
        <v>0</v>
      </c>
      <c r="BH200" s="283">
        <f>IF(N200="zníž. prenesená",J200,0)</f>
        <v>0</v>
      </c>
      <c r="BI200" s="283">
        <f>IF(N200="nulová",J200,0)</f>
        <v>0</v>
      </c>
      <c r="BJ200" s="258" t="s">
        <v>83</v>
      </c>
      <c r="BK200" s="283">
        <f>ROUND(I200*H200,2)</f>
        <v>0</v>
      </c>
      <c r="BL200" s="258" t="s">
        <v>222</v>
      </c>
      <c r="BM200" s="184" t="s">
        <v>294</v>
      </c>
    </row>
    <row r="201" spans="2:65" s="14" customFormat="1" ht="12">
      <c r="B201" s="192"/>
      <c r="D201" s="186" t="s">
        <v>224</v>
      </c>
      <c r="E201" s="193" t="s">
        <v>1</v>
      </c>
      <c r="F201" s="194" t="s">
        <v>161</v>
      </c>
      <c r="H201" s="195">
        <v>87.4</v>
      </c>
      <c r="I201" s="196"/>
      <c r="L201" s="192"/>
      <c r="M201" s="197"/>
      <c r="T201" s="198"/>
      <c r="AT201" s="193" t="s">
        <v>224</v>
      </c>
      <c r="AU201" s="193" t="s">
        <v>83</v>
      </c>
      <c r="AV201" s="14" t="s">
        <v>83</v>
      </c>
      <c r="AW201" s="14" t="s">
        <v>27</v>
      </c>
      <c r="AX201" s="14" t="s">
        <v>78</v>
      </c>
      <c r="AY201" s="193" t="s">
        <v>216</v>
      </c>
    </row>
    <row r="202" spans="2:65" s="2" customFormat="1" ht="16.5" customHeight="1">
      <c r="B202" s="143"/>
      <c r="C202" s="206" t="s">
        <v>295</v>
      </c>
      <c r="D202" s="206" t="s">
        <v>272</v>
      </c>
      <c r="E202" s="207" t="s">
        <v>296</v>
      </c>
      <c r="F202" s="208" t="s">
        <v>297</v>
      </c>
      <c r="G202" s="209" t="s">
        <v>298</v>
      </c>
      <c r="H202" s="210">
        <v>3.5000000000000003E-2</v>
      </c>
      <c r="I202" s="211"/>
      <c r="J202" s="212">
        <f>ROUND(I202*H202,2)</f>
        <v>0</v>
      </c>
      <c r="K202" s="213"/>
      <c r="L202" s="214"/>
      <c r="M202" s="215" t="s">
        <v>1</v>
      </c>
      <c r="N202" s="284" t="s">
        <v>38</v>
      </c>
      <c r="P202" s="282">
        <f>O202*H202</f>
        <v>0</v>
      </c>
      <c r="Q202" s="282">
        <v>0</v>
      </c>
      <c r="R202" s="282">
        <f>Q202*H202</f>
        <v>0</v>
      </c>
      <c r="S202" s="282">
        <v>0</v>
      </c>
      <c r="T202" s="183">
        <f>S202*H202</f>
        <v>0</v>
      </c>
      <c r="AR202" s="184" t="s">
        <v>260</v>
      </c>
      <c r="AT202" s="184" t="s">
        <v>272</v>
      </c>
      <c r="AU202" s="184" t="s">
        <v>83</v>
      </c>
      <c r="AY202" s="258" t="s">
        <v>216</v>
      </c>
      <c r="BE202" s="283">
        <f>IF(N202="základná",J202,0)</f>
        <v>0</v>
      </c>
      <c r="BF202" s="283">
        <f>IF(N202="znížená",J202,0)</f>
        <v>0</v>
      </c>
      <c r="BG202" s="283">
        <f>IF(N202="zákl. prenesená",J202,0)</f>
        <v>0</v>
      </c>
      <c r="BH202" s="283">
        <f>IF(N202="zníž. prenesená",J202,0)</f>
        <v>0</v>
      </c>
      <c r="BI202" s="283">
        <f>IF(N202="nulová",J202,0)</f>
        <v>0</v>
      </c>
      <c r="BJ202" s="258" t="s">
        <v>83</v>
      </c>
      <c r="BK202" s="283">
        <f>ROUND(I202*H202,2)</f>
        <v>0</v>
      </c>
      <c r="BL202" s="258" t="s">
        <v>222</v>
      </c>
      <c r="BM202" s="184" t="s">
        <v>299</v>
      </c>
    </row>
    <row r="203" spans="2:65" s="14" customFormat="1" ht="12">
      <c r="B203" s="192"/>
      <c r="D203" s="186" t="s">
        <v>224</v>
      </c>
      <c r="E203" s="193" t="s">
        <v>1</v>
      </c>
      <c r="F203" s="194" t="s">
        <v>300</v>
      </c>
      <c r="H203" s="195">
        <v>3.5000000000000003E-2</v>
      </c>
      <c r="I203" s="196"/>
      <c r="L203" s="192"/>
      <c r="M203" s="197"/>
      <c r="T203" s="198"/>
      <c r="AT203" s="193" t="s">
        <v>224</v>
      </c>
      <c r="AU203" s="193" t="s">
        <v>83</v>
      </c>
      <c r="AV203" s="14" t="s">
        <v>83</v>
      </c>
      <c r="AW203" s="14" t="s">
        <v>27</v>
      </c>
      <c r="AX203" s="14" t="s">
        <v>78</v>
      </c>
      <c r="AY203" s="193" t="s">
        <v>216</v>
      </c>
    </row>
    <row r="204" spans="2:65" s="2" customFormat="1" ht="21.75" customHeight="1">
      <c r="B204" s="143"/>
      <c r="C204" s="172" t="s">
        <v>301</v>
      </c>
      <c r="D204" s="172" t="s">
        <v>218</v>
      </c>
      <c r="E204" s="173" t="s">
        <v>302</v>
      </c>
      <c r="F204" s="174" t="s">
        <v>303</v>
      </c>
      <c r="G204" s="175" t="s">
        <v>269</v>
      </c>
      <c r="H204" s="176">
        <v>87.4</v>
      </c>
      <c r="I204" s="177"/>
      <c r="J204" s="178">
        <f>ROUND(I204*H204,2)</f>
        <v>0</v>
      </c>
      <c r="K204" s="281"/>
      <c r="L204" s="45"/>
      <c r="M204" s="180" t="s">
        <v>1</v>
      </c>
      <c r="N204" s="139" t="s">
        <v>38</v>
      </c>
      <c r="P204" s="282">
        <f>O204*H204</f>
        <v>0</v>
      </c>
      <c r="Q204" s="282">
        <v>0</v>
      </c>
      <c r="R204" s="282">
        <f>Q204*H204</f>
        <v>0</v>
      </c>
      <c r="S204" s="282">
        <v>0</v>
      </c>
      <c r="T204" s="183">
        <f>S204*H204</f>
        <v>0</v>
      </c>
      <c r="AR204" s="184" t="s">
        <v>222</v>
      </c>
      <c r="AT204" s="184" t="s">
        <v>218</v>
      </c>
      <c r="AU204" s="184" t="s">
        <v>83</v>
      </c>
      <c r="AY204" s="258" t="s">
        <v>216</v>
      </c>
      <c r="BE204" s="283">
        <f>IF(N204="základná",J204,0)</f>
        <v>0</v>
      </c>
      <c r="BF204" s="283">
        <f>IF(N204="znížená",J204,0)</f>
        <v>0</v>
      </c>
      <c r="BG204" s="283">
        <f>IF(N204="zákl. prenesená",J204,0)</f>
        <v>0</v>
      </c>
      <c r="BH204" s="283">
        <f>IF(N204="zníž. prenesená",J204,0)</f>
        <v>0</v>
      </c>
      <c r="BI204" s="283">
        <f>IF(N204="nulová",J204,0)</f>
        <v>0</v>
      </c>
      <c r="BJ204" s="258" t="s">
        <v>83</v>
      </c>
      <c r="BK204" s="283">
        <f>ROUND(I204*H204,2)</f>
        <v>0</v>
      </c>
      <c r="BL204" s="258" t="s">
        <v>222</v>
      </c>
      <c r="BM204" s="184" t="s">
        <v>304</v>
      </c>
    </row>
    <row r="205" spans="2:65" s="14" customFormat="1" ht="12">
      <c r="B205" s="192"/>
      <c r="D205" s="186" t="s">
        <v>224</v>
      </c>
      <c r="E205" s="193" t="s">
        <v>1</v>
      </c>
      <c r="F205" s="194" t="s">
        <v>161</v>
      </c>
      <c r="H205" s="195">
        <v>87.4</v>
      </c>
      <c r="I205" s="196"/>
      <c r="L205" s="192"/>
      <c r="M205" s="197"/>
      <c r="T205" s="198"/>
      <c r="AT205" s="193" t="s">
        <v>224</v>
      </c>
      <c r="AU205" s="193" t="s">
        <v>83</v>
      </c>
      <c r="AV205" s="14" t="s">
        <v>83</v>
      </c>
      <c r="AW205" s="14" t="s">
        <v>27</v>
      </c>
      <c r="AX205" s="14" t="s">
        <v>72</v>
      </c>
      <c r="AY205" s="193" t="s">
        <v>216</v>
      </c>
    </row>
    <row r="206" spans="2:65" s="15" customFormat="1" ht="12">
      <c r="B206" s="199"/>
      <c r="D206" s="186" t="s">
        <v>224</v>
      </c>
      <c r="E206" s="200" t="s">
        <v>1</v>
      </c>
      <c r="F206" s="201" t="s">
        <v>229</v>
      </c>
      <c r="H206" s="202">
        <v>87.4</v>
      </c>
      <c r="I206" s="203"/>
      <c r="L206" s="199"/>
      <c r="M206" s="204"/>
      <c r="T206" s="205"/>
      <c r="AT206" s="200" t="s">
        <v>224</v>
      </c>
      <c r="AU206" s="200" t="s">
        <v>83</v>
      </c>
      <c r="AV206" s="15" t="s">
        <v>222</v>
      </c>
      <c r="AW206" s="15" t="s">
        <v>27</v>
      </c>
      <c r="AX206" s="15" t="s">
        <v>78</v>
      </c>
      <c r="AY206" s="200" t="s">
        <v>216</v>
      </c>
    </row>
    <row r="207" spans="2:65" s="2" customFormat="1" ht="16.5" customHeight="1">
      <c r="B207" s="143"/>
      <c r="C207" s="172" t="s">
        <v>305</v>
      </c>
      <c r="D207" s="172" t="s">
        <v>218</v>
      </c>
      <c r="E207" s="173" t="s">
        <v>306</v>
      </c>
      <c r="F207" s="174" t="s">
        <v>307</v>
      </c>
      <c r="G207" s="175" t="s">
        <v>269</v>
      </c>
      <c r="H207" s="176">
        <v>87.4</v>
      </c>
      <c r="I207" s="177"/>
      <c r="J207" s="178">
        <f>ROUND(I207*H207,2)</f>
        <v>0</v>
      </c>
      <c r="K207" s="281"/>
      <c r="L207" s="45"/>
      <c r="M207" s="180" t="s">
        <v>1</v>
      </c>
      <c r="N207" s="139" t="s">
        <v>38</v>
      </c>
      <c r="P207" s="282">
        <f>O207*H207</f>
        <v>0</v>
      </c>
      <c r="Q207" s="282">
        <v>0</v>
      </c>
      <c r="R207" s="282">
        <f>Q207*H207</f>
        <v>0</v>
      </c>
      <c r="S207" s="282">
        <v>0</v>
      </c>
      <c r="T207" s="183">
        <f>S207*H207</f>
        <v>0</v>
      </c>
      <c r="AR207" s="184" t="s">
        <v>222</v>
      </c>
      <c r="AT207" s="184" t="s">
        <v>218</v>
      </c>
      <c r="AU207" s="184" t="s">
        <v>83</v>
      </c>
      <c r="AY207" s="258" t="s">
        <v>216</v>
      </c>
      <c r="BE207" s="283">
        <f>IF(N207="základná",J207,0)</f>
        <v>0</v>
      </c>
      <c r="BF207" s="283">
        <f>IF(N207="znížená",J207,0)</f>
        <v>0</v>
      </c>
      <c r="BG207" s="283">
        <f>IF(N207="zákl. prenesená",J207,0)</f>
        <v>0</v>
      </c>
      <c r="BH207" s="283">
        <f>IF(N207="zníž. prenesená",J207,0)</f>
        <v>0</v>
      </c>
      <c r="BI207" s="283">
        <f>IF(N207="nulová",J207,0)</f>
        <v>0</v>
      </c>
      <c r="BJ207" s="258" t="s">
        <v>83</v>
      </c>
      <c r="BK207" s="283">
        <f>ROUND(I207*H207,2)</f>
        <v>0</v>
      </c>
      <c r="BL207" s="258" t="s">
        <v>222</v>
      </c>
      <c r="BM207" s="184" t="s">
        <v>308</v>
      </c>
    </row>
    <row r="208" spans="2:65" s="14" customFormat="1" ht="12">
      <c r="B208" s="192"/>
      <c r="D208" s="186" t="s">
        <v>224</v>
      </c>
      <c r="E208" s="193" t="s">
        <v>1</v>
      </c>
      <c r="F208" s="194" t="s">
        <v>161</v>
      </c>
      <c r="H208" s="195">
        <v>87.4</v>
      </c>
      <c r="I208" s="196"/>
      <c r="L208" s="192"/>
      <c r="M208" s="197"/>
      <c r="T208" s="198"/>
      <c r="AT208" s="193" t="s">
        <v>224</v>
      </c>
      <c r="AU208" s="193" t="s">
        <v>83</v>
      </c>
      <c r="AV208" s="14" t="s">
        <v>83</v>
      </c>
      <c r="AW208" s="14" t="s">
        <v>27</v>
      </c>
      <c r="AX208" s="14" t="s">
        <v>78</v>
      </c>
      <c r="AY208" s="193" t="s">
        <v>216</v>
      </c>
    </row>
    <row r="209" spans="2:65" s="2" customFormat="1" ht="21.75" customHeight="1">
      <c r="B209" s="143"/>
      <c r="C209" s="172" t="s">
        <v>309</v>
      </c>
      <c r="D209" s="172" t="s">
        <v>218</v>
      </c>
      <c r="E209" s="173" t="s">
        <v>310</v>
      </c>
      <c r="F209" s="174" t="s">
        <v>311</v>
      </c>
      <c r="G209" s="175" t="s">
        <v>221</v>
      </c>
      <c r="H209" s="176">
        <v>3.496</v>
      </c>
      <c r="I209" s="177"/>
      <c r="J209" s="178">
        <f>ROUND(I209*H209,2)</f>
        <v>0</v>
      </c>
      <c r="K209" s="281"/>
      <c r="L209" s="45"/>
      <c r="M209" s="180" t="s">
        <v>1</v>
      </c>
      <c r="N209" s="139" t="s">
        <v>38</v>
      </c>
      <c r="P209" s="282">
        <f>O209*H209</f>
        <v>0</v>
      </c>
      <c r="Q209" s="282">
        <v>0</v>
      </c>
      <c r="R209" s="282">
        <f>Q209*H209</f>
        <v>0</v>
      </c>
      <c r="S209" s="282">
        <v>0</v>
      </c>
      <c r="T209" s="183">
        <f>S209*H209</f>
        <v>0</v>
      </c>
      <c r="AR209" s="184" t="s">
        <v>222</v>
      </c>
      <c r="AT209" s="184" t="s">
        <v>218</v>
      </c>
      <c r="AU209" s="184" t="s">
        <v>83</v>
      </c>
      <c r="AY209" s="258" t="s">
        <v>216</v>
      </c>
      <c r="BE209" s="283">
        <f>IF(N209="základná",J209,0)</f>
        <v>0</v>
      </c>
      <c r="BF209" s="283">
        <f>IF(N209="znížená",J209,0)</f>
        <v>0</v>
      </c>
      <c r="BG209" s="283">
        <f>IF(N209="zákl. prenesená",J209,0)</f>
        <v>0</v>
      </c>
      <c r="BH209" s="283">
        <f>IF(N209="zníž. prenesená",J209,0)</f>
        <v>0</v>
      </c>
      <c r="BI209" s="283">
        <f>IF(N209="nulová",J209,0)</f>
        <v>0</v>
      </c>
      <c r="BJ209" s="258" t="s">
        <v>83</v>
      </c>
      <c r="BK209" s="283">
        <f>ROUND(I209*H209,2)</f>
        <v>0</v>
      </c>
      <c r="BL209" s="258" t="s">
        <v>222</v>
      </c>
      <c r="BM209" s="184" t="s">
        <v>312</v>
      </c>
    </row>
    <row r="210" spans="2:65" s="14" customFormat="1" ht="12">
      <c r="B210" s="192"/>
      <c r="D210" s="186" t="s">
        <v>224</v>
      </c>
      <c r="E210" s="193" t="s">
        <v>1</v>
      </c>
      <c r="F210" s="194" t="s">
        <v>313</v>
      </c>
      <c r="H210" s="195">
        <v>3.496</v>
      </c>
      <c r="I210" s="196"/>
      <c r="L210" s="192"/>
      <c r="M210" s="197"/>
      <c r="T210" s="198"/>
      <c r="AT210" s="193" t="s">
        <v>224</v>
      </c>
      <c r="AU210" s="193" t="s">
        <v>83</v>
      </c>
      <c r="AV210" s="14" t="s">
        <v>83</v>
      </c>
      <c r="AW210" s="14" t="s">
        <v>27</v>
      </c>
      <c r="AX210" s="14" t="s">
        <v>78</v>
      </c>
      <c r="AY210" s="193" t="s">
        <v>216</v>
      </c>
    </row>
    <row r="211" spans="2:65" s="273" customFormat="1" ht="22.75" customHeight="1">
      <c r="B211" s="274"/>
      <c r="D211" s="160" t="s">
        <v>71</v>
      </c>
      <c r="E211" s="170" t="s">
        <v>83</v>
      </c>
      <c r="F211" s="170" t="s">
        <v>314</v>
      </c>
      <c r="I211" s="275"/>
      <c r="J211" s="280">
        <f>BK211</f>
        <v>0</v>
      </c>
      <c r="L211" s="274"/>
      <c r="M211" s="277"/>
      <c r="P211" s="278">
        <f>SUM(P212:P306)</f>
        <v>0</v>
      </c>
      <c r="R211" s="278">
        <f>SUM(R212:R306)</f>
        <v>86.329264399999985</v>
      </c>
      <c r="T211" s="279">
        <f>SUM(T212:T306)</f>
        <v>0</v>
      </c>
      <c r="AR211" s="160" t="s">
        <v>78</v>
      </c>
      <c r="AT211" s="168" t="s">
        <v>71</v>
      </c>
      <c r="AU211" s="168" t="s">
        <v>78</v>
      </c>
      <c r="AY211" s="160" t="s">
        <v>216</v>
      </c>
      <c r="BK211" s="169">
        <f>SUM(BK212:BK306)</f>
        <v>0</v>
      </c>
    </row>
    <row r="212" spans="2:65" s="2" customFormat="1" ht="21.75" customHeight="1">
      <c r="B212" s="143"/>
      <c r="C212" s="172" t="s">
        <v>315</v>
      </c>
      <c r="D212" s="172" t="s">
        <v>218</v>
      </c>
      <c r="E212" s="173" t="s">
        <v>316</v>
      </c>
      <c r="F212" s="174" t="s">
        <v>317</v>
      </c>
      <c r="G212" s="175" t="s">
        <v>269</v>
      </c>
      <c r="H212" s="176">
        <v>10.119</v>
      </c>
      <c r="I212" s="177"/>
      <c r="J212" s="178">
        <f>ROUND(I212*H212,2)</f>
        <v>0</v>
      </c>
      <c r="K212" s="281"/>
      <c r="L212" s="45"/>
      <c r="M212" s="180" t="s">
        <v>1</v>
      </c>
      <c r="N212" s="139" t="s">
        <v>38</v>
      </c>
      <c r="P212" s="282">
        <f>O212*H212</f>
        <v>0</v>
      </c>
      <c r="Q212" s="282">
        <v>0</v>
      </c>
      <c r="R212" s="282">
        <f>Q212*H212</f>
        <v>0</v>
      </c>
      <c r="S212" s="282">
        <v>0</v>
      </c>
      <c r="T212" s="183">
        <f>S212*H212</f>
        <v>0</v>
      </c>
      <c r="AR212" s="184" t="s">
        <v>222</v>
      </c>
      <c r="AT212" s="184" t="s">
        <v>218</v>
      </c>
      <c r="AU212" s="184" t="s">
        <v>83</v>
      </c>
      <c r="AY212" s="258" t="s">
        <v>216</v>
      </c>
      <c r="BE212" s="283">
        <f>IF(N212="základná",J212,0)</f>
        <v>0</v>
      </c>
      <c r="BF212" s="283">
        <f>IF(N212="znížená",J212,0)</f>
        <v>0</v>
      </c>
      <c r="BG212" s="283">
        <f>IF(N212="zákl. prenesená",J212,0)</f>
        <v>0</v>
      </c>
      <c r="BH212" s="283">
        <f>IF(N212="zníž. prenesená",J212,0)</f>
        <v>0</v>
      </c>
      <c r="BI212" s="283">
        <f>IF(N212="nulová",J212,0)</f>
        <v>0</v>
      </c>
      <c r="BJ212" s="258" t="s">
        <v>83</v>
      </c>
      <c r="BK212" s="283">
        <f>ROUND(I212*H212,2)</f>
        <v>0</v>
      </c>
      <c r="BL212" s="258" t="s">
        <v>222</v>
      </c>
      <c r="BM212" s="184" t="s">
        <v>318</v>
      </c>
    </row>
    <row r="213" spans="2:65" s="14" customFormat="1" ht="12">
      <c r="B213" s="192"/>
      <c r="D213" s="186" t="s">
        <v>224</v>
      </c>
      <c r="E213" s="193" t="s">
        <v>1</v>
      </c>
      <c r="F213" s="194" t="s">
        <v>130</v>
      </c>
      <c r="H213" s="195">
        <v>10.119</v>
      </c>
      <c r="I213" s="196"/>
      <c r="L213" s="192"/>
      <c r="M213" s="197"/>
      <c r="T213" s="198"/>
      <c r="AT213" s="193" t="s">
        <v>224</v>
      </c>
      <c r="AU213" s="193" t="s">
        <v>83</v>
      </c>
      <c r="AV213" s="14" t="s">
        <v>83</v>
      </c>
      <c r="AW213" s="14" t="s">
        <v>27</v>
      </c>
      <c r="AX213" s="14" t="s">
        <v>78</v>
      </c>
      <c r="AY213" s="193" t="s">
        <v>216</v>
      </c>
    </row>
    <row r="214" spans="2:65" s="2" customFormat="1" ht="21.75" customHeight="1">
      <c r="B214" s="143"/>
      <c r="C214" s="172" t="s">
        <v>7</v>
      </c>
      <c r="D214" s="172" t="s">
        <v>218</v>
      </c>
      <c r="E214" s="173" t="s">
        <v>319</v>
      </c>
      <c r="F214" s="174" t="s">
        <v>320</v>
      </c>
      <c r="G214" s="175" t="s">
        <v>221</v>
      </c>
      <c r="H214" s="176">
        <v>0.98199999999999998</v>
      </c>
      <c r="I214" s="177"/>
      <c r="J214" s="178">
        <f>ROUND(I214*H214,2)</f>
        <v>0</v>
      </c>
      <c r="K214" s="281"/>
      <c r="L214" s="45"/>
      <c r="M214" s="180" t="s">
        <v>1</v>
      </c>
      <c r="N214" s="139" t="s">
        <v>38</v>
      </c>
      <c r="P214" s="282">
        <f>O214*H214</f>
        <v>0</v>
      </c>
      <c r="Q214" s="282">
        <v>2.0663999999999998</v>
      </c>
      <c r="R214" s="282">
        <f>Q214*H214</f>
        <v>2.0292047999999996</v>
      </c>
      <c r="S214" s="282">
        <v>0</v>
      </c>
      <c r="T214" s="183">
        <f>S214*H214</f>
        <v>0</v>
      </c>
      <c r="AR214" s="184" t="s">
        <v>222</v>
      </c>
      <c r="AT214" s="184" t="s">
        <v>218</v>
      </c>
      <c r="AU214" s="184" t="s">
        <v>83</v>
      </c>
      <c r="AY214" s="258" t="s">
        <v>216</v>
      </c>
      <c r="BE214" s="283">
        <f>IF(N214="základná",J214,0)</f>
        <v>0</v>
      </c>
      <c r="BF214" s="283">
        <f>IF(N214="znížená",J214,0)</f>
        <v>0</v>
      </c>
      <c r="BG214" s="283">
        <f>IF(N214="zákl. prenesená",J214,0)</f>
        <v>0</v>
      </c>
      <c r="BH214" s="283">
        <f>IF(N214="zníž. prenesená",J214,0)</f>
        <v>0</v>
      </c>
      <c r="BI214" s="283">
        <f>IF(N214="nulová",J214,0)</f>
        <v>0</v>
      </c>
      <c r="BJ214" s="258" t="s">
        <v>83</v>
      </c>
      <c r="BK214" s="283">
        <f>ROUND(I214*H214,2)</f>
        <v>0</v>
      </c>
      <c r="BL214" s="258" t="s">
        <v>222</v>
      </c>
      <c r="BM214" s="184" t="s">
        <v>321</v>
      </c>
    </row>
    <row r="215" spans="2:65" s="14" customFormat="1" ht="12">
      <c r="B215" s="192"/>
      <c r="D215" s="186" t="s">
        <v>224</v>
      </c>
      <c r="E215" s="193" t="s">
        <v>1</v>
      </c>
      <c r="F215" s="194" t="s">
        <v>322</v>
      </c>
      <c r="H215" s="195">
        <v>0.98199999999999998</v>
      </c>
      <c r="I215" s="196"/>
      <c r="L215" s="192"/>
      <c r="M215" s="197"/>
      <c r="T215" s="198"/>
      <c r="AT215" s="193" t="s">
        <v>224</v>
      </c>
      <c r="AU215" s="193" t="s">
        <v>83</v>
      </c>
      <c r="AV215" s="14" t="s">
        <v>83</v>
      </c>
      <c r="AW215" s="14" t="s">
        <v>27</v>
      </c>
      <c r="AX215" s="14" t="s">
        <v>72</v>
      </c>
      <c r="AY215" s="193" t="s">
        <v>216</v>
      </c>
    </row>
    <row r="216" spans="2:65" s="15" customFormat="1" ht="12">
      <c r="B216" s="199"/>
      <c r="D216" s="186" t="s">
        <v>224</v>
      </c>
      <c r="E216" s="200" t="s">
        <v>1</v>
      </c>
      <c r="F216" s="201" t="s">
        <v>229</v>
      </c>
      <c r="H216" s="202">
        <v>0.98199999999999998</v>
      </c>
      <c r="I216" s="203"/>
      <c r="L216" s="199"/>
      <c r="M216" s="204"/>
      <c r="T216" s="205"/>
      <c r="AT216" s="200" t="s">
        <v>224</v>
      </c>
      <c r="AU216" s="200" t="s">
        <v>83</v>
      </c>
      <c r="AV216" s="15" t="s">
        <v>222</v>
      </c>
      <c r="AW216" s="15" t="s">
        <v>27</v>
      </c>
      <c r="AX216" s="15" t="s">
        <v>78</v>
      </c>
      <c r="AY216" s="200" t="s">
        <v>216</v>
      </c>
    </row>
    <row r="217" spans="2:65" s="2" customFormat="1" ht="21.75" customHeight="1">
      <c r="B217" s="143"/>
      <c r="C217" s="172" t="s">
        <v>323</v>
      </c>
      <c r="D217" s="172" t="s">
        <v>218</v>
      </c>
      <c r="E217" s="173" t="s">
        <v>324</v>
      </c>
      <c r="F217" s="174" t="s">
        <v>325</v>
      </c>
      <c r="G217" s="175" t="s">
        <v>221</v>
      </c>
      <c r="H217" s="176">
        <v>20.207999999999998</v>
      </c>
      <c r="I217" s="177"/>
      <c r="J217" s="178">
        <f>ROUND(I217*H217,2)</f>
        <v>0</v>
      </c>
      <c r="K217" s="281"/>
      <c r="L217" s="45"/>
      <c r="M217" s="180" t="s">
        <v>1</v>
      </c>
      <c r="N217" s="139" t="s">
        <v>38</v>
      </c>
      <c r="P217" s="282">
        <f>O217*H217</f>
        <v>0</v>
      </c>
      <c r="Q217" s="282">
        <v>2.3453400000000002</v>
      </c>
      <c r="R217" s="282">
        <f>Q217*H217</f>
        <v>47.394630720000002</v>
      </c>
      <c r="S217" s="282">
        <v>0</v>
      </c>
      <c r="T217" s="183">
        <f>S217*H217</f>
        <v>0</v>
      </c>
      <c r="AR217" s="184" t="s">
        <v>222</v>
      </c>
      <c r="AT217" s="184" t="s">
        <v>218</v>
      </c>
      <c r="AU217" s="184" t="s">
        <v>83</v>
      </c>
      <c r="AY217" s="258" t="s">
        <v>216</v>
      </c>
      <c r="BE217" s="283">
        <f>IF(N217="základná",J217,0)</f>
        <v>0</v>
      </c>
      <c r="BF217" s="283">
        <f>IF(N217="znížená",J217,0)</f>
        <v>0</v>
      </c>
      <c r="BG217" s="283">
        <f>IF(N217="zákl. prenesená",J217,0)</f>
        <v>0</v>
      </c>
      <c r="BH217" s="283">
        <f>IF(N217="zníž. prenesená",J217,0)</f>
        <v>0</v>
      </c>
      <c r="BI217" s="283">
        <f>IF(N217="nulová",J217,0)</f>
        <v>0</v>
      </c>
      <c r="BJ217" s="258" t="s">
        <v>83</v>
      </c>
      <c r="BK217" s="283">
        <f>ROUND(I217*H217,2)</f>
        <v>0</v>
      </c>
      <c r="BL217" s="258" t="s">
        <v>222</v>
      </c>
      <c r="BM217" s="184" t="s">
        <v>326</v>
      </c>
    </row>
    <row r="218" spans="2:65" s="13" customFormat="1" ht="12">
      <c r="B218" s="185"/>
      <c r="D218" s="186" t="s">
        <v>224</v>
      </c>
      <c r="E218" s="187" t="s">
        <v>1</v>
      </c>
      <c r="F218" s="188" t="s">
        <v>327</v>
      </c>
      <c r="H218" s="187" t="s">
        <v>1</v>
      </c>
      <c r="I218" s="189"/>
      <c r="L218" s="185"/>
      <c r="M218" s="190"/>
      <c r="T218" s="191"/>
      <c r="AT218" s="187" t="s">
        <v>224</v>
      </c>
      <c r="AU218" s="187" t="s">
        <v>83</v>
      </c>
      <c r="AV218" s="13" t="s">
        <v>78</v>
      </c>
      <c r="AW218" s="13" t="s">
        <v>27</v>
      </c>
      <c r="AX218" s="13" t="s">
        <v>72</v>
      </c>
      <c r="AY218" s="187" t="s">
        <v>216</v>
      </c>
    </row>
    <row r="219" spans="2:65" s="14" customFormat="1" ht="12">
      <c r="B219" s="192"/>
      <c r="D219" s="186" t="s">
        <v>224</v>
      </c>
      <c r="E219" s="193" t="s">
        <v>1</v>
      </c>
      <c r="F219" s="194" t="s">
        <v>328</v>
      </c>
      <c r="H219" s="195">
        <v>19.524999999999999</v>
      </c>
      <c r="I219" s="196"/>
      <c r="L219" s="192"/>
      <c r="M219" s="197"/>
      <c r="T219" s="198"/>
      <c r="AT219" s="193" t="s">
        <v>224</v>
      </c>
      <c r="AU219" s="193" t="s">
        <v>83</v>
      </c>
      <c r="AV219" s="14" t="s">
        <v>83</v>
      </c>
      <c r="AW219" s="14" t="s">
        <v>27</v>
      </c>
      <c r="AX219" s="14" t="s">
        <v>72</v>
      </c>
      <c r="AY219" s="193" t="s">
        <v>216</v>
      </c>
    </row>
    <row r="220" spans="2:65" s="15" customFormat="1" ht="12">
      <c r="B220" s="199"/>
      <c r="D220" s="186" t="s">
        <v>224</v>
      </c>
      <c r="E220" s="200" t="s">
        <v>1</v>
      </c>
      <c r="F220" s="201" t="s">
        <v>229</v>
      </c>
      <c r="H220" s="202">
        <v>19.524999999999999</v>
      </c>
      <c r="I220" s="203"/>
      <c r="L220" s="199"/>
      <c r="M220" s="204"/>
      <c r="T220" s="205"/>
      <c r="AT220" s="200" t="s">
        <v>224</v>
      </c>
      <c r="AU220" s="200" t="s">
        <v>83</v>
      </c>
      <c r="AV220" s="15" t="s">
        <v>222</v>
      </c>
      <c r="AW220" s="15" t="s">
        <v>27</v>
      </c>
      <c r="AX220" s="15" t="s">
        <v>72</v>
      </c>
      <c r="AY220" s="200" t="s">
        <v>216</v>
      </c>
    </row>
    <row r="221" spans="2:65" s="14" customFormat="1" ht="12">
      <c r="B221" s="192"/>
      <c r="D221" s="186" t="s">
        <v>224</v>
      </c>
      <c r="E221" s="193" t="s">
        <v>1</v>
      </c>
      <c r="F221" s="194" t="s">
        <v>329</v>
      </c>
      <c r="H221" s="195">
        <v>20.207999999999998</v>
      </c>
      <c r="I221" s="196"/>
      <c r="L221" s="192"/>
      <c r="M221" s="197"/>
      <c r="T221" s="198"/>
      <c r="AT221" s="193" t="s">
        <v>224</v>
      </c>
      <c r="AU221" s="193" t="s">
        <v>83</v>
      </c>
      <c r="AV221" s="14" t="s">
        <v>83</v>
      </c>
      <c r="AW221" s="14" t="s">
        <v>27</v>
      </c>
      <c r="AX221" s="14" t="s">
        <v>78</v>
      </c>
      <c r="AY221" s="193" t="s">
        <v>216</v>
      </c>
    </row>
    <row r="222" spans="2:65" s="2" customFormat="1" ht="21.75" customHeight="1">
      <c r="B222" s="143"/>
      <c r="C222" s="172" t="s">
        <v>330</v>
      </c>
      <c r="D222" s="172" t="s">
        <v>218</v>
      </c>
      <c r="E222" s="173" t="s">
        <v>331</v>
      </c>
      <c r="F222" s="174" t="s">
        <v>332</v>
      </c>
      <c r="G222" s="175" t="s">
        <v>269</v>
      </c>
      <c r="H222" s="176">
        <v>1.42</v>
      </c>
      <c r="I222" s="177"/>
      <c r="J222" s="178">
        <f>ROUND(I222*H222,2)</f>
        <v>0</v>
      </c>
      <c r="K222" s="281"/>
      <c r="L222" s="45"/>
      <c r="M222" s="180" t="s">
        <v>1</v>
      </c>
      <c r="N222" s="139" t="s">
        <v>38</v>
      </c>
      <c r="P222" s="282">
        <f>O222*H222</f>
        <v>0</v>
      </c>
      <c r="Q222" s="282">
        <v>6.7000000000000002E-4</v>
      </c>
      <c r="R222" s="282">
        <f>Q222*H222</f>
        <v>9.5140000000000003E-4</v>
      </c>
      <c r="S222" s="282">
        <v>0</v>
      </c>
      <c r="T222" s="183">
        <f>S222*H222</f>
        <v>0</v>
      </c>
      <c r="AR222" s="184" t="s">
        <v>222</v>
      </c>
      <c r="AT222" s="184" t="s">
        <v>218</v>
      </c>
      <c r="AU222" s="184" t="s">
        <v>83</v>
      </c>
      <c r="AY222" s="258" t="s">
        <v>216</v>
      </c>
      <c r="BE222" s="283">
        <f>IF(N222="základná",J222,0)</f>
        <v>0</v>
      </c>
      <c r="BF222" s="283">
        <f>IF(N222="znížená",J222,0)</f>
        <v>0</v>
      </c>
      <c r="BG222" s="283">
        <f>IF(N222="zákl. prenesená",J222,0)</f>
        <v>0</v>
      </c>
      <c r="BH222" s="283">
        <f>IF(N222="zníž. prenesená",J222,0)</f>
        <v>0</v>
      </c>
      <c r="BI222" s="283">
        <f>IF(N222="nulová",J222,0)</f>
        <v>0</v>
      </c>
      <c r="BJ222" s="258" t="s">
        <v>83</v>
      </c>
      <c r="BK222" s="283">
        <f>ROUND(I222*H222,2)</f>
        <v>0</v>
      </c>
      <c r="BL222" s="258" t="s">
        <v>222</v>
      </c>
      <c r="BM222" s="184" t="s">
        <v>333</v>
      </c>
    </row>
    <row r="223" spans="2:65" s="13" customFormat="1" ht="12">
      <c r="B223" s="185"/>
      <c r="D223" s="186" t="s">
        <v>224</v>
      </c>
      <c r="E223" s="187" t="s">
        <v>1</v>
      </c>
      <c r="F223" s="188" t="s">
        <v>327</v>
      </c>
      <c r="H223" s="187" t="s">
        <v>1</v>
      </c>
      <c r="I223" s="189"/>
      <c r="L223" s="185"/>
      <c r="M223" s="190"/>
      <c r="T223" s="191"/>
      <c r="AT223" s="187" t="s">
        <v>224</v>
      </c>
      <c r="AU223" s="187" t="s">
        <v>83</v>
      </c>
      <c r="AV223" s="13" t="s">
        <v>78</v>
      </c>
      <c r="AW223" s="13" t="s">
        <v>27</v>
      </c>
      <c r="AX223" s="13" t="s">
        <v>72</v>
      </c>
      <c r="AY223" s="187" t="s">
        <v>216</v>
      </c>
    </row>
    <row r="224" spans="2:65" s="14" customFormat="1" ht="12">
      <c r="B224" s="192"/>
      <c r="D224" s="186" t="s">
        <v>224</v>
      </c>
      <c r="E224" s="193" t="s">
        <v>1</v>
      </c>
      <c r="F224" s="194" t="s">
        <v>334</v>
      </c>
      <c r="H224" s="195">
        <v>1.42</v>
      </c>
      <c r="I224" s="196"/>
      <c r="L224" s="192"/>
      <c r="M224" s="197"/>
      <c r="T224" s="198"/>
      <c r="AT224" s="193" t="s">
        <v>224</v>
      </c>
      <c r="AU224" s="193" t="s">
        <v>83</v>
      </c>
      <c r="AV224" s="14" t="s">
        <v>83</v>
      </c>
      <c r="AW224" s="14" t="s">
        <v>27</v>
      </c>
      <c r="AX224" s="14" t="s">
        <v>72</v>
      </c>
      <c r="AY224" s="193" t="s">
        <v>216</v>
      </c>
    </row>
    <row r="225" spans="2:65" s="13" customFormat="1" ht="24">
      <c r="B225" s="185"/>
      <c r="D225" s="186" t="s">
        <v>224</v>
      </c>
      <c r="E225" s="187" t="s">
        <v>1</v>
      </c>
      <c r="F225" s="188" t="s">
        <v>335</v>
      </c>
      <c r="H225" s="187" t="s">
        <v>1</v>
      </c>
      <c r="I225" s="189"/>
      <c r="L225" s="185"/>
      <c r="M225" s="190"/>
      <c r="T225" s="191"/>
      <c r="AT225" s="187" t="s">
        <v>224</v>
      </c>
      <c r="AU225" s="187" t="s">
        <v>83</v>
      </c>
      <c r="AV225" s="13" t="s">
        <v>78</v>
      </c>
      <c r="AW225" s="13" t="s">
        <v>27</v>
      </c>
      <c r="AX225" s="13" t="s">
        <v>72</v>
      </c>
      <c r="AY225" s="187" t="s">
        <v>216</v>
      </c>
    </row>
    <row r="226" spans="2:65" s="15" customFormat="1" ht="12">
      <c r="B226" s="199"/>
      <c r="D226" s="186" t="s">
        <v>224</v>
      </c>
      <c r="E226" s="200" t="s">
        <v>1</v>
      </c>
      <c r="F226" s="201" t="s">
        <v>229</v>
      </c>
      <c r="H226" s="202">
        <v>1.42</v>
      </c>
      <c r="I226" s="203"/>
      <c r="L226" s="199"/>
      <c r="M226" s="204"/>
      <c r="T226" s="205"/>
      <c r="AT226" s="200" t="s">
        <v>224</v>
      </c>
      <c r="AU226" s="200" t="s">
        <v>83</v>
      </c>
      <c r="AV226" s="15" t="s">
        <v>222</v>
      </c>
      <c r="AW226" s="15" t="s">
        <v>27</v>
      </c>
      <c r="AX226" s="15" t="s">
        <v>78</v>
      </c>
      <c r="AY226" s="200" t="s">
        <v>216</v>
      </c>
    </row>
    <row r="227" spans="2:65" s="2" customFormat="1" ht="21.75" customHeight="1">
      <c r="B227" s="143"/>
      <c r="C227" s="172" t="s">
        <v>336</v>
      </c>
      <c r="D227" s="172" t="s">
        <v>218</v>
      </c>
      <c r="E227" s="173" t="s">
        <v>337</v>
      </c>
      <c r="F227" s="174" t="s">
        <v>338</v>
      </c>
      <c r="G227" s="175" t="s">
        <v>269</v>
      </c>
      <c r="H227" s="176">
        <v>1.42</v>
      </c>
      <c r="I227" s="177"/>
      <c r="J227" s="178">
        <f>ROUND(I227*H227,2)</f>
        <v>0</v>
      </c>
      <c r="K227" s="281"/>
      <c r="L227" s="45"/>
      <c r="M227" s="180" t="s">
        <v>1</v>
      </c>
      <c r="N227" s="139" t="s">
        <v>38</v>
      </c>
      <c r="P227" s="282">
        <f>O227*H227</f>
        <v>0</v>
      </c>
      <c r="Q227" s="282">
        <v>0</v>
      </c>
      <c r="R227" s="282">
        <f>Q227*H227</f>
        <v>0</v>
      </c>
      <c r="S227" s="282">
        <v>0</v>
      </c>
      <c r="T227" s="183">
        <f>S227*H227</f>
        <v>0</v>
      </c>
      <c r="AR227" s="184" t="s">
        <v>222</v>
      </c>
      <c r="AT227" s="184" t="s">
        <v>218</v>
      </c>
      <c r="AU227" s="184" t="s">
        <v>83</v>
      </c>
      <c r="AY227" s="258" t="s">
        <v>216</v>
      </c>
      <c r="BE227" s="283">
        <f>IF(N227="základná",J227,0)</f>
        <v>0</v>
      </c>
      <c r="BF227" s="283">
        <f>IF(N227="znížená",J227,0)</f>
        <v>0</v>
      </c>
      <c r="BG227" s="283">
        <f>IF(N227="zákl. prenesená",J227,0)</f>
        <v>0</v>
      </c>
      <c r="BH227" s="283">
        <f>IF(N227="zníž. prenesená",J227,0)</f>
        <v>0</v>
      </c>
      <c r="BI227" s="283">
        <f>IF(N227="nulová",J227,0)</f>
        <v>0</v>
      </c>
      <c r="BJ227" s="258" t="s">
        <v>83</v>
      </c>
      <c r="BK227" s="283">
        <f>ROUND(I227*H227,2)</f>
        <v>0</v>
      </c>
      <c r="BL227" s="258" t="s">
        <v>222</v>
      </c>
      <c r="BM227" s="184" t="s">
        <v>339</v>
      </c>
    </row>
    <row r="228" spans="2:65" s="2" customFormat="1" ht="21.75" customHeight="1">
      <c r="B228" s="143"/>
      <c r="C228" s="172" t="s">
        <v>340</v>
      </c>
      <c r="D228" s="172" t="s">
        <v>218</v>
      </c>
      <c r="E228" s="173" t="s">
        <v>341</v>
      </c>
      <c r="F228" s="174" t="s">
        <v>342</v>
      </c>
      <c r="G228" s="175" t="s">
        <v>343</v>
      </c>
      <c r="H228" s="176">
        <v>5.0359999999999996</v>
      </c>
      <c r="I228" s="177"/>
      <c r="J228" s="178">
        <f>ROUND(I228*H228,2)</f>
        <v>0</v>
      </c>
      <c r="K228" s="281"/>
      <c r="L228" s="45"/>
      <c r="M228" s="180" t="s">
        <v>1</v>
      </c>
      <c r="N228" s="139" t="s">
        <v>38</v>
      </c>
      <c r="P228" s="282">
        <f>O228*H228</f>
        <v>0</v>
      </c>
      <c r="Q228" s="282">
        <v>1.01895</v>
      </c>
      <c r="R228" s="282">
        <f>Q228*H228</f>
        <v>5.1314321999999999</v>
      </c>
      <c r="S228" s="282">
        <v>0</v>
      </c>
      <c r="T228" s="183">
        <f>S228*H228</f>
        <v>0</v>
      </c>
      <c r="AR228" s="184" t="s">
        <v>222</v>
      </c>
      <c r="AT228" s="184" t="s">
        <v>218</v>
      </c>
      <c r="AU228" s="184" t="s">
        <v>83</v>
      </c>
      <c r="AY228" s="258" t="s">
        <v>216</v>
      </c>
      <c r="BE228" s="283">
        <f>IF(N228="základná",J228,0)</f>
        <v>0</v>
      </c>
      <c r="BF228" s="283">
        <f>IF(N228="znížená",J228,0)</f>
        <v>0</v>
      </c>
      <c r="BG228" s="283">
        <f>IF(N228="zákl. prenesená",J228,0)</f>
        <v>0</v>
      </c>
      <c r="BH228" s="283">
        <f>IF(N228="zníž. prenesená",J228,0)</f>
        <v>0</v>
      </c>
      <c r="BI228" s="283">
        <f>IF(N228="nulová",J228,0)</f>
        <v>0</v>
      </c>
      <c r="BJ228" s="258" t="s">
        <v>83</v>
      </c>
      <c r="BK228" s="283">
        <f>ROUND(I228*H228,2)</f>
        <v>0</v>
      </c>
      <c r="BL228" s="258" t="s">
        <v>222</v>
      </c>
      <c r="BM228" s="184" t="s">
        <v>344</v>
      </c>
    </row>
    <row r="229" spans="2:65" s="13" customFormat="1" ht="12">
      <c r="B229" s="185"/>
      <c r="D229" s="186" t="s">
        <v>224</v>
      </c>
      <c r="E229" s="187" t="s">
        <v>1</v>
      </c>
      <c r="F229" s="188" t="s">
        <v>345</v>
      </c>
      <c r="H229" s="187" t="s">
        <v>1</v>
      </c>
      <c r="I229" s="189"/>
      <c r="L229" s="185"/>
      <c r="M229" s="190"/>
      <c r="T229" s="191"/>
      <c r="AT229" s="187" t="s">
        <v>224</v>
      </c>
      <c r="AU229" s="187" t="s">
        <v>83</v>
      </c>
      <c r="AV229" s="13" t="s">
        <v>78</v>
      </c>
      <c r="AW229" s="13" t="s">
        <v>27</v>
      </c>
      <c r="AX229" s="13" t="s">
        <v>72</v>
      </c>
      <c r="AY229" s="187" t="s">
        <v>216</v>
      </c>
    </row>
    <row r="230" spans="2:65" s="14" customFormat="1" ht="12">
      <c r="B230" s="192"/>
      <c r="D230" s="186" t="s">
        <v>224</v>
      </c>
      <c r="E230" s="193" t="s">
        <v>1</v>
      </c>
      <c r="F230" s="194" t="s">
        <v>346</v>
      </c>
      <c r="H230" s="195">
        <v>5.0359999999999996</v>
      </c>
      <c r="I230" s="196"/>
      <c r="L230" s="192"/>
      <c r="M230" s="197"/>
      <c r="T230" s="198"/>
      <c r="AT230" s="193" t="s">
        <v>224</v>
      </c>
      <c r="AU230" s="193" t="s">
        <v>83</v>
      </c>
      <c r="AV230" s="14" t="s">
        <v>83</v>
      </c>
      <c r="AW230" s="14" t="s">
        <v>27</v>
      </c>
      <c r="AX230" s="14" t="s">
        <v>72</v>
      </c>
      <c r="AY230" s="193" t="s">
        <v>216</v>
      </c>
    </row>
    <row r="231" spans="2:65" s="15" customFormat="1" ht="12">
      <c r="B231" s="199"/>
      <c r="D231" s="186" t="s">
        <v>224</v>
      </c>
      <c r="E231" s="200" t="s">
        <v>1</v>
      </c>
      <c r="F231" s="201" t="s">
        <v>229</v>
      </c>
      <c r="H231" s="202">
        <v>5.0359999999999996</v>
      </c>
      <c r="I231" s="203"/>
      <c r="L231" s="199"/>
      <c r="M231" s="204"/>
      <c r="T231" s="205"/>
      <c r="AT231" s="200" t="s">
        <v>224</v>
      </c>
      <c r="AU231" s="200" t="s">
        <v>83</v>
      </c>
      <c r="AV231" s="15" t="s">
        <v>222</v>
      </c>
      <c r="AW231" s="15" t="s">
        <v>27</v>
      </c>
      <c r="AX231" s="15" t="s">
        <v>78</v>
      </c>
      <c r="AY231" s="200" t="s">
        <v>216</v>
      </c>
    </row>
    <row r="232" spans="2:65" s="2" customFormat="1" ht="16.5" customHeight="1">
      <c r="B232" s="143"/>
      <c r="C232" s="172" t="s">
        <v>347</v>
      </c>
      <c r="D232" s="172" t="s">
        <v>218</v>
      </c>
      <c r="E232" s="173" t="s">
        <v>348</v>
      </c>
      <c r="F232" s="174" t="s">
        <v>349</v>
      </c>
      <c r="G232" s="175" t="s">
        <v>221</v>
      </c>
      <c r="H232" s="176">
        <v>2</v>
      </c>
      <c r="I232" s="177"/>
      <c r="J232" s="178">
        <f>ROUND(I232*H232,2)</f>
        <v>0</v>
      </c>
      <c r="K232" s="281"/>
      <c r="L232" s="45"/>
      <c r="M232" s="180" t="s">
        <v>1</v>
      </c>
      <c r="N232" s="139" t="s">
        <v>38</v>
      </c>
      <c r="P232" s="282">
        <f>O232*H232</f>
        <v>0</v>
      </c>
      <c r="Q232" s="282">
        <v>2.3223400000000001</v>
      </c>
      <c r="R232" s="282">
        <f>Q232*H232</f>
        <v>4.6446800000000001</v>
      </c>
      <c r="S232" s="282">
        <v>0</v>
      </c>
      <c r="T232" s="183">
        <f>S232*H232</f>
        <v>0</v>
      </c>
      <c r="AR232" s="184" t="s">
        <v>222</v>
      </c>
      <c r="AT232" s="184" t="s">
        <v>218</v>
      </c>
      <c r="AU232" s="184" t="s">
        <v>83</v>
      </c>
      <c r="AY232" s="258" t="s">
        <v>216</v>
      </c>
      <c r="BE232" s="283">
        <f>IF(N232="základná",J232,0)</f>
        <v>0</v>
      </c>
      <c r="BF232" s="283">
        <f>IF(N232="znížená",J232,0)</f>
        <v>0</v>
      </c>
      <c r="BG232" s="283">
        <f>IF(N232="zákl. prenesená",J232,0)</f>
        <v>0</v>
      </c>
      <c r="BH232" s="283">
        <f>IF(N232="zníž. prenesená",J232,0)</f>
        <v>0</v>
      </c>
      <c r="BI232" s="283">
        <f>IF(N232="nulová",J232,0)</f>
        <v>0</v>
      </c>
      <c r="BJ232" s="258" t="s">
        <v>83</v>
      </c>
      <c r="BK232" s="283">
        <f>ROUND(I232*H232,2)</f>
        <v>0</v>
      </c>
      <c r="BL232" s="258" t="s">
        <v>222</v>
      </c>
      <c r="BM232" s="184" t="s">
        <v>350</v>
      </c>
    </row>
    <row r="233" spans="2:65" s="13" customFormat="1" ht="12">
      <c r="B233" s="185"/>
      <c r="D233" s="186" t="s">
        <v>224</v>
      </c>
      <c r="E233" s="187" t="s">
        <v>1</v>
      </c>
      <c r="F233" s="188" t="s">
        <v>351</v>
      </c>
      <c r="H233" s="187" t="s">
        <v>1</v>
      </c>
      <c r="I233" s="189"/>
      <c r="L233" s="185"/>
      <c r="M233" s="190"/>
      <c r="T233" s="191"/>
      <c r="AT233" s="187" t="s">
        <v>224</v>
      </c>
      <c r="AU233" s="187" t="s">
        <v>83</v>
      </c>
      <c r="AV233" s="13" t="s">
        <v>78</v>
      </c>
      <c r="AW233" s="13" t="s">
        <v>27</v>
      </c>
      <c r="AX233" s="13" t="s">
        <v>72</v>
      </c>
      <c r="AY233" s="187" t="s">
        <v>216</v>
      </c>
    </row>
    <row r="234" spans="2:65" s="14" customFormat="1" ht="12">
      <c r="B234" s="192"/>
      <c r="D234" s="186" t="s">
        <v>224</v>
      </c>
      <c r="E234" s="193" t="s">
        <v>1</v>
      </c>
      <c r="F234" s="194" t="s">
        <v>352</v>
      </c>
      <c r="H234" s="195">
        <v>0.432</v>
      </c>
      <c r="I234" s="196"/>
      <c r="L234" s="192"/>
      <c r="M234" s="197"/>
      <c r="T234" s="198"/>
      <c r="AT234" s="193" t="s">
        <v>224</v>
      </c>
      <c r="AU234" s="193" t="s">
        <v>83</v>
      </c>
      <c r="AV234" s="14" t="s">
        <v>83</v>
      </c>
      <c r="AW234" s="14" t="s">
        <v>27</v>
      </c>
      <c r="AX234" s="14" t="s">
        <v>72</v>
      </c>
      <c r="AY234" s="193" t="s">
        <v>216</v>
      </c>
    </row>
    <row r="235" spans="2:65" s="13" customFormat="1" ht="12">
      <c r="B235" s="185"/>
      <c r="D235" s="186" t="s">
        <v>224</v>
      </c>
      <c r="E235" s="187" t="s">
        <v>1</v>
      </c>
      <c r="F235" s="188" t="s">
        <v>353</v>
      </c>
      <c r="H235" s="187" t="s">
        <v>1</v>
      </c>
      <c r="I235" s="189"/>
      <c r="L235" s="185"/>
      <c r="M235" s="190"/>
      <c r="T235" s="191"/>
      <c r="AT235" s="187" t="s">
        <v>224</v>
      </c>
      <c r="AU235" s="187" t="s">
        <v>83</v>
      </c>
      <c r="AV235" s="13" t="s">
        <v>78</v>
      </c>
      <c r="AW235" s="13" t="s">
        <v>27</v>
      </c>
      <c r="AX235" s="13" t="s">
        <v>72</v>
      </c>
      <c r="AY235" s="187" t="s">
        <v>216</v>
      </c>
    </row>
    <row r="236" spans="2:65" s="14" customFormat="1" ht="12">
      <c r="B236" s="192"/>
      <c r="D236" s="186" t="s">
        <v>224</v>
      </c>
      <c r="E236" s="193" t="s">
        <v>1</v>
      </c>
      <c r="F236" s="194" t="s">
        <v>354</v>
      </c>
      <c r="H236" s="195">
        <v>1.5</v>
      </c>
      <c r="I236" s="196"/>
      <c r="L236" s="192"/>
      <c r="M236" s="197"/>
      <c r="T236" s="198"/>
      <c r="AT236" s="193" t="s">
        <v>224</v>
      </c>
      <c r="AU236" s="193" t="s">
        <v>83</v>
      </c>
      <c r="AV236" s="14" t="s">
        <v>83</v>
      </c>
      <c r="AW236" s="14" t="s">
        <v>27</v>
      </c>
      <c r="AX236" s="14" t="s">
        <v>72</v>
      </c>
      <c r="AY236" s="193" t="s">
        <v>216</v>
      </c>
    </row>
    <row r="237" spans="2:65" s="15" customFormat="1" ht="12">
      <c r="B237" s="199"/>
      <c r="D237" s="186" t="s">
        <v>224</v>
      </c>
      <c r="E237" s="200" t="s">
        <v>1</v>
      </c>
      <c r="F237" s="201" t="s">
        <v>229</v>
      </c>
      <c r="H237" s="202">
        <v>1.9319999999999999</v>
      </c>
      <c r="I237" s="203"/>
      <c r="L237" s="199"/>
      <c r="M237" s="204"/>
      <c r="T237" s="205"/>
      <c r="AT237" s="200" t="s">
        <v>224</v>
      </c>
      <c r="AU237" s="200" t="s">
        <v>83</v>
      </c>
      <c r="AV237" s="15" t="s">
        <v>222</v>
      </c>
      <c r="AW237" s="15" t="s">
        <v>27</v>
      </c>
      <c r="AX237" s="15" t="s">
        <v>72</v>
      </c>
      <c r="AY237" s="200" t="s">
        <v>216</v>
      </c>
    </row>
    <row r="238" spans="2:65" s="14" customFormat="1" ht="12">
      <c r="B238" s="192"/>
      <c r="D238" s="186" t="s">
        <v>224</v>
      </c>
      <c r="E238" s="193" t="s">
        <v>1</v>
      </c>
      <c r="F238" s="194" t="s">
        <v>355</v>
      </c>
      <c r="H238" s="195">
        <v>2</v>
      </c>
      <c r="I238" s="196"/>
      <c r="L238" s="192"/>
      <c r="M238" s="197"/>
      <c r="T238" s="198"/>
      <c r="AT238" s="193" t="s">
        <v>224</v>
      </c>
      <c r="AU238" s="193" t="s">
        <v>83</v>
      </c>
      <c r="AV238" s="14" t="s">
        <v>83</v>
      </c>
      <c r="AW238" s="14" t="s">
        <v>27</v>
      </c>
      <c r="AX238" s="14" t="s">
        <v>78</v>
      </c>
      <c r="AY238" s="193" t="s">
        <v>216</v>
      </c>
    </row>
    <row r="239" spans="2:65" s="2" customFormat="1" ht="21.75" customHeight="1">
      <c r="B239" s="143"/>
      <c r="C239" s="172" t="s">
        <v>356</v>
      </c>
      <c r="D239" s="172" t="s">
        <v>218</v>
      </c>
      <c r="E239" s="173" t="s">
        <v>357</v>
      </c>
      <c r="F239" s="174" t="s">
        <v>358</v>
      </c>
      <c r="G239" s="175" t="s">
        <v>221</v>
      </c>
      <c r="H239" s="176">
        <v>10.115</v>
      </c>
      <c r="I239" s="177"/>
      <c r="J239" s="178">
        <f>ROUND(I239*H239,2)</f>
        <v>0</v>
      </c>
      <c r="K239" s="281"/>
      <c r="L239" s="45"/>
      <c r="M239" s="180" t="s">
        <v>1</v>
      </c>
      <c r="N239" s="139" t="s">
        <v>38</v>
      </c>
      <c r="P239" s="282">
        <f>O239*H239</f>
        <v>0</v>
      </c>
      <c r="Q239" s="282">
        <v>2.3223400000000001</v>
      </c>
      <c r="R239" s="282">
        <f>Q239*H239</f>
        <v>23.490469100000002</v>
      </c>
      <c r="S239" s="282">
        <v>0</v>
      </c>
      <c r="T239" s="183">
        <f>S239*H239</f>
        <v>0</v>
      </c>
      <c r="AR239" s="184" t="s">
        <v>222</v>
      </c>
      <c r="AT239" s="184" t="s">
        <v>218</v>
      </c>
      <c r="AU239" s="184" t="s">
        <v>83</v>
      </c>
      <c r="AY239" s="258" t="s">
        <v>216</v>
      </c>
      <c r="BE239" s="283">
        <f>IF(N239="základná",J239,0)</f>
        <v>0</v>
      </c>
      <c r="BF239" s="283">
        <f>IF(N239="znížená",J239,0)</f>
        <v>0</v>
      </c>
      <c r="BG239" s="283">
        <f>IF(N239="zákl. prenesená",J239,0)</f>
        <v>0</v>
      </c>
      <c r="BH239" s="283">
        <f>IF(N239="zníž. prenesená",J239,0)</f>
        <v>0</v>
      </c>
      <c r="BI239" s="283">
        <f>IF(N239="nulová",J239,0)</f>
        <v>0</v>
      </c>
      <c r="BJ239" s="258" t="s">
        <v>83</v>
      </c>
      <c r="BK239" s="283">
        <f>ROUND(I239*H239,2)</f>
        <v>0</v>
      </c>
      <c r="BL239" s="258" t="s">
        <v>222</v>
      </c>
      <c r="BM239" s="184" t="s">
        <v>359</v>
      </c>
    </row>
    <row r="240" spans="2:65" s="13" customFormat="1" ht="12">
      <c r="B240" s="185"/>
      <c r="D240" s="186" t="s">
        <v>224</v>
      </c>
      <c r="E240" s="187" t="s">
        <v>1</v>
      </c>
      <c r="F240" s="188" t="s">
        <v>360</v>
      </c>
      <c r="H240" s="187" t="s">
        <v>1</v>
      </c>
      <c r="I240" s="189"/>
      <c r="L240" s="185"/>
      <c r="M240" s="190"/>
      <c r="T240" s="191"/>
      <c r="AT240" s="187" t="s">
        <v>224</v>
      </c>
      <c r="AU240" s="187" t="s">
        <v>83</v>
      </c>
      <c r="AV240" s="13" t="s">
        <v>78</v>
      </c>
      <c r="AW240" s="13" t="s">
        <v>27</v>
      </c>
      <c r="AX240" s="13" t="s">
        <v>72</v>
      </c>
      <c r="AY240" s="187" t="s">
        <v>216</v>
      </c>
    </row>
    <row r="241" spans="2:65" s="14" customFormat="1" ht="12">
      <c r="B241" s="192"/>
      <c r="D241" s="186" t="s">
        <v>224</v>
      </c>
      <c r="E241" s="193" t="s">
        <v>1</v>
      </c>
      <c r="F241" s="194" t="s">
        <v>361</v>
      </c>
      <c r="H241" s="195">
        <v>2.9820000000000002</v>
      </c>
      <c r="I241" s="196"/>
      <c r="L241" s="192"/>
      <c r="M241" s="197"/>
      <c r="T241" s="198"/>
      <c r="AT241" s="193" t="s">
        <v>224</v>
      </c>
      <c r="AU241" s="193" t="s">
        <v>83</v>
      </c>
      <c r="AV241" s="14" t="s">
        <v>83</v>
      </c>
      <c r="AW241" s="14" t="s">
        <v>27</v>
      </c>
      <c r="AX241" s="14" t="s">
        <v>72</v>
      </c>
      <c r="AY241" s="193" t="s">
        <v>216</v>
      </c>
    </row>
    <row r="242" spans="2:65" s="13" customFormat="1" ht="12">
      <c r="B242" s="185"/>
      <c r="D242" s="186" t="s">
        <v>224</v>
      </c>
      <c r="E242" s="187" t="s">
        <v>1</v>
      </c>
      <c r="F242" s="188" t="s">
        <v>362</v>
      </c>
      <c r="H242" s="187" t="s">
        <v>1</v>
      </c>
      <c r="I242" s="189"/>
      <c r="L242" s="185"/>
      <c r="M242" s="190"/>
      <c r="T242" s="191"/>
      <c r="AT242" s="187" t="s">
        <v>224</v>
      </c>
      <c r="AU242" s="187" t="s">
        <v>83</v>
      </c>
      <c r="AV242" s="13" t="s">
        <v>78</v>
      </c>
      <c r="AW242" s="13" t="s">
        <v>27</v>
      </c>
      <c r="AX242" s="13" t="s">
        <v>72</v>
      </c>
      <c r="AY242" s="187" t="s">
        <v>216</v>
      </c>
    </row>
    <row r="243" spans="2:65" s="14" customFormat="1" ht="12">
      <c r="B243" s="192"/>
      <c r="D243" s="186" t="s">
        <v>224</v>
      </c>
      <c r="E243" s="193" t="s">
        <v>1</v>
      </c>
      <c r="F243" s="194" t="s">
        <v>363</v>
      </c>
      <c r="H243" s="195">
        <v>3.29</v>
      </c>
      <c r="I243" s="196"/>
      <c r="L243" s="192"/>
      <c r="M243" s="197"/>
      <c r="T243" s="198"/>
      <c r="AT243" s="193" t="s">
        <v>224</v>
      </c>
      <c r="AU243" s="193" t="s">
        <v>83</v>
      </c>
      <c r="AV243" s="14" t="s">
        <v>83</v>
      </c>
      <c r="AW243" s="14" t="s">
        <v>27</v>
      </c>
      <c r="AX243" s="14" t="s">
        <v>72</v>
      </c>
      <c r="AY243" s="193" t="s">
        <v>216</v>
      </c>
    </row>
    <row r="244" spans="2:65" s="13" customFormat="1" ht="12">
      <c r="B244" s="185"/>
      <c r="D244" s="186" t="s">
        <v>224</v>
      </c>
      <c r="E244" s="187" t="s">
        <v>1</v>
      </c>
      <c r="F244" s="188" t="s">
        <v>364</v>
      </c>
      <c r="H244" s="187" t="s">
        <v>1</v>
      </c>
      <c r="I244" s="189"/>
      <c r="L244" s="185"/>
      <c r="M244" s="190"/>
      <c r="T244" s="191"/>
      <c r="AT244" s="187" t="s">
        <v>224</v>
      </c>
      <c r="AU244" s="187" t="s">
        <v>83</v>
      </c>
      <c r="AV244" s="13" t="s">
        <v>78</v>
      </c>
      <c r="AW244" s="13" t="s">
        <v>27</v>
      </c>
      <c r="AX244" s="13" t="s">
        <v>72</v>
      </c>
      <c r="AY244" s="187" t="s">
        <v>216</v>
      </c>
    </row>
    <row r="245" spans="2:65" s="14" customFormat="1" ht="12">
      <c r="B245" s="192"/>
      <c r="D245" s="186" t="s">
        <v>224</v>
      </c>
      <c r="E245" s="193" t="s">
        <v>1</v>
      </c>
      <c r="F245" s="194" t="s">
        <v>365</v>
      </c>
      <c r="H245" s="195">
        <v>3.5009999999999999</v>
      </c>
      <c r="I245" s="196"/>
      <c r="L245" s="192"/>
      <c r="M245" s="197"/>
      <c r="T245" s="198"/>
      <c r="AT245" s="193" t="s">
        <v>224</v>
      </c>
      <c r="AU245" s="193" t="s">
        <v>83</v>
      </c>
      <c r="AV245" s="14" t="s">
        <v>83</v>
      </c>
      <c r="AW245" s="14" t="s">
        <v>27</v>
      </c>
      <c r="AX245" s="14" t="s">
        <v>72</v>
      </c>
      <c r="AY245" s="193" t="s">
        <v>216</v>
      </c>
    </row>
    <row r="246" spans="2:65" s="15" customFormat="1" ht="12">
      <c r="B246" s="199"/>
      <c r="D246" s="186" t="s">
        <v>224</v>
      </c>
      <c r="E246" s="200" t="s">
        <v>1</v>
      </c>
      <c r="F246" s="201" t="s">
        <v>229</v>
      </c>
      <c r="H246" s="202">
        <v>9.7729999999999997</v>
      </c>
      <c r="I246" s="203"/>
      <c r="L246" s="199"/>
      <c r="M246" s="204"/>
      <c r="T246" s="205"/>
      <c r="AT246" s="200" t="s">
        <v>224</v>
      </c>
      <c r="AU246" s="200" t="s">
        <v>83</v>
      </c>
      <c r="AV246" s="15" t="s">
        <v>222</v>
      </c>
      <c r="AW246" s="15" t="s">
        <v>27</v>
      </c>
      <c r="AX246" s="15" t="s">
        <v>72</v>
      </c>
      <c r="AY246" s="200" t="s">
        <v>216</v>
      </c>
    </row>
    <row r="247" spans="2:65" s="14" customFormat="1" ht="12">
      <c r="B247" s="192"/>
      <c r="D247" s="186" t="s">
        <v>224</v>
      </c>
      <c r="E247" s="193" t="s">
        <v>1</v>
      </c>
      <c r="F247" s="194" t="s">
        <v>366</v>
      </c>
      <c r="H247" s="195">
        <v>10.115</v>
      </c>
      <c r="I247" s="196"/>
      <c r="L247" s="192"/>
      <c r="M247" s="197"/>
      <c r="T247" s="198"/>
      <c r="AT247" s="193" t="s">
        <v>224</v>
      </c>
      <c r="AU247" s="193" t="s">
        <v>83</v>
      </c>
      <c r="AV247" s="14" t="s">
        <v>83</v>
      </c>
      <c r="AW247" s="14" t="s">
        <v>27</v>
      </c>
      <c r="AX247" s="14" t="s">
        <v>78</v>
      </c>
      <c r="AY247" s="193" t="s">
        <v>216</v>
      </c>
    </row>
    <row r="248" spans="2:65" s="2" customFormat="1" ht="21.75" customHeight="1">
      <c r="B248" s="143"/>
      <c r="C248" s="172" t="s">
        <v>367</v>
      </c>
      <c r="D248" s="172" t="s">
        <v>218</v>
      </c>
      <c r="E248" s="173" t="s">
        <v>368</v>
      </c>
      <c r="F248" s="174" t="s">
        <v>369</v>
      </c>
      <c r="G248" s="175" t="s">
        <v>269</v>
      </c>
      <c r="H248" s="176">
        <v>91.432000000000002</v>
      </c>
      <c r="I248" s="177"/>
      <c r="J248" s="178">
        <f>ROUND(I248*H248,2)</f>
        <v>0</v>
      </c>
      <c r="K248" s="281"/>
      <c r="L248" s="45"/>
      <c r="M248" s="180" t="s">
        <v>1</v>
      </c>
      <c r="N248" s="139" t="s">
        <v>38</v>
      </c>
      <c r="P248" s="282">
        <f>O248*H248</f>
        <v>0</v>
      </c>
      <c r="Q248" s="282">
        <v>6.7000000000000002E-4</v>
      </c>
      <c r="R248" s="282">
        <f>Q248*H248</f>
        <v>6.1259440000000005E-2</v>
      </c>
      <c r="S248" s="282">
        <v>0</v>
      </c>
      <c r="T248" s="183">
        <f>S248*H248</f>
        <v>0</v>
      </c>
      <c r="AR248" s="184" t="s">
        <v>222</v>
      </c>
      <c r="AT248" s="184" t="s">
        <v>218</v>
      </c>
      <c r="AU248" s="184" t="s">
        <v>83</v>
      </c>
      <c r="AY248" s="258" t="s">
        <v>216</v>
      </c>
      <c r="BE248" s="283">
        <f>IF(N248="základná",J248,0)</f>
        <v>0</v>
      </c>
      <c r="BF248" s="283">
        <f>IF(N248="znížená",J248,0)</f>
        <v>0</v>
      </c>
      <c r="BG248" s="283">
        <f>IF(N248="zákl. prenesená",J248,0)</f>
        <v>0</v>
      </c>
      <c r="BH248" s="283">
        <f>IF(N248="zníž. prenesená",J248,0)</f>
        <v>0</v>
      </c>
      <c r="BI248" s="283">
        <f>IF(N248="nulová",J248,0)</f>
        <v>0</v>
      </c>
      <c r="BJ248" s="258" t="s">
        <v>83</v>
      </c>
      <c r="BK248" s="283">
        <f>ROUND(I248*H248,2)</f>
        <v>0</v>
      </c>
      <c r="BL248" s="258" t="s">
        <v>222</v>
      </c>
      <c r="BM248" s="184" t="s">
        <v>370</v>
      </c>
    </row>
    <row r="249" spans="2:65" s="13" customFormat="1" ht="12">
      <c r="B249" s="185"/>
      <c r="D249" s="186" t="s">
        <v>224</v>
      </c>
      <c r="E249" s="187" t="s">
        <v>1</v>
      </c>
      <c r="F249" s="188" t="s">
        <v>371</v>
      </c>
      <c r="H249" s="187" t="s">
        <v>1</v>
      </c>
      <c r="I249" s="189"/>
      <c r="L249" s="185"/>
      <c r="M249" s="190"/>
      <c r="T249" s="191"/>
      <c r="AT249" s="187" t="s">
        <v>224</v>
      </c>
      <c r="AU249" s="187" t="s">
        <v>83</v>
      </c>
      <c r="AV249" s="13" t="s">
        <v>78</v>
      </c>
      <c r="AW249" s="13" t="s">
        <v>27</v>
      </c>
      <c r="AX249" s="13" t="s">
        <v>72</v>
      </c>
      <c r="AY249" s="187" t="s">
        <v>216</v>
      </c>
    </row>
    <row r="250" spans="2:65" s="13" customFormat="1" ht="12">
      <c r="B250" s="185"/>
      <c r="D250" s="186" t="s">
        <v>224</v>
      </c>
      <c r="E250" s="187" t="s">
        <v>1</v>
      </c>
      <c r="F250" s="188" t="s">
        <v>351</v>
      </c>
      <c r="H250" s="187" t="s">
        <v>1</v>
      </c>
      <c r="I250" s="189"/>
      <c r="L250" s="185"/>
      <c r="M250" s="190"/>
      <c r="T250" s="191"/>
      <c r="AT250" s="187" t="s">
        <v>224</v>
      </c>
      <c r="AU250" s="187" t="s">
        <v>83</v>
      </c>
      <c r="AV250" s="13" t="s">
        <v>78</v>
      </c>
      <c r="AW250" s="13" t="s">
        <v>27</v>
      </c>
      <c r="AX250" s="13" t="s">
        <v>72</v>
      </c>
      <c r="AY250" s="187" t="s">
        <v>216</v>
      </c>
    </row>
    <row r="251" spans="2:65" s="14" customFormat="1" ht="12">
      <c r="B251" s="192"/>
      <c r="D251" s="186" t="s">
        <v>224</v>
      </c>
      <c r="E251" s="193" t="s">
        <v>1</v>
      </c>
      <c r="F251" s="194" t="s">
        <v>372</v>
      </c>
      <c r="H251" s="195">
        <v>4.32</v>
      </c>
      <c r="I251" s="196"/>
      <c r="L251" s="192"/>
      <c r="M251" s="197"/>
      <c r="T251" s="198"/>
      <c r="AT251" s="193" t="s">
        <v>224</v>
      </c>
      <c r="AU251" s="193" t="s">
        <v>83</v>
      </c>
      <c r="AV251" s="14" t="s">
        <v>83</v>
      </c>
      <c r="AW251" s="14" t="s">
        <v>27</v>
      </c>
      <c r="AX251" s="14" t="s">
        <v>72</v>
      </c>
      <c r="AY251" s="193" t="s">
        <v>216</v>
      </c>
    </row>
    <row r="252" spans="2:65" s="13" customFormat="1" ht="12">
      <c r="B252" s="185"/>
      <c r="D252" s="186" t="s">
        <v>224</v>
      </c>
      <c r="E252" s="187" t="s">
        <v>1</v>
      </c>
      <c r="F252" s="188" t="s">
        <v>353</v>
      </c>
      <c r="H252" s="187" t="s">
        <v>1</v>
      </c>
      <c r="I252" s="189"/>
      <c r="L252" s="185"/>
      <c r="M252" s="190"/>
      <c r="T252" s="191"/>
      <c r="AT252" s="187" t="s">
        <v>224</v>
      </c>
      <c r="AU252" s="187" t="s">
        <v>83</v>
      </c>
      <c r="AV252" s="13" t="s">
        <v>78</v>
      </c>
      <c r="AW252" s="13" t="s">
        <v>27</v>
      </c>
      <c r="AX252" s="13" t="s">
        <v>72</v>
      </c>
      <c r="AY252" s="187" t="s">
        <v>216</v>
      </c>
    </row>
    <row r="253" spans="2:65" s="14" customFormat="1" ht="12">
      <c r="B253" s="192"/>
      <c r="D253" s="186" t="s">
        <v>224</v>
      </c>
      <c r="E253" s="193" t="s">
        <v>1</v>
      </c>
      <c r="F253" s="194" t="s">
        <v>373</v>
      </c>
      <c r="H253" s="195">
        <v>12.4</v>
      </c>
      <c r="I253" s="196"/>
      <c r="L253" s="192"/>
      <c r="M253" s="197"/>
      <c r="T253" s="198"/>
      <c r="AT253" s="193" t="s">
        <v>224</v>
      </c>
      <c r="AU253" s="193" t="s">
        <v>83</v>
      </c>
      <c r="AV253" s="14" t="s">
        <v>83</v>
      </c>
      <c r="AW253" s="14" t="s">
        <v>27</v>
      </c>
      <c r="AX253" s="14" t="s">
        <v>72</v>
      </c>
      <c r="AY253" s="193" t="s">
        <v>216</v>
      </c>
    </row>
    <row r="254" spans="2:65" s="16" customFormat="1" ht="12">
      <c r="B254" s="217"/>
      <c r="D254" s="186" t="s">
        <v>224</v>
      </c>
      <c r="E254" s="218" t="s">
        <v>1</v>
      </c>
      <c r="F254" s="219" t="s">
        <v>374</v>
      </c>
      <c r="H254" s="220">
        <v>16.72</v>
      </c>
      <c r="I254" s="221"/>
      <c r="L254" s="217"/>
      <c r="M254" s="222"/>
      <c r="T254" s="223"/>
      <c r="AT254" s="218" t="s">
        <v>224</v>
      </c>
      <c r="AU254" s="218" t="s">
        <v>83</v>
      </c>
      <c r="AV254" s="16" t="s">
        <v>237</v>
      </c>
      <c r="AW254" s="16" t="s">
        <v>27</v>
      </c>
      <c r="AX254" s="16" t="s">
        <v>72</v>
      </c>
      <c r="AY254" s="218" t="s">
        <v>216</v>
      </c>
    </row>
    <row r="255" spans="2:65" s="13" customFormat="1" ht="12">
      <c r="B255" s="185"/>
      <c r="D255" s="186" t="s">
        <v>224</v>
      </c>
      <c r="E255" s="187" t="s">
        <v>1</v>
      </c>
      <c r="F255" s="188" t="s">
        <v>375</v>
      </c>
      <c r="H255" s="187" t="s">
        <v>1</v>
      </c>
      <c r="I255" s="189"/>
      <c r="L255" s="185"/>
      <c r="M255" s="190"/>
      <c r="T255" s="191"/>
      <c r="AT255" s="187" t="s">
        <v>224</v>
      </c>
      <c r="AU255" s="187" t="s">
        <v>83</v>
      </c>
      <c r="AV255" s="13" t="s">
        <v>78</v>
      </c>
      <c r="AW255" s="13" t="s">
        <v>27</v>
      </c>
      <c r="AX255" s="13" t="s">
        <v>72</v>
      </c>
      <c r="AY255" s="187" t="s">
        <v>216</v>
      </c>
    </row>
    <row r="256" spans="2:65" s="13" customFormat="1" ht="12">
      <c r="B256" s="185"/>
      <c r="D256" s="186" t="s">
        <v>224</v>
      </c>
      <c r="E256" s="187" t="s">
        <v>1</v>
      </c>
      <c r="F256" s="188" t="s">
        <v>360</v>
      </c>
      <c r="H256" s="187" t="s">
        <v>1</v>
      </c>
      <c r="I256" s="189"/>
      <c r="L256" s="185"/>
      <c r="M256" s="190"/>
      <c r="T256" s="191"/>
      <c r="AT256" s="187" t="s">
        <v>224</v>
      </c>
      <c r="AU256" s="187" t="s">
        <v>83</v>
      </c>
      <c r="AV256" s="13" t="s">
        <v>78</v>
      </c>
      <c r="AW256" s="13" t="s">
        <v>27</v>
      </c>
      <c r="AX256" s="13" t="s">
        <v>72</v>
      </c>
      <c r="AY256" s="187" t="s">
        <v>216</v>
      </c>
    </row>
    <row r="257" spans="2:65" s="14" customFormat="1" ht="12">
      <c r="B257" s="192"/>
      <c r="D257" s="186" t="s">
        <v>224</v>
      </c>
      <c r="E257" s="193" t="s">
        <v>1</v>
      </c>
      <c r="F257" s="194" t="s">
        <v>376</v>
      </c>
      <c r="H257" s="195">
        <v>6.8040000000000003</v>
      </c>
      <c r="I257" s="196"/>
      <c r="L257" s="192"/>
      <c r="M257" s="197"/>
      <c r="T257" s="198"/>
      <c r="AT257" s="193" t="s">
        <v>224</v>
      </c>
      <c r="AU257" s="193" t="s">
        <v>83</v>
      </c>
      <c r="AV257" s="14" t="s">
        <v>83</v>
      </c>
      <c r="AW257" s="14" t="s">
        <v>27</v>
      </c>
      <c r="AX257" s="14" t="s">
        <v>72</v>
      </c>
      <c r="AY257" s="193" t="s">
        <v>216</v>
      </c>
    </row>
    <row r="258" spans="2:65" s="13" customFormat="1" ht="12">
      <c r="B258" s="185"/>
      <c r="D258" s="186" t="s">
        <v>224</v>
      </c>
      <c r="E258" s="187" t="s">
        <v>1</v>
      </c>
      <c r="F258" s="188" t="s">
        <v>362</v>
      </c>
      <c r="H258" s="187" t="s">
        <v>1</v>
      </c>
      <c r="I258" s="189"/>
      <c r="L258" s="185"/>
      <c r="M258" s="190"/>
      <c r="T258" s="191"/>
      <c r="AT258" s="187" t="s">
        <v>224</v>
      </c>
      <c r="AU258" s="187" t="s">
        <v>83</v>
      </c>
      <c r="AV258" s="13" t="s">
        <v>78</v>
      </c>
      <c r="AW258" s="13" t="s">
        <v>27</v>
      </c>
      <c r="AX258" s="13" t="s">
        <v>72</v>
      </c>
      <c r="AY258" s="187" t="s">
        <v>216</v>
      </c>
    </row>
    <row r="259" spans="2:65" s="14" customFormat="1" ht="12">
      <c r="B259" s="192"/>
      <c r="D259" s="186" t="s">
        <v>224</v>
      </c>
      <c r="E259" s="193" t="s">
        <v>1</v>
      </c>
      <c r="F259" s="194" t="s">
        <v>377</v>
      </c>
      <c r="H259" s="195">
        <v>32.898000000000003</v>
      </c>
      <c r="I259" s="196"/>
      <c r="L259" s="192"/>
      <c r="M259" s="197"/>
      <c r="T259" s="198"/>
      <c r="AT259" s="193" t="s">
        <v>224</v>
      </c>
      <c r="AU259" s="193" t="s">
        <v>83</v>
      </c>
      <c r="AV259" s="14" t="s">
        <v>83</v>
      </c>
      <c r="AW259" s="14" t="s">
        <v>27</v>
      </c>
      <c r="AX259" s="14" t="s">
        <v>72</v>
      </c>
      <c r="AY259" s="193" t="s">
        <v>216</v>
      </c>
    </row>
    <row r="260" spans="2:65" s="13" customFormat="1" ht="12">
      <c r="B260" s="185"/>
      <c r="D260" s="186" t="s">
        <v>224</v>
      </c>
      <c r="E260" s="187" t="s">
        <v>1</v>
      </c>
      <c r="F260" s="188" t="s">
        <v>364</v>
      </c>
      <c r="H260" s="187" t="s">
        <v>1</v>
      </c>
      <c r="I260" s="189"/>
      <c r="L260" s="185"/>
      <c r="M260" s="190"/>
      <c r="T260" s="191"/>
      <c r="AT260" s="187" t="s">
        <v>224</v>
      </c>
      <c r="AU260" s="187" t="s">
        <v>83</v>
      </c>
      <c r="AV260" s="13" t="s">
        <v>78</v>
      </c>
      <c r="AW260" s="13" t="s">
        <v>27</v>
      </c>
      <c r="AX260" s="13" t="s">
        <v>72</v>
      </c>
      <c r="AY260" s="187" t="s">
        <v>216</v>
      </c>
    </row>
    <row r="261" spans="2:65" s="14" customFormat="1" ht="12">
      <c r="B261" s="192"/>
      <c r="D261" s="186" t="s">
        <v>224</v>
      </c>
      <c r="E261" s="193" t="s">
        <v>1</v>
      </c>
      <c r="F261" s="194" t="s">
        <v>378</v>
      </c>
      <c r="H261" s="195">
        <v>35.01</v>
      </c>
      <c r="I261" s="196"/>
      <c r="L261" s="192"/>
      <c r="M261" s="197"/>
      <c r="T261" s="198"/>
      <c r="AT261" s="193" t="s">
        <v>224</v>
      </c>
      <c r="AU261" s="193" t="s">
        <v>83</v>
      </c>
      <c r="AV261" s="14" t="s">
        <v>83</v>
      </c>
      <c r="AW261" s="14" t="s">
        <v>27</v>
      </c>
      <c r="AX261" s="14" t="s">
        <v>72</v>
      </c>
      <c r="AY261" s="193" t="s">
        <v>216</v>
      </c>
    </row>
    <row r="262" spans="2:65" s="16" customFormat="1" ht="12">
      <c r="B262" s="217"/>
      <c r="D262" s="186" t="s">
        <v>224</v>
      </c>
      <c r="E262" s="218" t="s">
        <v>1</v>
      </c>
      <c r="F262" s="219" t="s">
        <v>374</v>
      </c>
      <c r="H262" s="220">
        <v>74.712000000000003</v>
      </c>
      <c r="I262" s="221"/>
      <c r="L262" s="217"/>
      <c r="M262" s="222"/>
      <c r="T262" s="223"/>
      <c r="AT262" s="218" t="s">
        <v>224</v>
      </c>
      <c r="AU262" s="218" t="s">
        <v>83</v>
      </c>
      <c r="AV262" s="16" t="s">
        <v>237</v>
      </c>
      <c r="AW262" s="16" t="s">
        <v>27</v>
      </c>
      <c r="AX262" s="16" t="s">
        <v>72</v>
      </c>
      <c r="AY262" s="218" t="s">
        <v>216</v>
      </c>
    </row>
    <row r="263" spans="2:65" s="15" customFormat="1" ht="12">
      <c r="B263" s="199"/>
      <c r="D263" s="186" t="s">
        <v>224</v>
      </c>
      <c r="E263" s="200" t="s">
        <v>1</v>
      </c>
      <c r="F263" s="201" t="s">
        <v>229</v>
      </c>
      <c r="H263" s="202">
        <v>91.432000000000002</v>
      </c>
      <c r="I263" s="203"/>
      <c r="L263" s="199"/>
      <c r="M263" s="204"/>
      <c r="T263" s="205"/>
      <c r="AT263" s="200" t="s">
        <v>224</v>
      </c>
      <c r="AU263" s="200" t="s">
        <v>83</v>
      </c>
      <c r="AV263" s="15" t="s">
        <v>222</v>
      </c>
      <c r="AW263" s="15" t="s">
        <v>27</v>
      </c>
      <c r="AX263" s="15" t="s">
        <v>78</v>
      </c>
      <c r="AY263" s="200" t="s">
        <v>216</v>
      </c>
    </row>
    <row r="264" spans="2:65" s="2" customFormat="1" ht="21.75" customHeight="1">
      <c r="B264" s="143"/>
      <c r="C264" s="172" t="s">
        <v>379</v>
      </c>
      <c r="D264" s="172" t="s">
        <v>218</v>
      </c>
      <c r="E264" s="173" t="s">
        <v>380</v>
      </c>
      <c r="F264" s="174" t="s">
        <v>381</v>
      </c>
      <c r="G264" s="175" t="s">
        <v>269</v>
      </c>
      <c r="H264" s="176">
        <v>91.43</v>
      </c>
      <c r="I264" s="177"/>
      <c r="J264" s="178">
        <f>ROUND(I264*H264,2)</f>
        <v>0</v>
      </c>
      <c r="K264" s="281"/>
      <c r="L264" s="45"/>
      <c r="M264" s="180" t="s">
        <v>1</v>
      </c>
      <c r="N264" s="139" t="s">
        <v>38</v>
      </c>
      <c r="P264" s="282">
        <f>O264*H264</f>
        <v>0</v>
      </c>
      <c r="Q264" s="282">
        <v>0</v>
      </c>
      <c r="R264" s="282">
        <f>Q264*H264</f>
        <v>0</v>
      </c>
      <c r="S264" s="282">
        <v>0</v>
      </c>
      <c r="T264" s="183">
        <f>S264*H264</f>
        <v>0</v>
      </c>
      <c r="AR264" s="184" t="s">
        <v>222</v>
      </c>
      <c r="AT264" s="184" t="s">
        <v>218</v>
      </c>
      <c r="AU264" s="184" t="s">
        <v>83</v>
      </c>
      <c r="AY264" s="258" t="s">
        <v>216</v>
      </c>
      <c r="BE264" s="283">
        <f>IF(N264="základná",J264,0)</f>
        <v>0</v>
      </c>
      <c r="BF264" s="283">
        <f>IF(N264="znížená",J264,0)</f>
        <v>0</v>
      </c>
      <c r="BG264" s="283">
        <f>IF(N264="zákl. prenesená",J264,0)</f>
        <v>0</v>
      </c>
      <c r="BH264" s="283">
        <f>IF(N264="zníž. prenesená",J264,0)</f>
        <v>0</v>
      </c>
      <c r="BI264" s="283">
        <f>IF(N264="nulová",J264,0)</f>
        <v>0</v>
      </c>
      <c r="BJ264" s="258" t="s">
        <v>83</v>
      </c>
      <c r="BK264" s="283">
        <f>ROUND(I264*H264,2)</f>
        <v>0</v>
      </c>
      <c r="BL264" s="258" t="s">
        <v>222</v>
      </c>
      <c r="BM264" s="184" t="s">
        <v>382</v>
      </c>
    </row>
    <row r="265" spans="2:65" s="2" customFormat="1" ht="21.75" customHeight="1">
      <c r="B265" s="143"/>
      <c r="C265" s="172" t="s">
        <v>383</v>
      </c>
      <c r="D265" s="172" t="s">
        <v>218</v>
      </c>
      <c r="E265" s="173" t="s">
        <v>384</v>
      </c>
      <c r="F265" s="174" t="s">
        <v>385</v>
      </c>
      <c r="G265" s="175" t="s">
        <v>221</v>
      </c>
      <c r="H265" s="176">
        <v>1.071</v>
      </c>
      <c r="I265" s="177"/>
      <c r="J265" s="178">
        <f>ROUND(I265*H265,2)</f>
        <v>0</v>
      </c>
      <c r="K265" s="281"/>
      <c r="L265" s="45"/>
      <c r="M265" s="180" t="s">
        <v>1</v>
      </c>
      <c r="N265" s="139" t="s">
        <v>38</v>
      </c>
      <c r="P265" s="282">
        <f>O265*H265</f>
        <v>0</v>
      </c>
      <c r="Q265" s="282">
        <v>2.3453400000000002</v>
      </c>
      <c r="R265" s="282">
        <f>Q265*H265</f>
        <v>2.5118591400000003</v>
      </c>
      <c r="S265" s="282">
        <v>0</v>
      </c>
      <c r="T265" s="183">
        <f>S265*H265</f>
        <v>0</v>
      </c>
      <c r="AR265" s="184" t="s">
        <v>222</v>
      </c>
      <c r="AT265" s="184" t="s">
        <v>218</v>
      </c>
      <c r="AU265" s="184" t="s">
        <v>83</v>
      </c>
      <c r="AY265" s="258" t="s">
        <v>216</v>
      </c>
      <c r="BE265" s="283">
        <f>IF(N265="základná",J265,0)</f>
        <v>0</v>
      </c>
      <c r="BF265" s="283">
        <f>IF(N265="znížená",J265,0)</f>
        <v>0</v>
      </c>
      <c r="BG265" s="283">
        <f>IF(N265="zákl. prenesená",J265,0)</f>
        <v>0</v>
      </c>
      <c r="BH265" s="283">
        <f>IF(N265="zníž. prenesená",J265,0)</f>
        <v>0</v>
      </c>
      <c r="BI265" s="283">
        <f>IF(N265="nulová",J265,0)</f>
        <v>0</v>
      </c>
      <c r="BJ265" s="258" t="s">
        <v>83</v>
      </c>
      <c r="BK265" s="283">
        <f>ROUND(I265*H265,2)</f>
        <v>0</v>
      </c>
      <c r="BL265" s="258" t="s">
        <v>222</v>
      </c>
      <c r="BM265" s="184" t="s">
        <v>386</v>
      </c>
    </row>
    <row r="266" spans="2:65" s="13" customFormat="1" ht="12">
      <c r="B266" s="185"/>
      <c r="D266" s="186" t="s">
        <v>224</v>
      </c>
      <c r="E266" s="187" t="s">
        <v>1</v>
      </c>
      <c r="F266" s="188" t="s">
        <v>364</v>
      </c>
      <c r="H266" s="187" t="s">
        <v>1</v>
      </c>
      <c r="I266" s="189"/>
      <c r="L266" s="185"/>
      <c r="M266" s="190"/>
      <c r="T266" s="191"/>
      <c r="AT266" s="187" t="s">
        <v>224</v>
      </c>
      <c r="AU266" s="187" t="s">
        <v>83</v>
      </c>
      <c r="AV266" s="13" t="s">
        <v>78</v>
      </c>
      <c r="AW266" s="13" t="s">
        <v>27</v>
      </c>
      <c r="AX266" s="13" t="s">
        <v>72</v>
      </c>
      <c r="AY266" s="187" t="s">
        <v>216</v>
      </c>
    </row>
    <row r="267" spans="2:65" s="14" customFormat="1" ht="12">
      <c r="B267" s="192"/>
      <c r="D267" s="186" t="s">
        <v>224</v>
      </c>
      <c r="E267" s="193" t="s">
        <v>1</v>
      </c>
      <c r="F267" s="194" t="s">
        <v>387</v>
      </c>
      <c r="H267" s="195">
        <v>1.071</v>
      </c>
      <c r="I267" s="196"/>
      <c r="L267" s="192"/>
      <c r="M267" s="197"/>
      <c r="T267" s="198"/>
      <c r="AT267" s="193" t="s">
        <v>224</v>
      </c>
      <c r="AU267" s="193" t="s">
        <v>83</v>
      </c>
      <c r="AV267" s="14" t="s">
        <v>83</v>
      </c>
      <c r="AW267" s="14" t="s">
        <v>27</v>
      </c>
      <c r="AX267" s="14" t="s">
        <v>72</v>
      </c>
      <c r="AY267" s="193" t="s">
        <v>216</v>
      </c>
    </row>
    <row r="268" spans="2:65" s="15" customFormat="1" ht="12">
      <c r="B268" s="199"/>
      <c r="D268" s="186" t="s">
        <v>224</v>
      </c>
      <c r="E268" s="200" t="s">
        <v>1</v>
      </c>
      <c r="F268" s="201" t="s">
        <v>229</v>
      </c>
      <c r="H268" s="202">
        <v>1.071</v>
      </c>
      <c r="I268" s="203"/>
      <c r="L268" s="199"/>
      <c r="M268" s="204"/>
      <c r="T268" s="205"/>
      <c r="AT268" s="200" t="s">
        <v>224</v>
      </c>
      <c r="AU268" s="200" t="s">
        <v>83</v>
      </c>
      <c r="AV268" s="15" t="s">
        <v>222</v>
      </c>
      <c r="AW268" s="15" t="s">
        <v>27</v>
      </c>
      <c r="AX268" s="15" t="s">
        <v>78</v>
      </c>
      <c r="AY268" s="200" t="s">
        <v>216</v>
      </c>
    </row>
    <row r="269" spans="2:65" s="2" customFormat="1" ht="21.75" customHeight="1">
      <c r="B269" s="143"/>
      <c r="C269" s="172" t="s">
        <v>160</v>
      </c>
      <c r="D269" s="172" t="s">
        <v>218</v>
      </c>
      <c r="E269" s="173" t="s">
        <v>388</v>
      </c>
      <c r="F269" s="174" t="s">
        <v>389</v>
      </c>
      <c r="G269" s="175" t="s">
        <v>269</v>
      </c>
      <c r="H269" s="176">
        <v>12.603999999999999</v>
      </c>
      <c r="I269" s="177"/>
      <c r="J269" s="178">
        <f>ROUND(I269*H269,2)</f>
        <v>0</v>
      </c>
      <c r="K269" s="281"/>
      <c r="L269" s="45"/>
      <c r="M269" s="180" t="s">
        <v>1</v>
      </c>
      <c r="N269" s="139" t="s">
        <v>38</v>
      </c>
      <c r="P269" s="282">
        <f>O269*H269</f>
        <v>0</v>
      </c>
      <c r="Q269" s="282">
        <v>5.0000000000000001E-4</v>
      </c>
      <c r="R269" s="282">
        <f>Q269*H269</f>
        <v>6.3019999999999994E-3</v>
      </c>
      <c r="S269" s="282">
        <v>0</v>
      </c>
      <c r="T269" s="183">
        <f>S269*H269</f>
        <v>0</v>
      </c>
      <c r="AR269" s="184" t="s">
        <v>222</v>
      </c>
      <c r="AT269" s="184" t="s">
        <v>218</v>
      </c>
      <c r="AU269" s="184" t="s">
        <v>83</v>
      </c>
      <c r="AY269" s="258" t="s">
        <v>216</v>
      </c>
      <c r="BE269" s="283">
        <f>IF(N269="základná",J269,0)</f>
        <v>0</v>
      </c>
      <c r="BF269" s="283">
        <f>IF(N269="znížená",J269,0)</f>
        <v>0</v>
      </c>
      <c r="BG269" s="283">
        <f>IF(N269="zákl. prenesená",J269,0)</f>
        <v>0</v>
      </c>
      <c r="BH269" s="283">
        <f>IF(N269="zníž. prenesená",J269,0)</f>
        <v>0</v>
      </c>
      <c r="BI269" s="283">
        <f>IF(N269="nulová",J269,0)</f>
        <v>0</v>
      </c>
      <c r="BJ269" s="258" t="s">
        <v>83</v>
      </c>
      <c r="BK269" s="283">
        <f>ROUND(I269*H269,2)</f>
        <v>0</v>
      </c>
      <c r="BL269" s="258" t="s">
        <v>222</v>
      </c>
      <c r="BM269" s="184" t="s">
        <v>390</v>
      </c>
    </row>
    <row r="270" spans="2:65" s="13" customFormat="1" ht="12">
      <c r="B270" s="185"/>
      <c r="D270" s="186" t="s">
        <v>224</v>
      </c>
      <c r="E270" s="187" t="s">
        <v>1</v>
      </c>
      <c r="F270" s="188" t="s">
        <v>364</v>
      </c>
      <c r="H270" s="187" t="s">
        <v>1</v>
      </c>
      <c r="I270" s="189"/>
      <c r="L270" s="185"/>
      <c r="M270" s="190"/>
      <c r="T270" s="191"/>
      <c r="AT270" s="187" t="s">
        <v>224</v>
      </c>
      <c r="AU270" s="187" t="s">
        <v>83</v>
      </c>
      <c r="AV270" s="13" t="s">
        <v>78</v>
      </c>
      <c r="AW270" s="13" t="s">
        <v>27</v>
      </c>
      <c r="AX270" s="13" t="s">
        <v>72</v>
      </c>
      <c r="AY270" s="187" t="s">
        <v>216</v>
      </c>
    </row>
    <row r="271" spans="2:65" s="14" customFormat="1" ht="12">
      <c r="B271" s="192"/>
      <c r="D271" s="186" t="s">
        <v>224</v>
      </c>
      <c r="E271" s="193" t="s">
        <v>1</v>
      </c>
      <c r="F271" s="194" t="s">
        <v>391</v>
      </c>
      <c r="H271" s="195">
        <v>12.603999999999999</v>
      </c>
      <c r="I271" s="196"/>
      <c r="L271" s="192"/>
      <c r="M271" s="197"/>
      <c r="T271" s="198"/>
      <c r="AT271" s="193" t="s">
        <v>224</v>
      </c>
      <c r="AU271" s="193" t="s">
        <v>83</v>
      </c>
      <c r="AV271" s="14" t="s">
        <v>83</v>
      </c>
      <c r="AW271" s="14" t="s">
        <v>27</v>
      </c>
      <c r="AX271" s="14" t="s">
        <v>72</v>
      </c>
      <c r="AY271" s="193" t="s">
        <v>216</v>
      </c>
    </row>
    <row r="272" spans="2:65" s="15" customFormat="1" ht="12">
      <c r="B272" s="199"/>
      <c r="D272" s="186" t="s">
        <v>224</v>
      </c>
      <c r="E272" s="200" t="s">
        <v>1</v>
      </c>
      <c r="F272" s="201" t="s">
        <v>229</v>
      </c>
      <c r="H272" s="202">
        <v>12.603999999999999</v>
      </c>
      <c r="I272" s="203"/>
      <c r="L272" s="199"/>
      <c r="M272" s="204"/>
      <c r="T272" s="205"/>
      <c r="AT272" s="200" t="s">
        <v>224</v>
      </c>
      <c r="AU272" s="200" t="s">
        <v>83</v>
      </c>
      <c r="AV272" s="15" t="s">
        <v>222</v>
      </c>
      <c r="AW272" s="15" t="s">
        <v>27</v>
      </c>
      <c r="AX272" s="15" t="s">
        <v>78</v>
      </c>
      <c r="AY272" s="200" t="s">
        <v>216</v>
      </c>
    </row>
    <row r="273" spans="2:65" s="2" customFormat="1" ht="21.75" customHeight="1">
      <c r="B273" s="143"/>
      <c r="C273" s="172" t="s">
        <v>392</v>
      </c>
      <c r="D273" s="172" t="s">
        <v>218</v>
      </c>
      <c r="E273" s="173" t="s">
        <v>393</v>
      </c>
      <c r="F273" s="174" t="s">
        <v>394</v>
      </c>
      <c r="G273" s="175" t="s">
        <v>269</v>
      </c>
      <c r="H273" s="176">
        <v>12.6</v>
      </c>
      <c r="I273" s="177"/>
      <c r="J273" s="178">
        <f>ROUND(I273*H273,2)</f>
        <v>0</v>
      </c>
      <c r="K273" s="281"/>
      <c r="L273" s="45"/>
      <c r="M273" s="180" t="s">
        <v>1</v>
      </c>
      <c r="N273" s="139" t="s">
        <v>38</v>
      </c>
      <c r="P273" s="282">
        <f>O273*H273</f>
        <v>0</v>
      </c>
      <c r="Q273" s="282">
        <v>0</v>
      </c>
      <c r="R273" s="282">
        <f>Q273*H273</f>
        <v>0</v>
      </c>
      <c r="S273" s="282">
        <v>0</v>
      </c>
      <c r="T273" s="183">
        <f>S273*H273</f>
        <v>0</v>
      </c>
      <c r="AR273" s="184" t="s">
        <v>222</v>
      </c>
      <c r="AT273" s="184" t="s">
        <v>218</v>
      </c>
      <c r="AU273" s="184" t="s">
        <v>83</v>
      </c>
      <c r="AY273" s="258" t="s">
        <v>216</v>
      </c>
      <c r="BE273" s="283">
        <f>IF(N273="základná",J273,0)</f>
        <v>0</v>
      </c>
      <c r="BF273" s="283">
        <f>IF(N273="znížená",J273,0)</f>
        <v>0</v>
      </c>
      <c r="BG273" s="283">
        <f>IF(N273="zákl. prenesená",J273,0)</f>
        <v>0</v>
      </c>
      <c r="BH273" s="283">
        <f>IF(N273="zníž. prenesená",J273,0)</f>
        <v>0</v>
      </c>
      <c r="BI273" s="283">
        <f>IF(N273="nulová",J273,0)</f>
        <v>0</v>
      </c>
      <c r="BJ273" s="258" t="s">
        <v>83</v>
      </c>
      <c r="BK273" s="283">
        <f>ROUND(I273*H273,2)</f>
        <v>0</v>
      </c>
      <c r="BL273" s="258" t="s">
        <v>222</v>
      </c>
      <c r="BM273" s="184" t="s">
        <v>395</v>
      </c>
    </row>
    <row r="274" spans="2:65" s="2" customFormat="1" ht="33" customHeight="1">
      <c r="B274" s="143"/>
      <c r="C274" s="172" t="s">
        <v>396</v>
      </c>
      <c r="D274" s="172" t="s">
        <v>218</v>
      </c>
      <c r="E274" s="173" t="s">
        <v>397</v>
      </c>
      <c r="F274" s="174" t="s">
        <v>398</v>
      </c>
      <c r="G274" s="175" t="s">
        <v>399</v>
      </c>
      <c r="H274" s="176">
        <v>5</v>
      </c>
      <c r="I274" s="177"/>
      <c r="J274" s="178">
        <f>ROUND(I274*H274,2)</f>
        <v>0</v>
      </c>
      <c r="K274" s="281"/>
      <c r="L274" s="45"/>
      <c r="M274" s="180" t="s">
        <v>1</v>
      </c>
      <c r="N274" s="139" t="s">
        <v>38</v>
      </c>
      <c r="P274" s="282">
        <f>O274*H274</f>
        <v>0</v>
      </c>
      <c r="Q274" s="282">
        <v>4.3290000000000002E-2</v>
      </c>
      <c r="R274" s="282">
        <f>Q274*H274</f>
        <v>0.21645</v>
      </c>
      <c r="S274" s="282">
        <v>0</v>
      </c>
      <c r="T274" s="183">
        <f>S274*H274</f>
        <v>0</v>
      </c>
      <c r="AR274" s="184" t="s">
        <v>222</v>
      </c>
      <c r="AT274" s="184" t="s">
        <v>218</v>
      </c>
      <c r="AU274" s="184" t="s">
        <v>83</v>
      </c>
      <c r="AY274" s="258" t="s">
        <v>216</v>
      </c>
      <c r="BE274" s="283">
        <f>IF(N274="základná",J274,0)</f>
        <v>0</v>
      </c>
      <c r="BF274" s="283">
        <f>IF(N274="znížená",J274,0)</f>
        <v>0</v>
      </c>
      <c r="BG274" s="283">
        <f>IF(N274="zákl. prenesená",J274,0)</f>
        <v>0</v>
      </c>
      <c r="BH274" s="283">
        <f>IF(N274="zníž. prenesená",J274,0)</f>
        <v>0</v>
      </c>
      <c r="BI274" s="283">
        <f>IF(N274="nulová",J274,0)</f>
        <v>0</v>
      </c>
      <c r="BJ274" s="258" t="s">
        <v>83</v>
      </c>
      <c r="BK274" s="283">
        <f>ROUND(I274*H274,2)</f>
        <v>0</v>
      </c>
      <c r="BL274" s="258" t="s">
        <v>222</v>
      </c>
      <c r="BM274" s="184" t="s">
        <v>400</v>
      </c>
    </row>
    <row r="275" spans="2:65" s="2" customFormat="1" ht="33" customHeight="1">
      <c r="B275" s="143"/>
      <c r="C275" s="172" t="s">
        <v>401</v>
      </c>
      <c r="D275" s="172" t="s">
        <v>218</v>
      </c>
      <c r="E275" s="173" t="s">
        <v>402</v>
      </c>
      <c r="F275" s="174" t="s">
        <v>403</v>
      </c>
      <c r="G275" s="175" t="s">
        <v>269</v>
      </c>
      <c r="H275" s="176">
        <v>107.92</v>
      </c>
      <c r="I275" s="177"/>
      <c r="J275" s="178">
        <f>ROUND(I275*H275,2)</f>
        <v>0</v>
      </c>
      <c r="K275" s="281"/>
      <c r="L275" s="45"/>
      <c r="M275" s="180" t="s">
        <v>1</v>
      </c>
      <c r="N275" s="139" t="s">
        <v>38</v>
      </c>
      <c r="P275" s="282">
        <f>O275*H275</f>
        <v>0</v>
      </c>
      <c r="Q275" s="282">
        <v>2.2300000000000002E-3</v>
      </c>
      <c r="R275" s="282">
        <f>Q275*H275</f>
        <v>0.24066160000000003</v>
      </c>
      <c r="S275" s="282">
        <v>0</v>
      </c>
      <c r="T275" s="183">
        <f>S275*H275</f>
        <v>0</v>
      </c>
      <c r="AR275" s="184" t="s">
        <v>222</v>
      </c>
      <c r="AT275" s="184" t="s">
        <v>218</v>
      </c>
      <c r="AU275" s="184" t="s">
        <v>83</v>
      </c>
      <c r="AY275" s="258" t="s">
        <v>216</v>
      </c>
      <c r="BE275" s="283">
        <f>IF(N275="základná",J275,0)</f>
        <v>0</v>
      </c>
      <c r="BF275" s="283">
        <f>IF(N275="znížená",J275,0)</f>
        <v>0</v>
      </c>
      <c r="BG275" s="283">
        <f>IF(N275="zákl. prenesená",J275,0)</f>
        <v>0</v>
      </c>
      <c r="BH275" s="283">
        <f>IF(N275="zníž. prenesená",J275,0)</f>
        <v>0</v>
      </c>
      <c r="BI275" s="283">
        <f>IF(N275="nulová",J275,0)</f>
        <v>0</v>
      </c>
      <c r="BJ275" s="258" t="s">
        <v>83</v>
      </c>
      <c r="BK275" s="283">
        <f>ROUND(I275*H275,2)</f>
        <v>0</v>
      </c>
      <c r="BL275" s="258" t="s">
        <v>222</v>
      </c>
      <c r="BM275" s="184" t="s">
        <v>404</v>
      </c>
    </row>
    <row r="276" spans="2:65" s="13" customFormat="1" ht="12">
      <c r="B276" s="185"/>
      <c r="D276" s="186" t="s">
        <v>224</v>
      </c>
      <c r="E276" s="187" t="s">
        <v>1</v>
      </c>
      <c r="F276" s="188" t="s">
        <v>405</v>
      </c>
      <c r="H276" s="187" t="s">
        <v>1</v>
      </c>
      <c r="I276" s="189"/>
      <c r="L276" s="185"/>
      <c r="M276" s="190"/>
      <c r="T276" s="191"/>
      <c r="AT276" s="187" t="s">
        <v>224</v>
      </c>
      <c r="AU276" s="187" t="s">
        <v>83</v>
      </c>
      <c r="AV276" s="13" t="s">
        <v>78</v>
      </c>
      <c r="AW276" s="13" t="s">
        <v>27</v>
      </c>
      <c r="AX276" s="13" t="s">
        <v>72</v>
      </c>
      <c r="AY276" s="187" t="s">
        <v>216</v>
      </c>
    </row>
    <row r="277" spans="2:65" s="14" customFormat="1" ht="12">
      <c r="B277" s="192"/>
      <c r="D277" s="186" t="s">
        <v>224</v>
      </c>
      <c r="E277" s="193" t="s">
        <v>1</v>
      </c>
      <c r="F277" s="194" t="s">
        <v>406</v>
      </c>
      <c r="H277" s="195">
        <v>98.69</v>
      </c>
      <c r="I277" s="196"/>
      <c r="L277" s="192"/>
      <c r="M277" s="197"/>
      <c r="T277" s="198"/>
      <c r="AT277" s="193" t="s">
        <v>224</v>
      </c>
      <c r="AU277" s="193" t="s">
        <v>83</v>
      </c>
      <c r="AV277" s="14" t="s">
        <v>83</v>
      </c>
      <c r="AW277" s="14" t="s">
        <v>27</v>
      </c>
      <c r="AX277" s="14" t="s">
        <v>72</v>
      </c>
      <c r="AY277" s="193" t="s">
        <v>216</v>
      </c>
    </row>
    <row r="278" spans="2:65" s="14" customFormat="1" ht="12">
      <c r="B278" s="192"/>
      <c r="D278" s="186" t="s">
        <v>224</v>
      </c>
      <c r="E278" s="193" t="s">
        <v>1</v>
      </c>
      <c r="F278" s="194" t="s">
        <v>407</v>
      </c>
      <c r="H278" s="195">
        <v>9.23</v>
      </c>
      <c r="I278" s="196"/>
      <c r="L278" s="192"/>
      <c r="M278" s="197"/>
      <c r="T278" s="198"/>
      <c r="AT278" s="193" t="s">
        <v>224</v>
      </c>
      <c r="AU278" s="193" t="s">
        <v>83</v>
      </c>
      <c r="AV278" s="14" t="s">
        <v>83</v>
      </c>
      <c r="AW278" s="14" t="s">
        <v>27</v>
      </c>
      <c r="AX278" s="14" t="s">
        <v>72</v>
      </c>
      <c r="AY278" s="193" t="s">
        <v>216</v>
      </c>
    </row>
    <row r="279" spans="2:65" s="15" customFormat="1" ht="12">
      <c r="B279" s="199"/>
      <c r="D279" s="186" t="s">
        <v>224</v>
      </c>
      <c r="E279" s="200" t="s">
        <v>408</v>
      </c>
      <c r="F279" s="201" t="s">
        <v>229</v>
      </c>
      <c r="H279" s="202">
        <v>107.92</v>
      </c>
      <c r="I279" s="203"/>
      <c r="L279" s="199"/>
      <c r="M279" s="204"/>
      <c r="T279" s="205"/>
      <c r="AT279" s="200" t="s">
        <v>224</v>
      </c>
      <c r="AU279" s="200" t="s">
        <v>83</v>
      </c>
      <c r="AV279" s="15" t="s">
        <v>222</v>
      </c>
      <c r="AW279" s="15" t="s">
        <v>27</v>
      </c>
      <c r="AX279" s="15" t="s">
        <v>78</v>
      </c>
      <c r="AY279" s="200" t="s">
        <v>216</v>
      </c>
    </row>
    <row r="280" spans="2:65" s="2" customFormat="1" ht="33" customHeight="1">
      <c r="B280" s="143"/>
      <c r="C280" s="172" t="s">
        <v>409</v>
      </c>
      <c r="D280" s="172" t="s">
        <v>218</v>
      </c>
      <c r="E280" s="173" t="s">
        <v>410</v>
      </c>
      <c r="F280" s="174" t="s">
        <v>411</v>
      </c>
      <c r="G280" s="175" t="s">
        <v>269</v>
      </c>
      <c r="H280" s="176">
        <v>107.92</v>
      </c>
      <c r="I280" s="177"/>
      <c r="J280" s="178">
        <f>ROUND(I280*H280,2)</f>
        <v>0</v>
      </c>
      <c r="K280" s="281"/>
      <c r="L280" s="45"/>
      <c r="M280" s="180" t="s">
        <v>1</v>
      </c>
      <c r="N280" s="139" t="s">
        <v>38</v>
      </c>
      <c r="P280" s="282">
        <f>O280*H280</f>
        <v>0</v>
      </c>
      <c r="Q280" s="282">
        <v>2.3400000000000001E-3</v>
      </c>
      <c r="R280" s="282">
        <f>Q280*H280</f>
        <v>0.2525328</v>
      </c>
      <c r="S280" s="282">
        <v>0</v>
      </c>
      <c r="T280" s="183">
        <f>S280*H280</f>
        <v>0</v>
      </c>
      <c r="AR280" s="184" t="s">
        <v>222</v>
      </c>
      <c r="AT280" s="184" t="s">
        <v>218</v>
      </c>
      <c r="AU280" s="184" t="s">
        <v>83</v>
      </c>
      <c r="AY280" s="258" t="s">
        <v>216</v>
      </c>
      <c r="BE280" s="283">
        <f>IF(N280="základná",J280,0)</f>
        <v>0</v>
      </c>
      <c r="BF280" s="283">
        <f>IF(N280="znížená",J280,0)</f>
        <v>0</v>
      </c>
      <c r="BG280" s="283">
        <f>IF(N280="zákl. prenesená",J280,0)</f>
        <v>0</v>
      </c>
      <c r="BH280" s="283">
        <f>IF(N280="zníž. prenesená",J280,0)</f>
        <v>0</v>
      </c>
      <c r="BI280" s="283">
        <f>IF(N280="nulová",J280,0)</f>
        <v>0</v>
      </c>
      <c r="BJ280" s="258" t="s">
        <v>83</v>
      </c>
      <c r="BK280" s="283">
        <f>ROUND(I280*H280,2)</f>
        <v>0</v>
      </c>
      <c r="BL280" s="258" t="s">
        <v>222</v>
      </c>
      <c r="BM280" s="184" t="s">
        <v>412</v>
      </c>
    </row>
    <row r="281" spans="2:65" s="13" customFormat="1" ht="12">
      <c r="B281" s="185"/>
      <c r="D281" s="186" t="s">
        <v>224</v>
      </c>
      <c r="E281" s="187" t="s">
        <v>1</v>
      </c>
      <c r="F281" s="188" t="s">
        <v>405</v>
      </c>
      <c r="H281" s="187" t="s">
        <v>1</v>
      </c>
      <c r="I281" s="189"/>
      <c r="L281" s="185"/>
      <c r="M281" s="190"/>
      <c r="T281" s="191"/>
      <c r="AT281" s="187" t="s">
        <v>224</v>
      </c>
      <c r="AU281" s="187" t="s">
        <v>83</v>
      </c>
      <c r="AV281" s="13" t="s">
        <v>78</v>
      </c>
      <c r="AW281" s="13" t="s">
        <v>27</v>
      </c>
      <c r="AX281" s="13" t="s">
        <v>72</v>
      </c>
      <c r="AY281" s="187" t="s">
        <v>216</v>
      </c>
    </row>
    <row r="282" spans="2:65" s="14" customFormat="1" ht="12">
      <c r="B282" s="192"/>
      <c r="D282" s="186" t="s">
        <v>224</v>
      </c>
      <c r="E282" s="193" t="s">
        <v>1</v>
      </c>
      <c r="F282" s="194" t="s">
        <v>406</v>
      </c>
      <c r="H282" s="195">
        <v>98.69</v>
      </c>
      <c r="I282" s="196"/>
      <c r="L282" s="192"/>
      <c r="M282" s="197"/>
      <c r="T282" s="198"/>
      <c r="AT282" s="193" t="s">
        <v>224</v>
      </c>
      <c r="AU282" s="193" t="s">
        <v>83</v>
      </c>
      <c r="AV282" s="14" t="s">
        <v>83</v>
      </c>
      <c r="AW282" s="14" t="s">
        <v>27</v>
      </c>
      <c r="AX282" s="14" t="s">
        <v>72</v>
      </c>
      <c r="AY282" s="193" t="s">
        <v>216</v>
      </c>
    </row>
    <row r="283" spans="2:65" s="14" customFormat="1" ht="12">
      <c r="B283" s="192"/>
      <c r="D283" s="186" t="s">
        <v>224</v>
      </c>
      <c r="E283" s="193" t="s">
        <v>1</v>
      </c>
      <c r="F283" s="194" t="s">
        <v>407</v>
      </c>
      <c r="H283" s="195">
        <v>9.23</v>
      </c>
      <c r="I283" s="196"/>
      <c r="L283" s="192"/>
      <c r="M283" s="197"/>
      <c r="T283" s="198"/>
      <c r="AT283" s="193" t="s">
        <v>224</v>
      </c>
      <c r="AU283" s="193" t="s">
        <v>83</v>
      </c>
      <c r="AV283" s="14" t="s">
        <v>83</v>
      </c>
      <c r="AW283" s="14" t="s">
        <v>27</v>
      </c>
      <c r="AX283" s="14" t="s">
        <v>72</v>
      </c>
      <c r="AY283" s="193" t="s">
        <v>216</v>
      </c>
    </row>
    <row r="284" spans="2:65" s="15" customFormat="1" ht="12">
      <c r="B284" s="199"/>
      <c r="D284" s="186" t="s">
        <v>224</v>
      </c>
      <c r="E284" s="200" t="s">
        <v>1</v>
      </c>
      <c r="F284" s="201" t="s">
        <v>229</v>
      </c>
      <c r="H284" s="202">
        <v>107.92</v>
      </c>
      <c r="I284" s="203"/>
      <c r="L284" s="199"/>
      <c r="M284" s="204"/>
      <c r="T284" s="205"/>
      <c r="AT284" s="200" t="s">
        <v>224</v>
      </c>
      <c r="AU284" s="200" t="s">
        <v>83</v>
      </c>
      <c r="AV284" s="15" t="s">
        <v>222</v>
      </c>
      <c r="AW284" s="15" t="s">
        <v>27</v>
      </c>
      <c r="AX284" s="15" t="s">
        <v>78</v>
      </c>
      <c r="AY284" s="200" t="s">
        <v>216</v>
      </c>
    </row>
    <row r="285" spans="2:65" s="2" customFormat="1" ht="33" customHeight="1">
      <c r="B285" s="143"/>
      <c r="C285" s="172" t="s">
        <v>413</v>
      </c>
      <c r="D285" s="172" t="s">
        <v>218</v>
      </c>
      <c r="E285" s="173" t="s">
        <v>414</v>
      </c>
      <c r="F285" s="174" t="s">
        <v>415</v>
      </c>
      <c r="G285" s="175" t="s">
        <v>269</v>
      </c>
      <c r="H285" s="176">
        <v>107.92</v>
      </c>
      <c r="I285" s="177"/>
      <c r="J285" s="178">
        <f>ROUND(I285*H285,2)</f>
        <v>0</v>
      </c>
      <c r="K285" s="281"/>
      <c r="L285" s="45"/>
      <c r="M285" s="180" t="s">
        <v>1</v>
      </c>
      <c r="N285" s="139" t="s">
        <v>38</v>
      </c>
      <c r="P285" s="282">
        <f>O285*H285</f>
        <v>0</v>
      </c>
      <c r="Q285" s="282">
        <v>2.5799999999999998E-3</v>
      </c>
      <c r="R285" s="282">
        <f>Q285*H285</f>
        <v>0.2784336</v>
      </c>
      <c r="S285" s="282">
        <v>0</v>
      </c>
      <c r="T285" s="183">
        <f>S285*H285</f>
        <v>0</v>
      </c>
      <c r="AR285" s="184" t="s">
        <v>222</v>
      </c>
      <c r="AT285" s="184" t="s">
        <v>218</v>
      </c>
      <c r="AU285" s="184" t="s">
        <v>83</v>
      </c>
      <c r="AY285" s="258" t="s">
        <v>216</v>
      </c>
      <c r="BE285" s="283">
        <f>IF(N285="základná",J285,0)</f>
        <v>0</v>
      </c>
      <c r="BF285" s="283">
        <f>IF(N285="znížená",J285,0)</f>
        <v>0</v>
      </c>
      <c r="BG285" s="283">
        <f>IF(N285="zákl. prenesená",J285,0)</f>
        <v>0</v>
      </c>
      <c r="BH285" s="283">
        <f>IF(N285="zníž. prenesená",J285,0)</f>
        <v>0</v>
      </c>
      <c r="BI285" s="283">
        <f>IF(N285="nulová",J285,0)</f>
        <v>0</v>
      </c>
      <c r="BJ285" s="258" t="s">
        <v>83</v>
      </c>
      <c r="BK285" s="283">
        <f>ROUND(I285*H285,2)</f>
        <v>0</v>
      </c>
      <c r="BL285" s="258" t="s">
        <v>222</v>
      </c>
      <c r="BM285" s="184" t="s">
        <v>416</v>
      </c>
    </row>
    <row r="286" spans="2:65" s="13" customFormat="1" ht="12">
      <c r="B286" s="185"/>
      <c r="D286" s="186" t="s">
        <v>224</v>
      </c>
      <c r="E286" s="187" t="s">
        <v>1</v>
      </c>
      <c r="F286" s="188" t="s">
        <v>405</v>
      </c>
      <c r="H286" s="187" t="s">
        <v>1</v>
      </c>
      <c r="I286" s="189"/>
      <c r="L286" s="185"/>
      <c r="M286" s="190"/>
      <c r="T286" s="191"/>
      <c r="AT286" s="187" t="s">
        <v>224</v>
      </c>
      <c r="AU286" s="187" t="s">
        <v>83</v>
      </c>
      <c r="AV286" s="13" t="s">
        <v>78</v>
      </c>
      <c r="AW286" s="13" t="s">
        <v>27</v>
      </c>
      <c r="AX286" s="13" t="s">
        <v>72</v>
      </c>
      <c r="AY286" s="187" t="s">
        <v>216</v>
      </c>
    </row>
    <row r="287" spans="2:65" s="14" customFormat="1" ht="12">
      <c r="B287" s="192"/>
      <c r="D287" s="186" t="s">
        <v>224</v>
      </c>
      <c r="E287" s="193" t="s">
        <v>1</v>
      </c>
      <c r="F287" s="194" t="s">
        <v>406</v>
      </c>
      <c r="H287" s="195">
        <v>98.69</v>
      </c>
      <c r="I287" s="196"/>
      <c r="L287" s="192"/>
      <c r="M287" s="197"/>
      <c r="T287" s="198"/>
      <c r="AT287" s="193" t="s">
        <v>224</v>
      </c>
      <c r="AU287" s="193" t="s">
        <v>83</v>
      </c>
      <c r="AV287" s="14" t="s">
        <v>83</v>
      </c>
      <c r="AW287" s="14" t="s">
        <v>27</v>
      </c>
      <c r="AX287" s="14" t="s">
        <v>72</v>
      </c>
      <c r="AY287" s="193" t="s">
        <v>216</v>
      </c>
    </row>
    <row r="288" spans="2:65" s="14" customFormat="1" ht="12">
      <c r="B288" s="192"/>
      <c r="D288" s="186" t="s">
        <v>224</v>
      </c>
      <c r="E288" s="193" t="s">
        <v>1</v>
      </c>
      <c r="F288" s="194" t="s">
        <v>407</v>
      </c>
      <c r="H288" s="195">
        <v>9.23</v>
      </c>
      <c r="I288" s="196"/>
      <c r="L288" s="192"/>
      <c r="M288" s="197"/>
      <c r="T288" s="198"/>
      <c r="AT288" s="193" t="s">
        <v>224</v>
      </c>
      <c r="AU288" s="193" t="s">
        <v>83</v>
      </c>
      <c r="AV288" s="14" t="s">
        <v>83</v>
      </c>
      <c r="AW288" s="14" t="s">
        <v>27</v>
      </c>
      <c r="AX288" s="14" t="s">
        <v>72</v>
      </c>
      <c r="AY288" s="193" t="s">
        <v>216</v>
      </c>
    </row>
    <row r="289" spans="2:65" s="15" customFormat="1" ht="12">
      <c r="B289" s="199"/>
      <c r="D289" s="186" t="s">
        <v>224</v>
      </c>
      <c r="E289" s="200" t="s">
        <v>1</v>
      </c>
      <c r="F289" s="201" t="s">
        <v>229</v>
      </c>
      <c r="H289" s="202">
        <v>107.92</v>
      </c>
      <c r="I289" s="203"/>
      <c r="L289" s="199"/>
      <c r="M289" s="204"/>
      <c r="T289" s="205"/>
      <c r="AT289" s="200" t="s">
        <v>224</v>
      </c>
      <c r="AU289" s="200" t="s">
        <v>83</v>
      </c>
      <c r="AV289" s="15" t="s">
        <v>222</v>
      </c>
      <c r="AW289" s="15" t="s">
        <v>27</v>
      </c>
      <c r="AX289" s="15" t="s">
        <v>78</v>
      </c>
      <c r="AY289" s="200" t="s">
        <v>216</v>
      </c>
    </row>
    <row r="290" spans="2:65" s="2" customFormat="1" ht="21.75" customHeight="1">
      <c r="B290" s="143"/>
      <c r="C290" s="172" t="s">
        <v>417</v>
      </c>
      <c r="D290" s="172" t="s">
        <v>218</v>
      </c>
      <c r="E290" s="173" t="s">
        <v>418</v>
      </c>
      <c r="F290" s="174" t="s">
        <v>419</v>
      </c>
      <c r="G290" s="175" t="s">
        <v>269</v>
      </c>
      <c r="H290" s="176">
        <v>270.76</v>
      </c>
      <c r="I290" s="177"/>
      <c r="J290" s="178">
        <f>ROUND(I290*H290,2)</f>
        <v>0</v>
      </c>
      <c r="K290" s="281"/>
      <c r="L290" s="45"/>
      <c r="M290" s="180" t="s">
        <v>1</v>
      </c>
      <c r="N290" s="139" t="s">
        <v>38</v>
      </c>
      <c r="P290" s="282">
        <f>O290*H290</f>
        <v>0</v>
      </c>
      <c r="Q290" s="282">
        <v>3.0000000000000001E-5</v>
      </c>
      <c r="R290" s="282">
        <f>Q290*H290</f>
        <v>8.1227999999999995E-3</v>
      </c>
      <c r="S290" s="282">
        <v>0</v>
      </c>
      <c r="T290" s="183">
        <f>S290*H290</f>
        <v>0</v>
      </c>
      <c r="AR290" s="184" t="s">
        <v>222</v>
      </c>
      <c r="AT290" s="184" t="s">
        <v>218</v>
      </c>
      <c r="AU290" s="184" t="s">
        <v>83</v>
      </c>
      <c r="AY290" s="258" t="s">
        <v>216</v>
      </c>
      <c r="BE290" s="283">
        <f>IF(N290="základná",J290,0)</f>
        <v>0</v>
      </c>
      <c r="BF290" s="283">
        <f>IF(N290="znížená",J290,0)</f>
        <v>0</v>
      </c>
      <c r="BG290" s="283">
        <f>IF(N290="zákl. prenesená",J290,0)</f>
        <v>0</v>
      </c>
      <c r="BH290" s="283">
        <f>IF(N290="zníž. prenesená",J290,0)</f>
        <v>0</v>
      </c>
      <c r="BI290" s="283">
        <f>IF(N290="nulová",J290,0)</f>
        <v>0</v>
      </c>
      <c r="BJ290" s="258" t="s">
        <v>83</v>
      </c>
      <c r="BK290" s="283">
        <f>ROUND(I290*H290,2)</f>
        <v>0</v>
      </c>
      <c r="BL290" s="258" t="s">
        <v>222</v>
      </c>
      <c r="BM290" s="184" t="s">
        <v>420</v>
      </c>
    </row>
    <row r="291" spans="2:65" s="13" customFormat="1" ht="12">
      <c r="B291" s="185"/>
      <c r="D291" s="186" t="s">
        <v>224</v>
      </c>
      <c r="E291" s="187" t="s">
        <v>1</v>
      </c>
      <c r="F291" s="188" t="s">
        <v>421</v>
      </c>
      <c r="H291" s="187" t="s">
        <v>1</v>
      </c>
      <c r="I291" s="189"/>
      <c r="L291" s="185"/>
      <c r="M291" s="190"/>
      <c r="T291" s="191"/>
      <c r="AT291" s="187" t="s">
        <v>224</v>
      </c>
      <c r="AU291" s="187" t="s">
        <v>83</v>
      </c>
      <c r="AV291" s="13" t="s">
        <v>78</v>
      </c>
      <c r="AW291" s="13" t="s">
        <v>27</v>
      </c>
      <c r="AX291" s="13" t="s">
        <v>72</v>
      </c>
      <c r="AY291" s="187" t="s">
        <v>216</v>
      </c>
    </row>
    <row r="292" spans="2:65" s="13" customFormat="1" ht="12">
      <c r="B292" s="185"/>
      <c r="D292" s="186" t="s">
        <v>224</v>
      </c>
      <c r="E292" s="187" t="s">
        <v>1</v>
      </c>
      <c r="F292" s="188" t="s">
        <v>422</v>
      </c>
      <c r="H292" s="187" t="s">
        <v>1</v>
      </c>
      <c r="I292" s="189"/>
      <c r="L292" s="185"/>
      <c r="M292" s="190"/>
      <c r="T292" s="191"/>
      <c r="AT292" s="187" t="s">
        <v>224</v>
      </c>
      <c r="AU292" s="187" t="s">
        <v>83</v>
      </c>
      <c r="AV292" s="13" t="s">
        <v>78</v>
      </c>
      <c r="AW292" s="13" t="s">
        <v>27</v>
      </c>
      <c r="AX292" s="13" t="s">
        <v>72</v>
      </c>
      <c r="AY292" s="187" t="s">
        <v>216</v>
      </c>
    </row>
    <row r="293" spans="2:65" s="14" customFormat="1" ht="12">
      <c r="B293" s="192"/>
      <c r="D293" s="186" t="s">
        <v>224</v>
      </c>
      <c r="E293" s="193" t="s">
        <v>1</v>
      </c>
      <c r="F293" s="194" t="s">
        <v>423</v>
      </c>
      <c r="H293" s="195">
        <v>222.3</v>
      </c>
      <c r="I293" s="196"/>
      <c r="L293" s="192"/>
      <c r="M293" s="197"/>
      <c r="T293" s="198"/>
      <c r="AT293" s="193" t="s">
        <v>224</v>
      </c>
      <c r="AU293" s="193" t="s">
        <v>83</v>
      </c>
      <c r="AV293" s="14" t="s">
        <v>83</v>
      </c>
      <c r="AW293" s="14" t="s">
        <v>27</v>
      </c>
      <c r="AX293" s="14" t="s">
        <v>72</v>
      </c>
      <c r="AY293" s="193" t="s">
        <v>216</v>
      </c>
    </row>
    <row r="294" spans="2:65" s="13" customFormat="1" ht="12">
      <c r="B294" s="185"/>
      <c r="D294" s="186" t="s">
        <v>224</v>
      </c>
      <c r="E294" s="187" t="s">
        <v>1</v>
      </c>
      <c r="F294" s="188" t="s">
        <v>424</v>
      </c>
      <c r="H294" s="187" t="s">
        <v>1</v>
      </c>
      <c r="I294" s="189"/>
      <c r="L294" s="185"/>
      <c r="M294" s="190"/>
      <c r="T294" s="191"/>
      <c r="AT294" s="187" t="s">
        <v>224</v>
      </c>
      <c r="AU294" s="187" t="s">
        <v>83</v>
      </c>
      <c r="AV294" s="13" t="s">
        <v>78</v>
      </c>
      <c r="AW294" s="13" t="s">
        <v>27</v>
      </c>
      <c r="AX294" s="13" t="s">
        <v>72</v>
      </c>
      <c r="AY294" s="187" t="s">
        <v>216</v>
      </c>
    </row>
    <row r="295" spans="2:65" s="14" customFormat="1" ht="12">
      <c r="B295" s="192"/>
      <c r="D295" s="186" t="s">
        <v>224</v>
      </c>
      <c r="E295" s="193" t="s">
        <v>1</v>
      </c>
      <c r="F295" s="194" t="s">
        <v>425</v>
      </c>
      <c r="H295" s="195">
        <v>18.46</v>
      </c>
      <c r="I295" s="196"/>
      <c r="L295" s="192"/>
      <c r="M295" s="197"/>
      <c r="T295" s="198"/>
      <c r="AT295" s="193" t="s">
        <v>224</v>
      </c>
      <c r="AU295" s="193" t="s">
        <v>83</v>
      </c>
      <c r="AV295" s="14" t="s">
        <v>83</v>
      </c>
      <c r="AW295" s="14" t="s">
        <v>27</v>
      </c>
      <c r="AX295" s="14" t="s">
        <v>72</v>
      </c>
      <c r="AY295" s="193" t="s">
        <v>216</v>
      </c>
    </row>
    <row r="296" spans="2:65" s="16" customFormat="1" ht="12">
      <c r="B296" s="217"/>
      <c r="D296" s="186" t="s">
        <v>224</v>
      </c>
      <c r="E296" s="218" t="s">
        <v>157</v>
      </c>
      <c r="F296" s="219" t="s">
        <v>374</v>
      </c>
      <c r="H296" s="220">
        <v>240.76</v>
      </c>
      <c r="I296" s="221"/>
      <c r="L296" s="217"/>
      <c r="M296" s="222"/>
      <c r="T296" s="223"/>
      <c r="AT296" s="218" t="s">
        <v>224</v>
      </c>
      <c r="AU296" s="218" t="s">
        <v>83</v>
      </c>
      <c r="AV296" s="16" t="s">
        <v>237</v>
      </c>
      <c r="AW296" s="16" t="s">
        <v>27</v>
      </c>
      <c r="AX296" s="16" t="s">
        <v>72</v>
      </c>
      <c r="AY296" s="218" t="s">
        <v>216</v>
      </c>
    </row>
    <row r="297" spans="2:65" s="13" customFormat="1" ht="12">
      <c r="B297" s="185"/>
      <c r="D297" s="186" t="s">
        <v>224</v>
      </c>
      <c r="E297" s="187" t="s">
        <v>1</v>
      </c>
      <c r="F297" s="188" t="s">
        <v>426</v>
      </c>
      <c r="H297" s="187" t="s">
        <v>1</v>
      </c>
      <c r="I297" s="189"/>
      <c r="L297" s="185"/>
      <c r="M297" s="190"/>
      <c r="T297" s="191"/>
      <c r="AT297" s="187" t="s">
        <v>224</v>
      </c>
      <c r="AU297" s="187" t="s">
        <v>83</v>
      </c>
      <c r="AV297" s="13" t="s">
        <v>78</v>
      </c>
      <c r="AW297" s="13" t="s">
        <v>27</v>
      </c>
      <c r="AX297" s="13" t="s">
        <v>72</v>
      </c>
      <c r="AY297" s="187" t="s">
        <v>216</v>
      </c>
    </row>
    <row r="298" spans="2:65" s="14" customFormat="1" ht="12">
      <c r="B298" s="192"/>
      <c r="D298" s="186" t="s">
        <v>224</v>
      </c>
      <c r="E298" s="193" t="s">
        <v>1</v>
      </c>
      <c r="F298" s="194" t="s">
        <v>160</v>
      </c>
      <c r="H298" s="195">
        <v>30</v>
      </c>
      <c r="I298" s="196"/>
      <c r="L298" s="192"/>
      <c r="M298" s="197"/>
      <c r="T298" s="198"/>
      <c r="AT298" s="193" t="s">
        <v>224</v>
      </c>
      <c r="AU298" s="193" t="s">
        <v>83</v>
      </c>
      <c r="AV298" s="14" t="s">
        <v>83</v>
      </c>
      <c r="AW298" s="14" t="s">
        <v>27</v>
      </c>
      <c r="AX298" s="14" t="s">
        <v>72</v>
      </c>
      <c r="AY298" s="193" t="s">
        <v>216</v>
      </c>
    </row>
    <row r="299" spans="2:65" s="16" customFormat="1" ht="12">
      <c r="B299" s="217"/>
      <c r="D299" s="186" t="s">
        <v>224</v>
      </c>
      <c r="E299" s="218" t="s">
        <v>159</v>
      </c>
      <c r="F299" s="219" t="s">
        <v>374</v>
      </c>
      <c r="H299" s="220">
        <v>30</v>
      </c>
      <c r="I299" s="221"/>
      <c r="L299" s="217"/>
      <c r="M299" s="222"/>
      <c r="T299" s="223"/>
      <c r="AT299" s="218" t="s">
        <v>224</v>
      </c>
      <c r="AU299" s="218" t="s">
        <v>83</v>
      </c>
      <c r="AV299" s="16" t="s">
        <v>237</v>
      </c>
      <c r="AW299" s="16" t="s">
        <v>27</v>
      </c>
      <c r="AX299" s="16" t="s">
        <v>72</v>
      </c>
      <c r="AY299" s="218" t="s">
        <v>216</v>
      </c>
    </row>
    <row r="300" spans="2:65" s="15" customFormat="1" ht="12">
      <c r="B300" s="199"/>
      <c r="D300" s="186" t="s">
        <v>224</v>
      </c>
      <c r="E300" s="200" t="s">
        <v>427</v>
      </c>
      <c r="F300" s="201" t="s">
        <v>229</v>
      </c>
      <c r="H300" s="202">
        <v>270.76</v>
      </c>
      <c r="I300" s="203"/>
      <c r="L300" s="199"/>
      <c r="M300" s="204"/>
      <c r="T300" s="205"/>
      <c r="AT300" s="200" t="s">
        <v>224</v>
      </c>
      <c r="AU300" s="200" t="s">
        <v>83</v>
      </c>
      <c r="AV300" s="15" t="s">
        <v>222</v>
      </c>
      <c r="AW300" s="15" t="s">
        <v>27</v>
      </c>
      <c r="AX300" s="15" t="s">
        <v>78</v>
      </c>
      <c r="AY300" s="200" t="s">
        <v>216</v>
      </c>
    </row>
    <row r="301" spans="2:65" s="2" customFormat="1" ht="16.5" customHeight="1">
      <c r="B301" s="143"/>
      <c r="C301" s="206" t="s">
        <v>428</v>
      </c>
      <c r="D301" s="206" t="s">
        <v>272</v>
      </c>
      <c r="E301" s="207" t="s">
        <v>429</v>
      </c>
      <c r="F301" s="208" t="s">
        <v>430</v>
      </c>
      <c r="G301" s="209" t="s">
        <v>269</v>
      </c>
      <c r="H301" s="210">
        <v>276.87400000000002</v>
      </c>
      <c r="I301" s="211"/>
      <c r="J301" s="212">
        <f>ROUND(I301*H301,2)</f>
        <v>0</v>
      </c>
      <c r="K301" s="213"/>
      <c r="L301" s="214"/>
      <c r="M301" s="215" t="s">
        <v>1</v>
      </c>
      <c r="N301" s="284" t="s">
        <v>38</v>
      </c>
      <c r="P301" s="282">
        <f>O301*H301</f>
        <v>0</v>
      </c>
      <c r="Q301" s="282">
        <v>2.0000000000000001E-4</v>
      </c>
      <c r="R301" s="282">
        <f>Q301*H301</f>
        <v>5.5374800000000009E-2</v>
      </c>
      <c r="S301" s="282">
        <v>0</v>
      </c>
      <c r="T301" s="183">
        <f>S301*H301</f>
        <v>0</v>
      </c>
      <c r="AR301" s="184" t="s">
        <v>260</v>
      </c>
      <c r="AT301" s="184" t="s">
        <v>272</v>
      </c>
      <c r="AU301" s="184" t="s">
        <v>83</v>
      </c>
      <c r="AY301" s="258" t="s">
        <v>216</v>
      </c>
      <c r="BE301" s="283">
        <f>IF(N301="základná",J301,0)</f>
        <v>0</v>
      </c>
      <c r="BF301" s="283">
        <f>IF(N301="znížená",J301,0)</f>
        <v>0</v>
      </c>
      <c r="BG301" s="283">
        <f>IF(N301="zákl. prenesená",J301,0)</f>
        <v>0</v>
      </c>
      <c r="BH301" s="283">
        <f>IF(N301="zníž. prenesená",J301,0)</f>
        <v>0</v>
      </c>
      <c r="BI301" s="283">
        <f>IF(N301="nulová",J301,0)</f>
        <v>0</v>
      </c>
      <c r="BJ301" s="258" t="s">
        <v>83</v>
      </c>
      <c r="BK301" s="283">
        <f>ROUND(I301*H301,2)</f>
        <v>0</v>
      </c>
      <c r="BL301" s="258" t="s">
        <v>222</v>
      </c>
      <c r="BM301" s="184" t="s">
        <v>431</v>
      </c>
    </row>
    <row r="302" spans="2:65" s="14" customFormat="1" ht="12">
      <c r="B302" s="192"/>
      <c r="D302" s="186" t="s">
        <v>224</v>
      </c>
      <c r="E302" s="193" t="s">
        <v>1</v>
      </c>
      <c r="F302" s="194" t="s">
        <v>432</v>
      </c>
      <c r="H302" s="195">
        <v>276.87400000000002</v>
      </c>
      <c r="I302" s="196"/>
      <c r="L302" s="192"/>
      <c r="M302" s="197"/>
      <c r="T302" s="198"/>
      <c r="AT302" s="193" t="s">
        <v>224</v>
      </c>
      <c r="AU302" s="193" t="s">
        <v>83</v>
      </c>
      <c r="AV302" s="14" t="s">
        <v>83</v>
      </c>
      <c r="AW302" s="14" t="s">
        <v>27</v>
      </c>
      <c r="AX302" s="14" t="s">
        <v>72</v>
      </c>
      <c r="AY302" s="193" t="s">
        <v>216</v>
      </c>
    </row>
    <row r="303" spans="2:65" s="15" customFormat="1" ht="12">
      <c r="B303" s="199"/>
      <c r="D303" s="186" t="s">
        <v>224</v>
      </c>
      <c r="E303" s="200" t="s">
        <v>1</v>
      </c>
      <c r="F303" s="201" t="s">
        <v>229</v>
      </c>
      <c r="H303" s="202">
        <v>276.87400000000002</v>
      </c>
      <c r="I303" s="203"/>
      <c r="L303" s="199"/>
      <c r="M303" s="204"/>
      <c r="T303" s="205"/>
      <c r="AT303" s="200" t="s">
        <v>224</v>
      </c>
      <c r="AU303" s="200" t="s">
        <v>83</v>
      </c>
      <c r="AV303" s="15" t="s">
        <v>222</v>
      </c>
      <c r="AW303" s="15" t="s">
        <v>27</v>
      </c>
      <c r="AX303" s="15" t="s">
        <v>78</v>
      </c>
      <c r="AY303" s="200" t="s">
        <v>216</v>
      </c>
    </row>
    <row r="304" spans="2:65" s="2" customFormat="1" ht="16.5" customHeight="1">
      <c r="B304" s="143"/>
      <c r="C304" s="206" t="s">
        <v>433</v>
      </c>
      <c r="D304" s="206" t="s">
        <v>272</v>
      </c>
      <c r="E304" s="207" t="s">
        <v>434</v>
      </c>
      <c r="F304" s="208" t="s">
        <v>435</v>
      </c>
      <c r="G304" s="209" t="s">
        <v>269</v>
      </c>
      <c r="H304" s="210">
        <v>34.5</v>
      </c>
      <c r="I304" s="211"/>
      <c r="J304" s="212">
        <f>ROUND(I304*H304,2)</f>
        <v>0</v>
      </c>
      <c r="K304" s="213"/>
      <c r="L304" s="214"/>
      <c r="M304" s="215" t="s">
        <v>1</v>
      </c>
      <c r="N304" s="284" t="s">
        <v>38</v>
      </c>
      <c r="P304" s="282">
        <f>O304*H304</f>
        <v>0</v>
      </c>
      <c r="Q304" s="282">
        <v>2.0000000000000001E-4</v>
      </c>
      <c r="R304" s="282">
        <f>Q304*H304</f>
        <v>6.9000000000000008E-3</v>
      </c>
      <c r="S304" s="282">
        <v>0</v>
      </c>
      <c r="T304" s="183">
        <f>S304*H304</f>
        <v>0</v>
      </c>
      <c r="AR304" s="184" t="s">
        <v>260</v>
      </c>
      <c r="AT304" s="184" t="s">
        <v>272</v>
      </c>
      <c r="AU304" s="184" t="s">
        <v>83</v>
      </c>
      <c r="AY304" s="258" t="s">
        <v>216</v>
      </c>
      <c r="BE304" s="283">
        <f>IF(N304="základná",J304,0)</f>
        <v>0</v>
      </c>
      <c r="BF304" s="283">
        <f>IF(N304="znížená",J304,0)</f>
        <v>0</v>
      </c>
      <c r="BG304" s="283">
        <f>IF(N304="zákl. prenesená",J304,0)</f>
        <v>0</v>
      </c>
      <c r="BH304" s="283">
        <f>IF(N304="zníž. prenesená",J304,0)</f>
        <v>0</v>
      </c>
      <c r="BI304" s="283">
        <f>IF(N304="nulová",J304,0)</f>
        <v>0</v>
      </c>
      <c r="BJ304" s="258" t="s">
        <v>83</v>
      </c>
      <c r="BK304" s="283">
        <f>ROUND(I304*H304,2)</f>
        <v>0</v>
      </c>
      <c r="BL304" s="258" t="s">
        <v>222</v>
      </c>
      <c r="BM304" s="184" t="s">
        <v>436</v>
      </c>
    </row>
    <row r="305" spans="2:65" s="14" customFormat="1" ht="12">
      <c r="B305" s="192"/>
      <c r="D305" s="186" t="s">
        <v>224</v>
      </c>
      <c r="E305" s="193" t="s">
        <v>1</v>
      </c>
      <c r="F305" s="194" t="s">
        <v>437</v>
      </c>
      <c r="H305" s="195">
        <v>34.5</v>
      </c>
      <c r="I305" s="196"/>
      <c r="L305" s="192"/>
      <c r="M305" s="197"/>
      <c r="T305" s="198"/>
      <c r="AT305" s="193" t="s">
        <v>224</v>
      </c>
      <c r="AU305" s="193" t="s">
        <v>83</v>
      </c>
      <c r="AV305" s="14" t="s">
        <v>83</v>
      </c>
      <c r="AW305" s="14" t="s">
        <v>27</v>
      </c>
      <c r="AX305" s="14" t="s">
        <v>72</v>
      </c>
      <c r="AY305" s="193" t="s">
        <v>216</v>
      </c>
    </row>
    <row r="306" spans="2:65" s="15" customFormat="1" ht="12">
      <c r="B306" s="199"/>
      <c r="D306" s="186" t="s">
        <v>224</v>
      </c>
      <c r="E306" s="200" t="s">
        <v>1</v>
      </c>
      <c r="F306" s="201" t="s">
        <v>229</v>
      </c>
      <c r="H306" s="202">
        <v>34.5</v>
      </c>
      <c r="I306" s="203"/>
      <c r="L306" s="199"/>
      <c r="M306" s="204"/>
      <c r="T306" s="205"/>
      <c r="AT306" s="200" t="s">
        <v>224</v>
      </c>
      <c r="AU306" s="200" t="s">
        <v>83</v>
      </c>
      <c r="AV306" s="15" t="s">
        <v>222</v>
      </c>
      <c r="AW306" s="15" t="s">
        <v>27</v>
      </c>
      <c r="AX306" s="15" t="s">
        <v>78</v>
      </c>
      <c r="AY306" s="200" t="s">
        <v>216</v>
      </c>
    </row>
    <row r="307" spans="2:65" s="273" customFormat="1" ht="22.75" customHeight="1">
      <c r="B307" s="274"/>
      <c r="D307" s="160" t="s">
        <v>71</v>
      </c>
      <c r="E307" s="170" t="s">
        <v>237</v>
      </c>
      <c r="F307" s="170" t="s">
        <v>438</v>
      </c>
      <c r="I307" s="275"/>
      <c r="J307" s="280">
        <f>BK307</f>
        <v>0</v>
      </c>
      <c r="L307" s="274"/>
      <c r="M307" s="277"/>
      <c r="P307" s="278">
        <f>SUM(P308:P348)</f>
        <v>0</v>
      </c>
      <c r="R307" s="278">
        <f>SUM(R308:R348)</f>
        <v>34.877790999999995</v>
      </c>
      <c r="T307" s="279">
        <f>SUM(T308:T348)</f>
        <v>0</v>
      </c>
      <c r="AR307" s="160" t="s">
        <v>78</v>
      </c>
      <c r="AT307" s="168" t="s">
        <v>71</v>
      </c>
      <c r="AU307" s="168" t="s">
        <v>78</v>
      </c>
      <c r="AY307" s="160" t="s">
        <v>216</v>
      </c>
      <c r="BK307" s="169">
        <f>SUM(BK308:BK348)</f>
        <v>0</v>
      </c>
    </row>
    <row r="308" spans="2:65" s="2" customFormat="1" ht="21.75" customHeight="1">
      <c r="B308" s="143"/>
      <c r="C308" s="172" t="s">
        <v>439</v>
      </c>
      <c r="D308" s="172" t="s">
        <v>218</v>
      </c>
      <c r="E308" s="173" t="s">
        <v>440</v>
      </c>
      <c r="F308" s="174" t="s">
        <v>441</v>
      </c>
      <c r="G308" s="175" t="s">
        <v>399</v>
      </c>
      <c r="H308" s="176">
        <v>4</v>
      </c>
      <c r="I308" s="177"/>
      <c r="J308" s="178">
        <f>ROUND(I308*H308,2)</f>
        <v>0</v>
      </c>
      <c r="K308" s="281"/>
      <c r="L308" s="45"/>
      <c r="M308" s="180" t="s">
        <v>1</v>
      </c>
      <c r="N308" s="139" t="s">
        <v>38</v>
      </c>
      <c r="P308" s="282">
        <f>O308*H308</f>
        <v>0</v>
      </c>
      <c r="Q308" s="282">
        <v>2.3970000000000002E-2</v>
      </c>
      <c r="R308" s="282">
        <f>Q308*H308</f>
        <v>9.5880000000000007E-2</v>
      </c>
      <c r="S308" s="282">
        <v>0</v>
      </c>
      <c r="T308" s="183">
        <f>S308*H308</f>
        <v>0</v>
      </c>
      <c r="AR308" s="184" t="s">
        <v>222</v>
      </c>
      <c r="AT308" s="184" t="s">
        <v>218</v>
      </c>
      <c r="AU308" s="184" t="s">
        <v>83</v>
      </c>
      <c r="AY308" s="258" t="s">
        <v>216</v>
      </c>
      <c r="BE308" s="283">
        <f>IF(N308="základná",J308,0)</f>
        <v>0</v>
      </c>
      <c r="BF308" s="283">
        <f>IF(N308="znížená",J308,0)</f>
        <v>0</v>
      </c>
      <c r="BG308" s="283">
        <f>IF(N308="zákl. prenesená",J308,0)</f>
        <v>0</v>
      </c>
      <c r="BH308" s="283">
        <f>IF(N308="zníž. prenesená",J308,0)</f>
        <v>0</v>
      </c>
      <c r="BI308" s="283">
        <f>IF(N308="nulová",J308,0)</f>
        <v>0</v>
      </c>
      <c r="BJ308" s="258" t="s">
        <v>83</v>
      </c>
      <c r="BK308" s="283">
        <f>ROUND(I308*H308,2)</f>
        <v>0</v>
      </c>
      <c r="BL308" s="258" t="s">
        <v>222</v>
      </c>
      <c r="BM308" s="184" t="s">
        <v>442</v>
      </c>
    </row>
    <row r="309" spans="2:65" s="2" customFormat="1" ht="33" customHeight="1">
      <c r="B309" s="143"/>
      <c r="C309" s="172" t="s">
        <v>443</v>
      </c>
      <c r="D309" s="172" t="s">
        <v>218</v>
      </c>
      <c r="E309" s="173" t="s">
        <v>444</v>
      </c>
      <c r="F309" s="174" t="s">
        <v>445</v>
      </c>
      <c r="G309" s="175" t="s">
        <v>343</v>
      </c>
      <c r="H309" s="176">
        <v>0.94299999999999995</v>
      </c>
      <c r="I309" s="177"/>
      <c r="J309" s="178">
        <f>ROUND(I309*H309,2)</f>
        <v>0</v>
      </c>
      <c r="K309" s="281"/>
      <c r="L309" s="45"/>
      <c r="M309" s="180" t="s">
        <v>1</v>
      </c>
      <c r="N309" s="139" t="s">
        <v>38</v>
      </c>
      <c r="P309" s="282">
        <f>O309*H309</f>
        <v>0</v>
      </c>
      <c r="Q309" s="282">
        <v>1.4970000000000001E-2</v>
      </c>
      <c r="R309" s="282">
        <f>Q309*H309</f>
        <v>1.4116709999999999E-2</v>
      </c>
      <c r="S309" s="282">
        <v>0</v>
      </c>
      <c r="T309" s="183">
        <f>S309*H309</f>
        <v>0</v>
      </c>
      <c r="AR309" s="184" t="s">
        <v>222</v>
      </c>
      <c r="AT309" s="184" t="s">
        <v>218</v>
      </c>
      <c r="AU309" s="184" t="s">
        <v>83</v>
      </c>
      <c r="AY309" s="258" t="s">
        <v>216</v>
      </c>
      <c r="BE309" s="283">
        <f>IF(N309="základná",J309,0)</f>
        <v>0</v>
      </c>
      <c r="BF309" s="283">
        <f>IF(N309="znížená",J309,0)</f>
        <v>0</v>
      </c>
      <c r="BG309" s="283">
        <f>IF(N309="zákl. prenesená",J309,0)</f>
        <v>0</v>
      </c>
      <c r="BH309" s="283">
        <f>IF(N309="zníž. prenesená",J309,0)</f>
        <v>0</v>
      </c>
      <c r="BI309" s="283">
        <f>IF(N309="nulová",J309,0)</f>
        <v>0</v>
      </c>
      <c r="BJ309" s="258" t="s">
        <v>83</v>
      </c>
      <c r="BK309" s="283">
        <f>ROUND(I309*H309,2)</f>
        <v>0</v>
      </c>
      <c r="BL309" s="258" t="s">
        <v>222</v>
      </c>
      <c r="BM309" s="184" t="s">
        <v>446</v>
      </c>
    </row>
    <row r="310" spans="2:65" s="13" customFormat="1" ht="12">
      <c r="B310" s="185"/>
      <c r="D310" s="186" t="s">
        <v>224</v>
      </c>
      <c r="E310" s="187" t="s">
        <v>1</v>
      </c>
      <c r="F310" s="188" t="s">
        <v>447</v>
      </c>
      <c r="H310" s="187" t="s">
        <v>1</v>
      </c>
      <c r="I310" s="189"/>
      <c r="L310" s="185"/>
      <c r="M310" s="190"/>
      <c r="T310" s="191"/>
      <c r="AT310" s="187" t="s">
        <v>224</v>
      </c>
      <c r="AU310" s="187" t="s">
        <v>83</v>
      </c>
      <c r="AV310" s="13" t="s">
        <v>78</v>
      </c>
      <c r="AW310" s="13" t="s">
        <v>27</v>
      </c>
      <c r="AX310" s="13" t="s">
        <v>72</v>
      </c>
      <c r="AY310" s="187" t="s">
        <v>216</v>
      </c>
    </row>
    <row r="311" spans="2:65" s="13" customFormat="1" ht="12">
      <c r="B311" s="185"/>
      <c r="D311" s="186" t="s">
        <v>224</v>
      </c>
      <c r="E311" s="187" t="s">
        <v>1</v>
      </c>
      <c r="F311" s="188" t="s">
        <v>448</v>
      </c>
      <c r="H311" s="187" t="s">
        <v>1</v>
      </c>
      <c r="I311" s="189"/>
      <c r="L311" s="185"/>
      <c r="M311" s="190"/>
      <c r="T311" s="191"/>
      <c r="AT311" s="187" t="s">
        <v>224</v>
      </c>
      <c r="AU311" s="187" t="s">
        <v>83</v>
      </c>
      <c r="AV311" s="13" t="s">
        <v>78</v>
      </c>
      <c r="AW311" s="13" t="s">
        <v>27</v>
      </c>
      <c r="AX311" s="13" t="s">
        <v>72</v>
      </c>
      <c r="AY311" s="187" t="s">
        <v>216</v>
      </c>
    </row>
    <row r="312" spans="2:65" s="14" customFormat="1" ht="12">
      <c r="B312" s="192"/>
      <c r="D312" s="186" t="s">
        <v>224</v>
      </c>
      <c r="E312" s="193" t="s">
        <v>1</v>
      </c>
      <c r="F312" s="194" t="s">
        <v>449</v>
      </c>
      <c r="H312" s="195">
        <v>0.45700000000000002</v>
      </c>
      <c r="I312" s="196"/>
      <c r="L312" s="192"/>
      <c r="M312" s="197"/>
      <c r="T312" s="198"/>
      <c r="AT312" s="193" t="s">
        <v>224</v>
      </c>
      <c r="AU312" s="193" t="s">
        <v>83</v>
      </c>
      <c r="AV312" s="14" t="s">
        <v>83</v>
      </c>
      <c r="AW312" s="14" t="s">
        <v>27</v>
      </c>
      <c r="AX312" s="14" t="s">
        <v>72</v>
      </c>
      <c r="AY312" s="193" t="s">
        <v>216</v>
      </c>
    </row>
    <row r="313" spans="2:65" s="13" customFormat="1" ht="12">
      <c r="B313" s="185"/>
      <c r="D313" s="186" t="s">
        <v>224</v>
      </c>
      <c r="E313" s="187" t="s">
        <v>1</v>
      </c>
      <c r="F313" s="188" t="s">
        <v>450</v>
      </c>
      <c r="H313" s="187" t="s">
        <v>1</v>
      </c>
      <c r="I313" s="189"/>
      <c r="L313" s="185"/>
      <c r="M313" s="190"/>
      <c r="T313" s="191"/>
      <c r="AT313" s="187" t="s">
        <v>224</v>
      </c>
      <c r="AU313" s="187" t="s">
        <v>83</v>
      </c>
      <c r="AV313" s="13" t="s">
        <v>78</v>
      </c>
      <c r="AW313" s="13" t="s">
        <v>27</v>
      </c>
      <c r="AX313" s="13" t="s">
        <v>72</v>
      </c>
      <c r="AY313" s="187" t="s">
        <v>216</v>
      </c>
    </row>
    <row r="314" spans="2:65" s="14" customFormat="1" ht="12">
      <c r="B314" s="192"/>
      <c r="D314" s="186" t="s">
        <v>224</v>
      </c>
      <c r="E314" s="193" t="s">
        <v>1</v>
      </c>
      <c r="F314" s="194" t="s">
        <v>451</v>
      </c>
      <c r="H314" s="195">
        <v>0.436</v>
      </c>
      <c r="I314" s="196"/>
      <c r="L314" s="192"/>
      <c r="M314" s="197"/>
      <c r="T314" s="198"/>
      <c r="AT314" s="193" t="s">
        <v>224</v>
      </c>
      <c r="AU314" s="193" t="s">
        <v>83</v>
      </c>
      <c r="AV314" s="14" t="s">
        <v>83</v>
      </c>
      <c r="AW314" s="14" t="s">
        <v>27</v>
      </c>
      <c r="AX314" s="14" t="s">
        <v>72</v>
      </c>
      <c r="AY314" s="193" t="s">
        <v>216</v>
      </c>
    </row>
    <row r="315" spans="2:65" s="13" customFormat="1" ht="12">
      <c r="B315" s="185"/>
      <c r="D315" s="186" t="s">
        <v>224</v>
      </c>
      <c r="E315" s="187" t="s">
        <v>1</v>
      </c>
      <c r="F315" s="188" t="s">
        <v>452</v>
      </c>
      <c r="H315" s="187" t="s">
        <v>1</v>
      </c>
      <c r="I315" s="189"/>
      <c r="L315" s="185"/>
      <c r="M315" s="190"/>
      <c r="T315" s="191"/>
      <c r="AT315" s="187" t="s">
        <v>224</v>
      </c>
      <c r="AU315" s="187" t="s">
        <v>83</v>
      </c>
      <c r="AV315" s="13" t="s">
        <v>78</v>
      </c>
      <c r="AW315" s="13" t="s">
        <v>27</v>
      </c>
      <c r="AX315" s="13" t="s">
        <v>72</v>
      </c>
      <c r="AY315" s="187" t="s">
        <v>216</v>
      </c>
    </row>
    <row r="316" spans="2:65" s="14" customFormat="1" ht="12">
      <c r="B316" s="192"/>
      <c r="D316" s="186" t="s">
        <v>224</v>
      </c>
      <c r="E316" s="193" t="s">
        <v>1</v>
      </c>
      <c r="F316" s="194" t="s">
        <v>453</v>
      </c>
      <c r="H316" s="195">
        <v>0.05</v>
      </c>
      <c r="I316" s="196"/>
      <c r="L316" s="192"/>
      <c r="M316" s="197"/>
      <c r="T316" s="198"/>
      <c r="AT316" s="193" t="s">
        <v>224</v>
      </c>
      <c r="AU316" s="193" t="s">
        <v>83</v>
      </c>
      <c r="AV316" s="14" t="s">
        <v>83</v>
      </c>
      <c r="AW316" s="14" t="s">
        <v>27</v>
      </c>
      <c r="AX316" s="14" t="s">
        <v>72</v>
      </c>
      <c r="AY316" s="193" t="s">
        <v>216</v>
      </c>
    </row>
    <row r="317" spans="2:65" s="15" customFormat="1" ht="12">
      <c r="B317" s="199"/>
      <c r="D317" s="186" t="s">
        <v>224</v>
      </c>
      <c r="E317" s="200" t="s">
        <v>116</v>
      </c>
      <c r="F317" s="201" t="s">
        <v>229</v>
      </c>
      <c r="H317" s="202">
        <v>0.94299999999999995</v>
      </c>
      <c r="I317" s="203"/>
      <c r="L317" s="199"/>
      <c r="M317" s="204"/>
      <c r="T317" s="205"/>
      <c r="AT317" s="200" t="s">
        <v>224</v>
      </c>
      <c r="AU317" s="200" t="s">
        <v>83</v>
      </c>
      <c r="AV317" s="15" t="s">
        <v>222</v>
      </c>
      <c r="AW317" s="15" t="s">
        <v>27</v>
      </c>
      <c r="AX317" s="15" t="s">
        <v>78</v>
      </c>
      <c r="AY317" s="200" t="s">
        <v>216</v>
      </c>
    </row>
    <row r="318" spans="2:65" s="2" customFormat="1" ht="21.75" customHeight="1">
      <c r="B318" s="143"/>
      <c r="C318" s="206" t="s">
        <v>454</v>
      </c>
      <c r="D318" s="206" t="s">
        <v>272</v>
      </c>
      <c r="E318" s="207" t="s">
        <v>455</v>
      </c>
      <c r="F318" s="208" t="s">
        <v>456</v>
      </c>
      <c r="G318" s="209" t="s">
        <v>343</v>
      </c>
      <c r="H318" s="210">
        <v>1.0369999999999999</v>
      </c>
      <c r="I318" s="211"/>
      <c r="J318" s="212">
        <f>ROUND(I318*H318,2)</f>
        <v>0</v>
      </c>
      <c r="K318" s="213"/>
      <c r="L318" s="214"/>
      <c r="M318" s="215" t="s">
        <v>1</v>
      </c>
      <c r="N318" s="284" t="s">
        <v>38</v>
      </c>
      <c r="P318" s="282">
        <f>O318*H318</f>
        <v>0</v>
      </c>
      <c r="Q318" s="282">
        <v>1</v>
      </c>
      <c r="R318" s="282">
        <f>Q318*H318</f>
        <v>1.0369999999999999</v>
      </c>
      <c r="S318" s="282">
        <v>0</v>
      </c>
      <c r="T318" s="183">
        <f>S318*H318</f>
        <v>0</v>
      </c>
      <c r="AR318" s="184" t="s">
        <v>260</v>
      </c>
      <c r="AT318" s="184" t="s">
        <v>272</v>
      </c>
      <c r="AU318" s="184" t="s">
        <v>83</v>
      </c>
      <c r="AY318" s="258" t="s">
        <v>216</v>
      </c>
      <c r="BE318" s="283">
        <f>IF(N318="základná",J318,0)</f>
        <v>0</v>
      </c>
      <c r="BF318" s="283">
        <f>IF(N318="znížená",J318,0)</f>
        <v>0</v>
      </c>
      <c r="BG318" s="283">
        <f>IF(N318="zákl. prenesená",J318,0)</f>
        <v>0</v>
      </c>
      <c r="BH318" s="283">
        <f>IF(N318="zníž. prenesená",J318,0)</f>
        <v>0</v>
      </c>
      <c r="BI318" s="283">
        <f>IF(N318="nulová",J318,0)</f>
        <v>0</v>
      </c>
      <c r="BJ318" s="258" t="s">
        <v>83</v>
      </c>
      <c r="BK318" s="283">
        <f>ROUND(I318*H318,2)</f>
        <v>0</v>
      </c>
      <c r="BL318" s="258" t="s">
        <v>222</v>
      </c>
      <c r="BM318" s="184" t="s">
        <v>457</v>
      </c>
    </row>
    <row r="319" spans="2:65" s="14" customFormat="1" ht="12">
      <c r="B319" s="192"/>
      <c r="D319" s="186" t="s">
        <v>224</v>
      </c>
      <c r="E319" s="193" t="s">
        <v>1</v>
      </c>
      <c r="F319" s="194" t="s">
        <v>458</v>
      </c>
      <c r="H319" s="195">
        <v>1.0369999999999999</v>
      </c>
      <c r="I319" s="196"/>
      <c r="L319" s="192"/>
      <c r="M319" s="197"/>
      <c r="T319" s="198"/>
      <c r="AT319" s="193" t="s">
        <v>224</v>
      </c>
      <c r="AU319" s="193" t="s">
        <v>83</v>
      </c>
      <c r="AV319" s="14" t="s">
        <v>83</v>
      </c>
      <c r="AW319" s="14" t="s">
        <v>27</v>
      </c>
      <c r="AX319" s="14" t="s">
        <v>72</v>
      </c>
      <c r="AY319" s="193" t="s">
        <v>216</v>
      </c>
    </row>
    <row r="320" spans="2:65" s="15" customFormat="1" ht="12">
      <c r="B320" s="199"/>
      <c r="D320" s="186" t="s">
        <v>224</v>
      </c>
      <c r="E320" s="200" t="s">
        <v>1</v>
      </c>
      <c r="F320" s="201" t="s">
        <v>229</v>
      </c>
      <c r="H320" s="202">
        <v>1.0369999999999999</v>
      </c>
      <c r="I320" s="203"/>
      <c r="L320" s="199"/>
      <c r="M320" s="204"/>
      <c r="T320" s="205"/>
      <c r="AT320" s="200" t="s">
        <v>224</v>
      </c>
      <c r="AU320" s="200" t="s">
        <v>83</v>
      </c>
      <c r="AV320" s="15" t="s">
        <v>222</v>
      </c>
      <c r="AW320" s="15" t="s">
        <v>27</v>
      </c>
      <c r="AX320" s="15" t="s">
        <v>78</v>
      </c>
      <c r="AY320" s="200" t="s">
        <v>216</v>
      </c>
    </row>
    <row r="321" spans="2:65" s="13" customFormat="1" ht="12">
      <c r="B321" s="185"/>
      <c r="D321" s="186" t="s">
        <v>224</v>
      </c>
      <c r="E321" s="187" t="s">
        <v>1</v>
      </c>
      <c r="F321" s="188" t="s">
        <v>459</v>
      </c>
      <c r="H321" s="187" t="s">
        <v>1</v>
      </c>
      <c r="I321" s="189"/>
      <c r="L321" s="185"/>
      <c r="M321" s="190"/>
      <c r="T321" s="191"/>
      <c r="AT321" s="187" t="s">
        <v>224</v>
      </c>
      <c r="AU321" s="187" t="s">
        <v>83</v>
      </c>
      <c r="AV321" s="13" t="s">
        <v>78</v>
      </c>
      <c r="AW321" s="13" t="s">
        <v>27</v>
      </c>
      <c r="AX321" s="13" t="s">
        <v>72</v>
      </c>
      <c r="AY321" s="187" t="s">
        <v>216</v>
      </c>
    </row>
    <row r="322" spans="2:65" s="2" customFormat="1" ht="21.75" customHeight="1">
      <c r="B322" s="143"/>
      <c r="C322" s="172" t="s">
        <v>460</v>
      </c>
      <c r="D322" s="172" t="s">
        <v>218</v>
      </c>
      <c r="E322" s="173" t="s">
        <v>461</v>
      </c>
      <c r="F322" s="174" t="s">
        <v>462</v>
      </c>
      <c r="G322" s="175" t="s">
        <v>221</v>
      </c>
      <c r="H322" s="176">
        <v>12.635999999999999</v>
      </c>
      <c r="I322" s="177"/>
      <c r="J322" s="178">
        <f>ROUND(I322*H322,2)</f>
        <v>0</v>
      </c>
      <c r="K322" s="281"/>
      <c r="L322" s="45"/>
      <c r="M322" s="180" t="s">
        <v>1</v>
      </c>
      <c r="N322" s="139" t="s">
        <v>38</v>
      </c>
      <c r="P322" s="282">
        <f>O322*H322</f>
        <v>0</v>
      </c>
      <c r="Q322" s="282">
        <v>2.3140399999999999</v>
      </c>
      <c r="R322" s="282">
        <f>Q322*H322</f>
        <v>29.240209439999997</v>
      </c>
      <c r="S322" s="282">
        <v>0</v>
      </c>
      <c r="T322" s="183">
        <f>S322*H322</f>
        <v>0</v>
      </c>
      <c r="AR322" s="184" t="s">
        <v>222</v>
      </c>
      <c r="AT322" s="184" t="s">
        <v>218</v>
      </c>
      <c r="AU322" s="184" t="s">
        <v>83</v>
      </c>
      <c r="AY322" s="258" t="s">
        <v>216</v>
      </c>
      <c r="BE322" s="283">
        <f>IF(N322="základná",J322,0)</f>
        <v>0</v>
      </c>
      <c r="BF322" s="283">
        <f>IF(N322="znížená",J322,0)</f>
        <v>0</v>
      </c>
      <c r="BG322" s="283">
        <f>IF(N322="zákl. prenesená",J322,0)</f>
        <v>0</v>
      </c>
      <c r="BH322" s="283">
        <f>IF(N322="zníž. prenesená",J322,0)</f>
        <v>0</v>
      </c>
      <c r="BI322" s="283">
        <f>IF(N322="nulová",J322,0)</f>
        <v>0</v>
      </c>
      <c r="BJ322" s="258" t="s">
        <v>83</v>
      </c>
      <c r="BK322" s="283">
        <f>ROUND(I322*H322,2)</f>
        <v>0</v>
      </c>
      <c r="BL322" s="258" t="s">
        <v>222</v>
      </c>
      <c r="BM322" s="184" t="s">
        <v>463</v>
      </c>
    </row>
    <row r="323" spans="2:65" s="13" customFormat="1" ht="12">
      <c r="B323" s="185"/>
      <c r="D323" s="186" t="s">
        <v>224</v>
      </c>
      <c r="E323" s="187" t="s">
        <v>1</v>
      </c>
      <c r="F323" s="188" t="s">
        <v>464</v>
      </c>
      <c r="H323" s="187" t="s">
        <v>1</v>
      </c>
      <c r="I323" s="189"/>
      <c r="L323" s="185"/>
      <c r="M323" s="190"/>
      <c r="T323" s="191"/>
      <c r="AT323" s="187" t="s">
        <v>224</v>
      </c>
      <c r="AU323" s="187" t="s">
        <v>83</v>
      </c>
      <c r="AV323" s="13" t="s">
        <v>78</v>
      </c>
      <c r="AW323" s="13" t="s">
        <v>27</v>
      </c>
      <c r="AX323" s="13" t="s">
        <v>72</v>
      </c>
      <c r="AY323" s="187" t="s">
        <v>216</v>
      </c>
    </row>
    <row r="324" spans="2:65" s="14" customFormat="1" ht="12">
      <c r="B324" s="192"/>
      <c r="D324" s="186" t="s">
        <v>224</v>
      </c>
      <c r="E324" s="193" t="s">
        <v>1</v>
      </c>
      <c r="F324" s="194" t="s">
        <v>465</v>
      </c>
      <c r="H324" s="195">
        <v>9.0440000000000005</v>
      </c>
      <c r="I324" s="196"/>
      <c r="L324" s="192"/>
      <c r="M324" s="197"/>
      <c r="T324" s="198"/>
      <c r="AT324" s="193" t="s">
        <v>224</v>
      </c>
      <c r="AU324" s="193" t="s">
        <v>83</v>
      </c>
      <c r="AV324" s="14" t="s">
        <v>83</v>
      </c>
      <c r="AW324" s="14" t="s">
        <v>27</v>
      </c>
      <c r="AX324" s="14" t="s">
        <v>72</v>
      </c>
      <c r="AY324" s="193" t="s">
        <v>216</v>
      </c>
    </row>
    <row r="325" spans="2:65" s="14" customFormat="1" ht="12">
      <c r="B325" s="192"/>
      <c r="D325" s="186" t="s">
        <v>224</v>
      </c>
      <c r="E325" s="193" t="s">
        <v>1</v>
      </c>
      <c r="F325" s="194" t="s">
        <v>466</v>
      </c>
      <c r="H325" s="195">
        <v>-1.9379999999999999</v>
      </c>
      <c r="I325" s="196"/>
      <c r="L325" s="192"/>
      <c r="M325" s="197"/>
      <c r="T325" s="198"/>
      <c r="AT325" s="193" t="s">
        <v>224</v>
      </c>
      <c r="AU325" s="193" t="s">
        <v>83</v>
      </c>
      <c r="AV325" s="14" t="s">
        <v>83</v>
      </c>
      <c r="AW325" s="14" t="s">
        <v>27</v>
      </c>
      <c r="AX325" s="14" t="s">
        <v>72</v>
      </c>
      <c r="AY325" s="193" t="s">
        <v>216</v>
      </c>
    </row>
    <row r="326" spans="2:65" s="13" customFormat="1" ht="12">
      <c r="B326" s="185"/>
      <c r="D326" s="186" t="s">
        <v>224</v>
      </c>
      <c r="E326" s="187" t="s">
        <v>1</v>
      </c>
      <c r="F326" s="188" t="s">
        <v>467</v>
      </c>
      <c r="H326" s="187" t="s">
        <v>1</v>
      </c>
      <c r="I326" s="189"/>
      <c r="L326" s="185"/>
      <c r="M326" s="190"/>
      <c r="T326" s="191"/>
      <c r="AT326" s="187" t="s">
        <v>224</v>
      </c>
      <c r="AU326" s="187" t="s">
        <v>83</v>
      </c>
      <c r="AV326" s="13" t="s">
        <v>78</v>
      </c>
      <c r="AW326" s="13" t="s">
        <v>27</v>
      </c>
      <c r="AX326" s="13" t="s">
        <v>72</v>
      </c>
      <c r="AY326" s="187" t="s">
        <v>216</v>
      </c>
    </row>
    <row r="327" spans="2:65" s="14" customFormat="1" ht="12">
      <c r="B327" s="192"/>
      <c r="D327" s="186" t="s">
        <v>224</v>
      </c>
      <c r="E327" s="193" t="s">
        <v>1</v>
      </c>
      <c r="F327" s="194" t="s">
        <v>468</v>
      </c>
      <c r="H327" s="195">
        <v>5.53</v>
      </c>
      <c r="I327" s="196"/>
      <c r="L327" s="192"/>
      <c r="M327" s="197"/>
      <c r="T327" s="198"/>
      <c r="AT327" s="193" t="s">
        <v>224</v>
      </c>
      <c r="AU327" s="193" t="s">
        <v>83</v>
      </c>
      <c r="AV327" s="14" t="s">
        <v>83</v>
      </c>
      <c r="AW327" s="14" t="s">
        <v>27</v>
      </c>
      <c r="AX327" s="14" t="s">
        <v>72</v>
      </c>
      <c r="AY327" s="193" t="s">
        <v>216</v>
      </c>
    </row>
    <row r="328" spans="2:65" s="15" customFormat="1" ht="12">
      <c r="B328" s="199"/>
      <c r="D328" s="186" t="s">
        <v>224</v>
      </c>
      <c r="E328" s="200" t="s">
        <v>1</v>
      </c>
      <c r="F328" s="201" t="s">
        <v>229</v>
      </c>
      <c r="H328" s="202">
        <v>12.635999999999999</v>
      </c>
      <c r="I328" s="203"/>
      <c r="L328" s="199"/>
      <c r="M328" s="204"/>
      <c r="T328" s="205"/>
      <c r="AT328" s="200" t="s">
        <v>224</v>
      </c>
      <c r="AU328" s="200" t="s">
        <v>83</v>
      </c>
      <c r="AV328" s="15" t="s">
        <v>222</v>
      </c>
      <c r="AW328" s="15" t="s">
        <v>27</v>
      </c>
      <c r="AX328" s="15" t="s">
        <v>78</v>
      </c>
      <c r="AY328" s="200" t="s">
        <v>216</v>
      </c>
    </row>
    <row r="329" spans="2:65" s="2" customFormat="1" ht="21.75" customHeight="1">
      <c r="B329" s="143"/>
      <c r="C329" s="172" t="s">
        <v>469</v>
      </c>
      <c r="D329" s="172" t="s">
        <v>218</v>
      </c>
      <c r="E329" s="173" t="s">
        <v>470</v>
      </c>
      <c r="F329" s="174" t="s">
        <v>471</v>
      </c>
      <c r="G329" s="175" t="s">
        <v>269</v>
      </c>
      <c r="H329" s="176">
        <v>134.48599999999999</v>
      </c>
      <c r="I329" s="177"/>
      <c r="J329" s="178">
        <f>ROUND(I329*H329,2)</f>
        <v>0</v>
      </c>
      <c r="K329" s="281"/>
      <c r="L329" s="45"/>
      <c r="M329" s="180" t="s">
        <v>1</v>
      </c>
      <c r="N329" s="139" t="s">
        <v>38</v>
      </c>
      <c r="P329" s="282">
        <f>O329*H329</f>
        <v>0</v>
      </c>
      <c r="Q329" s="282">
        <v>1.5499999999999999E-3</v>
      </c>
      <c r="R329" s="282">
        <f>Q329*H329</f>
        <v>0.20845329999999998</v>
      </c>
      <c r="S329" s="282">
        <v>0</v>
      </c>
      <c r="T329" s="183">
        <f>S329*H329</f>
        <v>0</v>
      </c>
      <c r="AR329" s="184" t="s">
        <v>222</v>
      </c>
      <c r="AT329" s="184" t="s">
        <v>218</v>
      </c>
      <c r="AU329" s="184" t="s">
        <v>83</v>
      </c>
      <c r="AY329" s="258" t="s">
        <v>216</v>
      </c>
      <c r="BE329" s="283">
        <f>IF(N329="základná",J329,0)</f>
        <v>0</v>
      </c>
      <c r="BF329" s="283">
        <f>IF(N329="znížená",J329,0)</f>
        <v>0</v>
      </c>
      <c r="BG329" s="283">
        <f>IF(N329="zákl. prenesená",J329,0)</f>
        <v>0</v>
      </c>
      <c r="BH329" s="283">
        <f>IF(N329="zníž. prenesená",J329,0)</f>
        <v>0</v>
      </c>
      <c r="BI329" s="283">
        <f>IF(N329="nulová",J329,0)</f>
        <v>0</v>
      </c>
      <c r="BJ329" s="258" t="s">
        <v>83</v>
      </c>
      <c r="BK329" s="283">
        <f>ROUND(I329*H329,2)</f>
        <v>0</v>
      </c>
      <c r="BL329" s="258" t="s">
        <v>222</v>
      </c>
      <c r="BM329" s="184" t="s">
        <v>472</v>
      </c>
    </row>
    <row r="330" spans="2:65" s="13" customFormat="1" ht="12">
      <c r="B330" s="185"/>
      <c r="D330" s="186" t="s">
        <v>224</v>
      </c>
      <c r="E330" s="187" t="s">
        <v>1</v>
      </c>
      <c r="F330" s="188" t="s">
        <v>464</v>
      </c>
      <c r="H330" s="187" t="s">
        <v>1</v>
      </c>
      <c r="I330" s="189"/>
      <c r="L330" s="185"/>
      <c r="M330" s="190"/>
      <c r="T330" s="191"/>
      <c r="AT330" s="187" t="s">
        <v>224</v>
      </c>
      <c r="AU330" s="187" t="s">
        <v>83</v>
      </c>
      <c r="AV330" s="13" t="s">
        <v>78</v>
      </c>
      <c r="AW330" s="13" t="s">
        <v>27</v>
      </c>
      <c r="AX330" s="13" t="s">
        <v>72</v>
      </c>
      <c r="AY330" s="187" t="s">
        <v>216</v>
      </c>
    </row>
    <row r="331" spans="2:65" s="14" customFormat="1" ht="12">
      <c r="B331" s="192"/>
      <c r="D331" s="186" t="s">
        <v>224</v>
      </c>
      <c r="E331" s="193" t="s">
        <v>1</v>
      </c>
      <c r="F331" s="194" t="s">
        <v>473</v>
      </c>
      <c r="H331" s="195">
        <v>93.024000000000001</v>
      </c>
      <c r="I331" s="196"/>
      <c r="L331" s="192"/>
      <c r="M331" s="197"/>
      <c r="T331" s="198"/>
      <c r="AT331" s="193" t="s">
        <v>224</v>
      </c>
      <c r="AU331" s="193" t="s">
        <v>83</v>
      </c>
      <c r="AV331" s="14" t="s">
        <v>83</v>
      </c>
      <c r="AW331" s="14" t="s">
        <v>27</v>
      </c>
      <c r="AX331" s="14" t="s">
        <v>72</v>
      </c>
      <c r="AY331" s="193" t="s">
        <v>216</v>
      </c>
    </row>
    <row r="332" spans="2:65" s="14" customFormat="1" ht="12">
      <c r="B332" s="192"/>
      <c r="D332" s="186" t="s">
        <v>224</v>
      </c>
      <c r="E332" s="193" t="s">
        <v>1</v>
      </c>
      <c r="F332" s="194" t="s">
        <v>474</v>
      </c>
      <c r="H332" s="195">
        <v>-19.38</v>
      </c>
      <c r="I332" s="196"/>
      <c r="L332" s="192"/>
      <c r="M332" s="197"/>
      <c r="T332" s="198"/>
      <c r="AT332" s="193" t="s">
        <v>224</v>
      </c>
      <c r="AU332" s="193" t="s">
        <v>83</v>
      </c>
      <c r="AV332" s="14" t="s">
        <v>83</v>
      </c>
      <c r="AW332" s="14" t="s">
        <v>27</v>
      </c>
      <c r="AX332" s="14" t="s">
        <v>72</v>
      </c>
      <c r="AY332" s="193" t="s">
        <v>216</v>
      </c>
    </row>
    <row r="333" spans="2:65" s="14" customFormat="1" ht="12">
      <c r="B333" s="192"/>
      <c r="D333" s="186" t="s">
        <v>224</v>
      </c>
      <c r="E333" s="193" t="s">
        <v>1</v>
      </c>
      <c r="F333" s="194" t="s">
        <v>475</v>
      </c>
      <c r="H333" s="195">
        <v>2.96</v>
      </c>
      <c r="I333" s="196"/>
      <c r="L333" s="192"/>
      <c r="M333" s="197"/>
      <c r="T333" s="198"/>
      <c r="AT333" s="193" t="s">
        <v>224</v>
      </c>
      <c r="AU333" s="193" t="s">
        <v>83</v>
      </c>
      <c r="AV333" s="14" t="s">
        <v>83</v>
      </c>
      <c r="AW333" s="14" t="s">
        <v>27</v>
      </c>
      <c r="AX333" s="14" t="s">
        <v>72</v>
      </c>
      <c r="AY333" s="193" t="s">
        <v>216</v>
      </c>
    </row>
    <row r="334" spans="2:65" s="16" customFormat="1" ht="12">
      <c r="B334" s="217"/>
      <c r="D334" s="186" t="s">
        <v>224</v>
      </c>
      <c r="E334" s="218" t="s">
        <v>1</v>
      </c>
      <c r="F334" s="219" t="s">
        <v>374</v>
      </c>
      <c r="H334" s="220">
        <v>76.603999999999999</v>
      </c>
      <c r="I334" s="221"/>
      <c r="L334" s="217"/>
      <c r="M334" s="222"/>
      <c r="T334" s="223"/>
      <c r="AT334" s="218" t="s">
        <v>224</v>
      </c>
      <c r="AU334" s="218" t="s">
        <v>83</v>
      </c>
      <c r="AV334" s="16" t="s">
        <v>237</v>
      </c>
      <c r="AW334" s="16" t="s">
        <v>27</v>
      </c>
      <c r="AX334" s="16" t="s">
        <v>72</v>
      </c>
      <c r="AY334" s="218" t="s">
        <v>216</v>
      </c>
    </row>
    <row r="335" spans="2:65" s="13" customFormat="1" ht="12">
      <c r="B335" s="185"/>
      <c r="D335" s="186" t="s">
        <v>224</v>
      </c>
      <c r="E335" s="187" t="s">
        <v>1</v>
      </c>
      <c r="F335" s="188" t="s">
        <v>467</v>
      </c>
      <c r="H335" s="187" t="s">
        <v>1</v>
      </c>
      <c r="I335" s="189"/>
      <c r="L335" s="185"/>
      <c r="M335" s="190"/>
      <c r="T335" s="191"/>
      <c r="AT335" s="187" t="s">
        <v>224</v>
      </c>
      <c r="AU335" s="187" t="s">
        <v>83</v>
      </c>
      <c r="AV335" s="13" t="s">
        <v>78</v>
      </c>
      <c r="AW335" s="13" t="s">
        <v>27</v>
      </c>
      <c r="AX335" s="13" t="s">
        <v>72</v>
      </c>
      <c r="AY335" s="187" t="s">
        <v>216</v>
      </c>
    </row>
    <row r="336" spans="2:65" s="14" customFormat="1" ht="12">
      <c r="B336" s="192"/>
      <c r="D336" s="186" t="s">
        <v>224</v>
      </c>
      <c r="E336" s="193" t="s">
        <v>1</v>
      </c>
      <c r="F336" s="194" t="s">
        <v>476</v>
      </c>
      <c r="H336" s="195">
        <v>57.881999999999998</v>
      </c>
      <c r="I336" s="196"/>
      <c r="L336" s="192"/>
      <c r="M336" s="197"/>
      <c r="T336" s="198"/>
      <c r="AT336" s="193" t="s">
        <v>224</v>
      </c>
      <c r="AU336" s="193" t="s">
        <v>83</v>
      </c>
      <c r="AV336" s="14" t="s">
        <v>83</v>
      </c>
      <c r="AW336" s="14" t="s">
        <v>27</v>
      </c>
      <c r="AX336" s="14" t="s">
        <v>72</v>
      </c>
      <c r="AY336" s="193" t="s">
        <v>216</v>
      </c>
    </row>
    <row r="337" spans="2:65" s="16" customFormat="1" ht="12">
      <c r="B337" s="217"/>
      <c r="D337" s="186" t="s">
        <v>224</v>
      </c>
      <c r="E337" s="218" t="s">
        <v>1</v>
      </c>
      <c r="F337" s="219" t="s">
        <v>374</v>
      </c>
      <c r="H337" s="220">
        <v>57.881999999999998</v>
      </c>
      <c r="I337" s="221"/>
      <c r="L337" s="217"/>
      <c r="M337" s="222"/>
      <c r="T337" s="223"/>
      <c r="AT337" s="218" t="s">
        <v>224</v>
      </c>
      <c r="AU337" s="218" t="s">
        <v>83</v>
      </c>
      <c r="AV337" s="16" t="s">
        <v>237</v>
      </c>
      <c r="AW337" s="16" t="s">
        <v>27</v>
      </c>
      <c r="AX337" s="16" t="s">
        <v>72</v>
      </c>
      <c r="AY337" s="218" t="s">
        <v>216</v>
      </c>
    </row>
    <row r="338" spans="2:65" s="15" customFormat="1" ht="12">
      <c r="B338" s="199"/>
      <c r="D338" s="186" t="s">
        <v>224</v>
      </c>
      <c r="E338" s="200" t="s">
        <v>1</v>
      </c>
      <c r="F338" s="201" t="s">
        <v>229</v>
      </c>
      <c r="H338" s="202">
        <v>134.48599999999999</v>
      </c>
      <c r="I338" s="203"/>
      <c r="L338" s="199"/>
      <c r="M338" s="204"/>
      <c r="T338" s="205"/>
      <c r="AT338" s="200" t="s">
        <v>224</v>
      </c>
      <c r="AU338" s="200" t="s">
        <v>83</v>
      </c>
      <c r="AV338" s="15" t="s">
        <v>222</v>
      </c>
      <c r="AW338" s="15" t="s">
        <v>27</v>
      </c>
      <c r="AX338" s="15" t="s">
        <v>78</v>
      </c>
      <c r="AY338" s="200" t="s">
        <v>216</v>
      </c>
    </row>
    <row r="339" spans="2:65" s="2" customFormat="1" ht="21.75" customHeight="1">
      <c r="B339" s="143"/>
      <c r="C339" s="172" t="s">
        <v>477</v>
      </c>
      <c r="D339" s="172" t="s">
        <v>218</v>
      </c>
      <c r="E339" s="173" t="s">
        <v>478</v>
      </c>
      <c r="F339" s="174" t="s">
        <v>479</v>
      </c>
      <c r="G339" s="175" t="s">
        <v>269</v>
      </c>
      <c r="H339" s="176">
        <v>134.48599999999999</v>
      </c>
      <c r="I339" s="177"/>
      <c r="J339" s="178">
        <f>ROUND(I339*H339,2)</f>
        <v>0</v>
      </c>
      <c r="K339" s="281"/>
      <c r="L339" s="45"/>
      <c r="M339" s="180" t="s">
        <v>1</v>
      </c>
      <c r="N339" s="139" t="s">
        <v>38</v>
      </c>
      <c r="P339" s="282">
        <f>O339*H339</f>
        <v>0</v>
      </c>
      <c r="Q339" s="282">
        <v>0</v>
      </c>
      <c r="R339" s="282">
        <f>Q339*H339</f>
        <v>0</v>
      </c>
      <c r="S339" s="282">
        <v>0</v>
      </c>
      <c r="T339" s="183">
        <f>S339*H339</f>
        <v>0</v>
      </c>
      <c r="AR339" s="184" t="s">
        <v>222</v>
      </c>
      <c r="AT339" s="184" t="s">
        <v>218</v>
      </c>
      <c r="AU339" s="184" t="s">
        <v>83</v>
      </c>
      <c r="AY339" s="258" t="s">
        <v>216</v>
      </c>
      <c r="BE339" s="283">
        <f>IF(N339="základná",J339,0)</f>
        <v>0</v>
      </c>
      <c r="BF339" s="283">
        <f>IF(N339="znížená",J339,0)</f>
        <v>0</v>
      </c>
      <c r="BG339" s="283">
        <f>IF(N339="zákl. prenesená",J339,0)</f>
        <v>0</v>
      </c>
      <c r="BH339" s="283">
        <f>IF(N339="zníž. prenesená",J339,0)</f>
        <v>0</v>
      </c>
      <c r="BI339" s="283">
        <f>IF(N339="nulová",J339,0)</f>
        <v>0</v>
      </c>
      <c r="BJ339" s="258" t="s">
        <v>83</v>
      </c>
      <c r="BK339" s="283">
        <f>ROUND(I339*H339,2)</f>
        <v>0</v>
      </c>
      <c r="BL339" s="258" t="s">
        <v>222</v>
      </c>
      <c r="BM339" s="184" t="s">
        <v>480</v>
      </c>
    </row>
    <row r="340" spans="2:65" s="2" customFormat="1" ht="16.5" customHeight="1">
      <c r="B340" s="143"/>
      <c r="C340" s="172" t="s">
        <v>481</v>
      </c>
      <c r="D340" s="172" t="s">
        <v>218</v>
      </c>
      <c r="E340" s="173" t="s">
        <v>482</v>
      </c>
      <c r="F340" s="174" t="s">
        <v>483</v>
      </c>
      <c r="G340" s="175" t="s">
        <v>343</v>
      </c>
      <c r="H340" s="176">
        <v>1.5569999999999999</v>
      </c>
      <c r="I340" s="177"/>
      <c r="J340" s="178">
        <f>ROUND(I340*H340,2)</f>
        <v>0</v>
      </c>
      <c r="K340" s="281"/>
      <c r="L340" s="45"/>
      <c r="M340" s="180" t="s">
        <v>1</v>
      </c>
      <c r="N340" s="139" t="s">
        <v>38</v>
      </c>
      <c r="P340" s="282">
        <f>O340*H340</f>
        <v>0</v>
      </c>
      <c r="Q340" s="282">
        <v>1.01555</v>
      </c>
      <c r="R340" s="282">
        <f>Q340*H340</f>
        <v>1.5812113499999998</v>
      </c>
      <c r="S340" s="282">
        <v>0</v>
      </c>
      <c r="T340" s="183">
        <f>S340*H340</f>
        <v>0</v>
      </c>
      <c r="AR340" s="184" t="s">
        <v>222</v>
      </c>
      <c r="AT340" s="184" t="s">
        <v>218</v>
      </c>
      <c r="AU340" s="184" t="s">
        <v>83</v>
      </c>
      <c r="AY340" s="258" t="s">
        <v>216</v>
      </c>
      <c r="BE340" s="283">
        <f>IF(N340="základná",J340,0)</f>
        <v>0</v>
      </c>
      <c r="BF340" s="283">
        <f>IF(N340="znížená",J340,0)</f>
        <v>0</v>
      </c>
      <c r="BG340" s="283">
        <f>IF(N340="zákl. prenesená",J340,0)</f>
        <v>0</v>
      </c>
      <c r="BH340" s="283">
        <f>IF(N340="zníž. prenesená",J340,0)</f>
        <v>0</v>
      </c>
      <c r="BI340" s="283">
        <f>IF(N340="nulová",J340,0)</f>
        <v>0</v>
      </c>
      <c r="BJ340" s="258" t="s">
        <v>83</v>
      </c>
      <c r="BK340" s="283">
        <f>ROUND(I340*H340,2)</f>
        <v>0</v>
      </c>
      <c r="BL340" s="258" t="s">
        <v>222</v>
      </c>
      <c r="BM340" s="184" t="s">
        <v>484</v>
      </c>
    </row>
    <row r="341" spans="2:65" s="13" customFormat="1" ht="12">
      <c r="B341" s="185"/>
      <c r="D341" s="186" t="s">
        <v>224</v>
      </c>
      <c r="E341" s="187" t="s">
        <v>1</v>
      </c>
      <c r="F341" s="188" t="s">
        <v>485</v>
      </c>
      <c r="H341" s="187" t="s">
        <v>1</v>
      </c>
      <c r="I341" s="189"/>
      <c r="L341" s="185"/>
      <c r="M341" s="190"/>
      <c r="T341" s="191"/>
      <c r="AT341" s="187" t="s">
        <v>224</v>
      </c>
      <c r="AU341" s="187" t="s">
        <v>83</v>
      </c>
      <c r="AV341" s="13" t="s">
        <v>78</v>
      </c>
      <c r="AW341" s="13" t="s">
        <v>27</v>
      </c>
      <c r="AX341" s="13" t="s">
        <v>72</v>
      </c>
      <c r="AY341" s="187" t="s">
        <v>216</v>
      </c>
    </row>
    <row r="342" spans="2:65" s="14" customFormat="1" ht="12">
      <c r="B342" s="192"/>
      <c r="D342" s="186" t="s">
        <v>224</v>
      </c>
      <c r="E342" s="193" t="s">
        <v>1</v>
      </c>
      <c r="F342" s="194" t="s">
        <v>486</v>
      </c>
      <c r="H342" s="195">
        <v>1.5569999999999999</v>
      </c>
      <c r="I342" s="196"/>
      <c r="L342" s="192"/>
      <c r="M342" s="197"/>
      <c r="T342" s="198"/>
      <c r="AT342" s="193" t="s">
        <v>224</v>
      </c>
      <c r="AU342" s="193" t="s">
        <v>83</v>
      </c>
      <c r="AV342" s="14" t="s">
        <v>83</v>
      </c>
      <c r="AW342" s="14" t="s">
        <v>27</v>
      </c>
      <c r="AX342" s="14" t="s">
        <v>72</v>
      </c>
      <c r="AY342" s="193" t="s">
        <v>216</v>
      </c>
    </row>
    <row r="343" spans="2:65" s="15" customFormat="1" ht="12">
      <c r="B343" s="199"/>
      <c r="D343" s="186" t="s">
        <v>224</v>
      </c>
      <c r="E343" s="200" t="s">
        <v>1</v>
      </c>
      <c r="F343" s="201" t="s">
        <v>229</v>
      </c>
      <c r="H343" s="202">
        <v>1.5569999999999999</v>
      </c>
      <c r="I343" s="203"/>
      <c r="L343" s="199"/>
      <c r="M343" s="204"/>
      <c r="T343" s="205"/>
      <c r="AT343" s="200" t="s">
        <v>224</v>
      </c>
      <c r="AU343" s="200" t="s">
        <v>83</v>
      </c>
      <c r="AV343" s="15" t="s">
        <v>222</v>
      </c>
      <c r="AW343" s="15" t="s">
        <v>27</v>
      </c>
      <c r="AX343" s="15" t="s">
        <v>78</v>
      </c>
      <c r="AY343" s="200" t="s">
        <v>216</v>
      </c>
    </row>
    <row r="344" spans="2:65" s="2" customFormat="1" ht="44.25" customHeight="1">
      <c r="B344" s="143"/>
      <c r="C344" s="172" t="s">
        <v>487</v>
      </c>
      <c r="D344" s="172" t="s">
        <v>218</v>
      </c>
      <c r="E344" s="173" t="s">
        <v>488</v>
      </c>
      <c r="F344" s="174" t="s">
        <v>489</v>
      </c>
      <c r="G344" s="175" t="s">
        <v>269</v>
      </c>
      <c r="H344" s="176">
        <v>36.43</v>
      </c>
      <c r="I344" s="177"/>
      <c r="J344" s="178">
        <f>ROUND(I344*H344,2)</f>
        <v>0</v>
      </c>
      <c r="K344" s="281"/>
      <c r="L344" s="45"/>
      <c r="M344" s="180" t="s">
        <v>1</v>
      </c>
      <c r="N344" s="139" t="s">
        <v>38</v>
      </c>
      <c r="P344" s="282">
        <f>O344*H344</f>
        <v>0</v>
      </c>
      <c r="Q344" s="282">
        <v>7.4139999999999998E-2</v>
      </c>
      <c r="R344" s="282">
        <f>Q344*H344</f>
        <v>2.7009202000000001</v>
      </c>
      <c r="S344" s="282">
        <v>0</v>
      </c>
      <c r="T344" s="183">
        <f>S344*H344</f>
        <v>0</v>
      </c>
      <c r="AR344" s="184" t="s">
        <v>222</v>
      </c>
      <c r="AT344" s="184" t="s">
        <v>218</v>
      </c>
      <c r="AU344" s="184" t="s">
        <v>83</v>
      </c>
      <c r="AY344" s="258" t="s">
        <v>216</v>
      </c>
      <c r="BE344" s="283">
        <f>IF(N344="základná",J344,0)</f>
        <v>0</v>
      </c>
      <c r="BF344" s="283">
        <f>IF(N344="znížená",J344,0)</f>
        <v>0</v>
      </c>
      <c r="BG344" s="283">
        <f>IF(N344="zákl. prenesená",J344,0)</f>
        <v>0</v>
      </c>
      <c r="BH344" s="283">
        <f>IF(N344="zníž. prenesená",J344,0)</f>
        <v>0</v>
      </c>
      <c r="BI344" s="283">
        <f>IF(N344="nulová",J344,0)</f>
        <v>0</v>
      </c>
      <c r="BJ344" s="258" t="s">
        <v>83</v>
      </c>
      <c r="BK344" s="283">
        <f>ROUND(I344*H344,2)</f>
        <v>0</v>
      </c>
      <c r="BL344" s="258" t="s">
        <v>222</v>
      </c>
      <c r="BM344" s="184" t="s">
        <v>490</v>
      </c>
    </row>
    <row r="345" spans="2:65" s="14" customFormat="1" ht="12">
      <c r="B345" s="192"/>
      <c r="D345" s="186" t="s">
        <v>224</v>
      </c>
      <c r="E345" s="193" t="s">
        <v>1</v>
      </c>
      <c r="F345" s="194" t="s">
        <v>491</v>
      </c>
      <c r="H345" s="195">
        <v>27.649000000000001</v>
      </c>
      <c r="I345" s="196"/>
      <c r="L345" s="192"/>
      <c r="M345" s="197"/>
      <c r="T345" s="198"/>
      <c r="AT345" s="193" t="s">
        <v>224</v>
      </c>
      <c r="AU345" s="193" t="s">
        <v>83</v>
      </c>
      <c r="AV345" s="14" t="s">
        <v>83</v>
      </c>
      <c r="AW345" s="14" t="s">
        <v>27</v>
      </c>
      <c r="AX345" s="14" t="s">
        <v>72</v>
      </c>
      <c r="AY345" s="193" t="s">
        <v>216</v>
      </c>
    </row>
    <row r="346" spans="2:65" s="14" customFormat="1" ht="12">
      <c r="B346" s="192"/>
      <c r="D346" s="186" t="s">
        <v>224</v>
      </c>
      <c r="E346" s="193" t="s">
        <v>1</v>
      </c>
      <c r="F346" s="194" t="s">
        <v>492</v>
      </c>
      <c r="H346" s="195">
        <v>-6.4</v>
      </c>
      <c r="I346" s="196"/>
      <c r="L346" s="192"/>
      <c r="M346" s="197"/>
      <c r="T346" s="198"/>
      <c r="AT346" s="193" t="s">
        <v>224</v>
      </c>
      <c r="AU346" s="193" t="s">
        <v>83</v>
      </c>
      <c r="AV346" s="14" t="s">
        <v>83</v>
      </c>
      <c r="AW346" s="14" t="s">
        <v>27</v>
      </c>
      <c r="AX346" s="14" t="s">
        <v>72</v>
      </c>
      <c r="AY346" s="193" t="s">
        <v>216</v>
      </c>
    </row>
    <row r="347" spans="2:65" s="14" customFormat="1" ht="12">
      <c r="B347" s="192"/>
      <c r="D347" s="186" t="s">
        <v>224</v>
      </c>
      <c r="E347" s="193" t="s">
        <v>1</v>
      </c>
      <c r="F347" s="194" t="s">
        <v>493</v>
      </c>
      <c r="H347" s="195">
        <v>15.180999999999999</v>
      </c>
      <c r="I347" s="196"/>
      <c r="L347" s="192"/>
      <c r="M347" s="197"/>
      <c r="T347" s="198"/>
      <c r="AT347" s="193" t="s">
        <v>224</v>
      </c>
      <c r="AU347" s="193" t="s">
        <v>83</v>
      </c>
      <c r="AV347" s="14" t="s">
        <v>83</v>
      </c>
      <c r="AW347" s="14" t="s">
        <v>27</v>
      </c>
      <c r="AX347" s="14" t="s">
        <v>72</v>
      </c>
      <c r="AY347" s="193" t="s">
        <v>216</v>
      </c>
    </row>
    <row r="348" spans="2:65" s="15" customFormat="1" ht="12">
      <c r="B348" s="199"/>
      <c r="D348" s="186" t="s">
        <v>224</v>
      </c>
      <c r="E348" s="200" t="s">
        <v>1</v>
      </c>
      <c r="F348" s="201" t="s">
        <v>229</v>
      </c>
      <c r="H348" s="202">
        <v>36.43</v>
      </c>
      <c r="I348" s="203"/>
      <c r="L348" s="199"/>
      <c r="M348" s="204"/>
      <c r="T348" s="205"/>
      <c r="AT348" s="200" t="s">
        <v>224</v>
      </c>
      <c r="AU348" s="200" t="s">
        <v>83</v>
      </c>
      <c r="AV348" s="15" t="s">
        <v>222</v>
      </c>
      <c r="AW348" s="15" t="s">
        <v>27</v>
      </c>
      <c r="AX348" s="15" t="s">
        <v>78</v>
      </c>
      <c r="AY348" s="200" t="s">
        <v>216</v>
      </c>
    </row>
    <row r="349" spans="2:65" s="273" customFormat="1" ht="22.75" customHeight="1">
      <c r="B349" s="274"/>
      <c r="D349" s="160" t="s">
        <v>71</v>
      </c>
      <c r="E349" s="170" t="s">
        <v>222</v>
      </c>
      <c r="F349" s="170" t="s">
        <v>494</v>
      </c>
      <c r="I349" s="275"/>
      <c r="J349" s="280">
        <f>BK349</f>
        <v>0</v>
      </c>
      <c r="L349" s="274"/>
      <c r="M349" s="277"/>
      <c r="P349" s="278">
        <f>SUM(P350:P416)</f>
        <v>0</v>
      </c>
      <c r="R349" s="278">
        <f>SUM(R350:R416)</f>
        <v>107.47493781</v>
      </c>
      <c r="T349" s="279">
        <f>SUM(T350:T416)</f>
        <v>0</v>
      </c>
      <c r="AR349" s="160" t="s">
        <v>78</v>
      </c>
      <c r="AT349" s="168" t="s">
        <v>71</v>
      </c>
      <c r="AU349" s="168" t="s">
        <v>78</v>
      </c>
      <c r="AY349" s="160" t="s">
        <v>216</v>
      </c>
      <c r="BK349" s="169">
        <f>SUM(BK350:BK416)</f>
        <v>0</v>
      </c>
    </row>
    <row r="350" spans="2:65" s="2" customFormat="1" ht="21.75" customHeight="1">
      <c r="B350" s="143"/>
      <c r="C350" s="172" t="s">
        <v>495</v>
      </c>
      <c r="D350" s="172" t="s">
        <v>218</v>
      </c>
      <c r="E350" s="173" t="s">
        <v>496</v>
      </c>
      <c r="F350" s="174" t="s">
        <v>497</v>
      </c>
      <c r="G350" s="175" t="s">
        <v>221</v>
      </c>
      <c r="H350" s="176">
        <v>37.689</v>
      </c>
      <c r="I350" s="177"/>
      <c r="J350" s="178">
        <f>ROUND(I350*H350,2)</f>
        <v>0</v>
      </c>
      <c r="K350" s="281"/>
      <c r="L350" s="45"/>
      <c r="M350" s="180" t="s">
        <v>1</v>
      </c>
      <c r="N350" s="139" t="s">
        <v>38</v>
      </c>
      <c r="P350" s="282">
        <f>O350*H350</f>
        <v>0</v>
      </c>
      <c r="Q350" s="282">
        <v>2.3141699999999998</v>
      </c>
      <c r="R350" s="282">
        <f>Q350*H350</f>
        <v>87.218753129999996</v>
      </c>
      <c r="S350" s="282">
        <v>0</v>
      </c>
      <c r="T350" s="183">
        <f>S350*H350</f>
        <v>0</v>
      </c>
      <c r="AR350" s="184" t="s">
        <v>222</v>
      </c>
      <c r="AT350" s="184" t="s">
        <v>218</v>
      </c>
      <c r="AU350" s="184" t="s">
        <v>83</v>
      </c>
      <c r="AY350" s="258" t="s">
        <v>216</v>
      </c>
      <c r="BE350" s="283">
        <f>IF(N350="základná",J350,0)</f>
        <v>0</v>
      </c>
      <c r="BF350" s="283">
        <f>IF(N350="znížená",J350,0)</f>
        <v>0</v>
      </c>
      <c r="BG350" s="283">
        <f>IF(N350="zákl. prenesená",J350,0)</f>
        <v>0</v>
      </c>
      <c r="BH350" s="283">
        <f>IF(N350="zníž. prenesená",J350,0)</f>
        <v>0</v>
      </c>
      <c r="BI350" s="283">
        <f>IF(N350="nulová",J350,0)</f>
        <v>0</v>
      </c>
      <c r="BJ350" s="258" t="s">
        <v>83</v>
      </c>
      <c r="BK350" s="283">
        <f>ROUND(I350*H350,2)</f>
        <v>0</v>
      </c>
      <c r="BL350" s="258" t="s">
        <v>222</v>
      </c>
      <c r="BM350" s="184" t="s">
        <v>498</v>
      </c>
    </row>
    <row r="351" spans="2:65" s="14" customFormat="1" ht="12">
      <c r="B351" s="192"/>
      <c r="D351" s="186" t="s">
        <v>224</v>
      </c>
      <c r="E351" s="193" t="s">
        <v>1</v>
      </c>
      <c r="F351" s="194" t="s">
        <v>499</v>
      </c>
      <c r="H351" s="195">
        <v>42.188000000000002</v>
      </c>
      <c r="I351" s="196"/>
      <c r="L351" s="192"/>
      <c r="M351" s="197"/>
      <c r="T351" s="198"/>
      <c r="AT351" s="193" t="s">
        <v>224</v>
      </c>
      <c r="AU351" s="193" t="s">
        <v>83</v>
      </c>
      <c r="AV351" s="14" t="s">
        <v>83</v>
      </c>
      <c r="AW351" s="14" t="s">
        <v>27</v>
      </c>
      <c r="AX351" s="14" t="s">
        <v>72</v>
      </c>
      <c r="AY351" s="193" t="s">
        <v>216</v>
      </c>
    </row>
    <row r="352" spans="2:65" s="14" customFormat="1" ht="12">
      <c r="B352" s="192"/>
      <c r="D352" s="186" t="s">
        <v>224</v>
      </c>
      <c r="E352" s="193" t="s">
        <v>1</v>
      </c>
      <c r="F352" s="194" t="s">
        <v>500</v>
      </c>
      <c r="H352" s="195">
        <v>-24.004000000000001</v>
      </c>
      <c r="I352" s="196"/>
      <c r="L352" s="192"/>
      <c r="M352" s="197"/>
      <c r="T352" s="198"/>
      <c r="AT352" s="193" t="s">
        <v>224</v>
      </c>
      <c r="AU352" s="193" t="s">
        <v>83</v>
      </c>
      <c r="AV352" s="14" t="s">
        <v>83</v>
      </c>
      <c r="AW352" s="14" t="s">
        <v>27</v>
      </c>
      <c r="AX352" s="14" t="s">
        <v>72</v>
      </c>
      <c r="AY352" s="193" t="s">
        <v>216</v>
      </c>
    </row>
    <row r="353" spans="2:65" s="14" customFormat="1" ht="12">
      <c r="B353" s="192"/>
      <c r="D353" s="186" t="s">
        <v>224</v>
      </c>
      <c r="E353" s="193" t="s">
        <v>1</v>
      </c>
      <c r="F353" s="194" t="s">
        <v>501</v>
      </c>
      <c r="H353" s="195">
        <v>23.187999999999999</v>
      </c>
      <c r="I353" s="196"/>
      <c r="L353" s="192"/>
      <c r="M353" s="197"/>
      <c r="T353" s="198"/>
      <c r="AT353" s="193" t="s">
        <v>224</v>
      </c>
      <c r="AU353" s="193" t="s">
        <v>83</v>
      </c>
      <c r="AV353" s="14" t="s">
        <v>83</v>
      </c>
      <c r="AW353" s="14" t="s">
        <v>27</v>
      </c>
      <c r="AX353" s="14" t="s">
        <v>72</v>
      </c>
      <c r="AY353" s="193" t="s">
        <v>216</v>
      </c>
    </row>
    <row r="354" spans="2:65" s="14" customFormat="1" ht="12">
      <c r="B354" s="192"/>
      <c r="D354" s="186" t="s">
        <v>224</v>
      </c>
      <c r="E354" s="193" t="s">
        <v>1</v>
      </c>
      <c r="F354" s="194" t="s">
        <v>502</v>
      </c>
      <c r="H354" s="195">
        <v>-2.8380000000000001</v>
      </c>
      <c r="I354" s="196"/>
      <c r="L354" s="192"/>
      <c r="M354" s="197"/>
      <c r="T354" s="198"/>
      <c r="AT354" s="193" t="s">
        <v>224</v>
      </c>
      <c r="AU354" s="193" t="s">
        <v>83</v>
      </c>
      <c r="AV354" s="14" t="s">
        <v>83</v>
      </c>
      <c r="AW354" s="14" t="s">
        <v>27</v>
      </c>
      <c r="AX354" s="14" t="s">
        <v>72</v>
      </c>
      <c r="AY354" s="193" t="s">
        <v>216</v>
      </c>
    </row>
    <row r="355" spans="2:65" s="14" customFormat="1" ht="12">
      <c r="B355" s="192"/>
      <c r="D355" s="186" t="s">
        <v>224</v>
      </c>
      <c r="E355" s="193" t="s">
        <v>1</v>
      </c>
      <c r="F355" s="194" t="s">
        <v>503</v>
      </c>
      <c r="H355" s="195">
        <v>-0.84499999999999997</v>
      </c>
      <c r="I355" s="196"/>
      <c r="L355" s="192"/>
      <c r="M355" s="197"/>
      <c r="T355" s="198"/>
      <c r="AT355" s="193" t="s">
        <v>224</v>
      </c>
      <c r="AU355" s="193" t="s">
        <v>83</v>
      </c>
      <c r="AV355" s="14" t="s">
        <v>83</v>
      </c>
      <c r="AW355" s="14" t="s">
        <v>27</v>
      </c>
      <c r="AX355" s="14" t="s">
        <v>72</v>
      </c>
      <c r="AY355" s="193" t="s">
        <v>216</v>
      </c>
    </row>
    <row r="356" spans="2:65" s="15" customFormat="1" ht="12">
      <c r="B356" s="199"/>
      <c r="D356" s="186" t="s">
        <v>224</v>
      </c>
      <c r="E356" s="200" t="s">
        <v>1</v>
      </c>
      <c r="F356" s="201" t="s">
        <v>229</v>
      </c>
      <c r="H356" s="202">
        <v>37.689</v>
      </c>
      <c r="I356" s="203"/>
      <c r="L356" s="199"/>
      <c r="M356" s="204"/>
      <c r="T356" s="205"/>
      <c r="AT356" s="200" t="s">
        <v>224</v>
      </c>
      <c r="AU356" s="200" t="s">
        <v>83</v>
      </c>
      <c r="AV356" s="15" t="s">
        <v>222</v>
      </c>
      <c r="AW356" s="15" t="s">
        <v>27</v>
      </c>
      <c r="AX356" s="15" t="s">
        <v>78</v>
      </c>
      <c r="AY356" s="200" t="s">
        <v>216</v>
      </c>
    </row>
    <row r="357" spans="2:65" s="2" customFormat="1" ht="16.5" customHeight="1">
      <c r="B357" s="143"/>
      <c r="C357" s="172" t="s">
        <v>504</v>
      </c>
      <c r="D357" s="172" t="s">
        <v>218</v>
      </c>
      <c r="E357" s="173" t="s">
        <v>505</v>
      </c>
      <c r="F357" s="174" t="s">
        <v>506</v>
      </c>
      <c r="G357" s="175" t="s">
        <v>269</v>
      </c>
      <c r="H357" s="176">
        <v>188.197</v>
      </c>
      <c r="I357" s="177"/>
      <c r="J357" s="178">
        <f>ROUND(I357*H357,2)</f>
        <v>0</v>
      </c>
      <c r="K357" s="281"/>
      <c r="L357" s="45"/>
      <c r="M357" s="180" t="s">
        <v>1</v>
      </c>
      <c r="N357" s="139" t="s">
        <v>38</v>
      </c>
      <c r="P357" s="282">
        <f>O357*H357</f>
        <v>0</v>
      </c>
      <c r="Q357" s="282">
        <v>1.1299999999999999E-3</v>
      </c>
      <c r="R357" s="282">
        <f>Q357*H357</f>
        <v>0.21266261</v>
      </c>
      <c r="S357" s="282">
        <v>0</v>
      </c>
      <c r="T357" s="183">
        <f>S357*H357</f>
        <v>0</v>
      </c>
      <c r="AR357" s="184" t="s">
        <v>222</v>
      </c>
      <c r="AT357" s="184" t="s">
        <v>218</v>
      </c>
      <c r="AU357" s="184" t="s">
        <v>83</v>
      </c>
      <c r="AY357" s="258" t="s">
        <v>216</v>
      </c>
      <c r="BE357" s="283">
        <f>IF(N357="základná",J357,0)</f>
        <v>0</v>
      </c>
      <c r="BF357" s="283">
        <f>IF(N357="znížená",J357,0)</f>
        <v>0</v>
      </c>
      <c r="BG357" s="283">
        <f>IF(N357="zákl. prenesená",J357,0)</f>
        <v>0</v>
      </c>
      <c r="BH357" s="283">
        <f>IF(N357="zníž. prenesená",J357,0)</f>
        <v>0</v>
      </c>
      <c r="BI357" s="283">
        <f>IF(N357="nulová",J357,0)</f>
        <v>0</v>
      </c>
      <c r="BJ357" s="258" t="s">
        <v>83</v>
      </c>
      <c r="BK357" s="283">
        <f>ROUND(I357*H357,2)</f>
        <v>0</v>
      </c>
      <c r="BL357" s="258" t="s">
        <v>222</v>
      </c>
      <c r="BM357" s="184" t="s">
        <v>507</v>
      </c>
    </row>
    <row r="358" spans="2:65" s="13" customFormat="1" ht="12">
      <c r="B358" s="185"/>
      <c r="D358" s="186" t="s">
        <v>224</v>
      </c>
      <c r="E358" s="187" t="s">
        <v>1</v>
      </c>
      <c r="F358" s="188" t="s">
        <v>508</v>
      </c>
      <c r="H358" s="187" t="s">
        <v>1</v>
      </c>
      <c r="I358" s="189"/>
      <c r="L358" s="185"/>
      <c r="M358" s="190"/>
      <c r="T358" s="191"/>
      <c r="AT358" s="187" t="s">
        <v>224</v>
      </c>
      <c r="AU358" s="187" t="s">
        <v>83</v>
      </c>
      <c r="AV358" s="13" t="s">
        <v>78</v>
      </c>
      <c r="AW358" s="13" t="s">
        <v>27</v>
      </c>
      <c r="AX358" s="13" t="s">
        <v>72</v>
      </c>
      <c r="AY358" s="187" t="s">
        <v>216</v>
      </c>
    </row>
    <row r="359" spans="2:65" s="14" customFormat="1" ht="12">
      <c r="B359" s="192"/>
      <c r="D359" s="186" t="s">
        <v>224</v>
      </c>
      <c r="E359" s="193" t="s">
        <v>1</v>
      </c>
      <c r="F359" s="194" t="s">
        <v>509</v>
      </c>
      <c r="H359" s="195">
        <v>168.75</v>
      </c>
      <c r="I359" s="196"/>
      <c r="L359" s="192"/>
      <c r="M359" s="197"/>
      <c r="T359" s="198"/>
      <c r="AT359" s="193" t="s">
        <v>224</v>
      </c>
      <c r="AU359" s="193" t="s">
        <v>83</v>
      </c>
      <c r="AV359" s="14" t="s">
        <v>83</v>
      </c>
      <c r="AW359" s="14" t="s">
        <v>27</v>
      </c>
      <c r="AX359" s="14" t="s">
        <v>72</v>
      </c>
      <c r="AY359" s="193" t="s">
        <v>216</v>
      </c>
    </row>
    <row r="360" spans="2:65" s="14" customFormat="1" ht="12">
      <c r="B360" s="192"/>
      <c r="D360" s="186" t="s">
        <v>224</v>
      </c>
      <c r="E360" s="193" t="s">
        <v>1</v>
      </c>
      <c r="F360" s="194" t="s">
        <v>510</v>
      </c>
      <c r="H360" s="195">
        <v>-11.351000000000001</v>
      </c>
      <c r="I360" s="196"/>
      <c r="L360" s="192"/>
      <c r="M360" s="197"/>
      <c r="T360" s="198"/>
      <c r="AT360" s="193" t="s">
        <v>224</v>
      </c>
      <c r="AU360" s="193" t="s">
        <v>83</v>
      </c>
      <c r="AV360" s="14" t="s">
        <v>83</v>
      </c>
      <c r="AW360" s="14" t="s">
        <v>27</v>
      </c>
      <c r="AX360" s="14" t="s">
        <v>72</v>
      </c>
      <c r="AY360" s="193" t="s">
        <v>216</v>
      </c>
    </row>
    <row r="361" spans="2:65" s="14" customFormat="1" ht="12">
      <c r="B361" s="192"/>
      <c r="D361" s="186" t="s">
        <v>224</v>
      </c>
      <c r="E361" s="193" t="s">
        <v>1</v>
      </c>
      <c r="F361" s="194" t="s">
        <v>511</v>
      </c>
      <c r="H361" s="195">
        <v>-3.38</v>
      </c>
      <c r="I361" s="196"/>
      <c r="L361" s="192"/>
      <c r="M361" s="197"/>
      <c r="T361" s="198"/>
      <c r="AT361" s="193" t="s">
        <v>224</v>
      </c>
      <c r="AU361" s="193" t="s">
        <v>83</v>
      </c>
      <c r="AV361" s="14" t="s">
        <v>83</v>
      </c>
      <c r="AW361" s="14" t="s">
        <v>27</v>
      </c>
      <c r="AX361" s="14" t="s">
        <v>72</v>
      </c>
      <c r="AY361" s="193" t="s">
        <v>216</v>
      </c>
    </row>
    <row r="362" spans="2:65" s="14" customFormat="1" ht="12">
      <c r="B362" s="192"/>
      <c r="D362" s="186" t="s">
        <v>224</v>
      </c>
      <c r="E362" s="193" t="s">
        <v>1</v>
      </c>
      <c r="F362" s="194" t="s">
        <v>512</v>
      </c>
      <c r="H362" s="195">
        <v>-3.8319999999999999</v>
      </c>
      <c r="I362" s="196"/>
      <c r="L362" s="192"/>
      <c r="M362" s="197"/>
      <c r="T362" s="198"/>
      <c r="AT362" s="193" t="s">
        <v>224</v>
      </c>
      <c r="AU362" s="193" t="s">
        <v>83</v>
      </c>
      <c r="AV362" s="14" t="s">
        <v>83</v>
      </c>
      <c r="AW362" s="14" t="s">
        <v>27</v>
      </c>
      <c r="AX362" s="14" t="s">
        <v>72</v>
      </c>
      <c r="AY362" s="193" t="s">
        <v>216</v>
      </c>
    </row>
    <row r="363" spans="2:65" s="16" customFormat="1" ht="12">
      <c r="B363" s="217"/>
      <c r="D363" s="186" t="s">
        <v>224</v>
      </c>
      <c r="E363" s="218" t="s">
        <v>1</v>
      </c>
      <c r="F363" s="219" t="s">
        <v>374</v>
      </c>
      <c r="H363" s="220">
        <v>150.18700000000001</v>
      </c>
      <c r="I363" s="221"/>
      <c r="L363" s="217"/>
      <c r="M363" s="222"/>
      <c r="T363" s="223"/>
      <c r="AT363" s="218" t="s">
        <v>224</v>
      </c>
      <c r="AU363" s="218" t="s">
        <v>83</v>
      </c>
      <c r="AV363" s="16" t="s">
        <v>237</v>
      </c>
      <c r="AW363" s="16" t="s">
        <v>27</v>
      </c>
      <c r="AX363" s="16" t="s">
        <v>72</v>
      </c>
      <c r="AY363" s="218" t="s">
        <v>216</v>
      </c>
    </row>
    <row r="364" spans="2:65" s="13" customFormat="1" ht="12">
      <c r="B364" s="185"/>
      <c r="D364" s="186" t="s">
        <v>224</v>
      </c>
      <c r="E364" s="187" t="s">
        <v>1</v>
      </c>
      <c r="F364" s="188" t="s">
        <v>513</v>
      </c>
      <c r="H364" s="187" t="s">
        <v>1</v>
      </c>
      <c r="I364" s="189"/>
      <c r="L364" s="185"/>
      <c r="M364" s="190"/>
      <c r="T364" s="191"/>
      <c r="AT364" s="187" t="s">
        <v>224</v>
      </c>
      <c r="AU364" s="187" t="s">
        <v>83</v>
      </c>
      <c r="AV364" s="13" t="s">
        <v>78</v>
      </c>
      <c r="AW364" s="13" t="s">
        <v>27</v>
      </c>
      <c r="AX364" s="13" t="s">
        <v>72</v>
      </c>
      <c r="AY364" s="187" t="s">
        <v>216</v>
      </c>
    </row>
    <row r="365" spans="2:65" s="14" customFormat="1" ht="12">
      <c r="B365" s="192"/>
      <c r="D365" s="186" t="s">
        <v>224</v>
      </c>
      <c r="E365" s="193" t="s">
        <v>1</v>
      </c>
      <c r="F365" s="194" t="s">
        <v>514</v>
      </c>
      <c r="H365" s="195">
        <v>35.409999999999997</v>
      </c>
      <c r="I365" s="196"/>
      <c r="L365" s="192"/>
      <c r="M365" s="197"/>
      <c r="T365" s="198"/>
      <c r="AT365" s="193" t="s">
        <v>224</v>
      </c>
      <c r="AU365" s="193" t="s">
        <v>83</v>
      </c>
      <c r="AV365" s="14" t="s">
        <v>83</v>
      </c>
      <c r="AW365" s="14" t="s">
        <v>27</v>
      </c>
      <c r="AX365" s="14" t="s">
        <v>72</v>
      </c>
      <c r="AY365" s="193" t="s">
        <v>216</v>
      </c>
    </row>
    <row r="366" spans="2:65" s="14" customFormat="1" ht="12">
      <c r="B366" s="192"/>
      <c r="D366" s="186" t="s">
        <v>224</v>
      </c>
      <c r="E366" s="193" t="s">
        <v>1</v>
      </c>
      <c r="F366" s="194" t="s">
        <v>515</v>
      </c>
      <c r="H366" s="195">
        <v>2.6</v>
      </c>
      <c r="I366" s="196"/>
      <c r="L366" s="192"/>
      <c r="M366" s="197"/>
      <c r="T366" s="198"/>
      <c r="AT366" s="193" t="s">
        <v>224</v>
      </c>
      <c r="AU366" s="193" t="s">
        <v>83</v>
      </c>
      <c r="AV366" s="14" t="s">
        <v>83</v>
      </c>
      <c r="AW366" s="14" t="s">
        <v>27</v>
      </c>
      <c r="AX366" s="14" t="s">
        <v>72</v>
      </c>
      <c r="AY366" s="193" t="s">
        <v>216</v>
      </c>
    </row>
    <row r="367" spans="2:65" s="16" customFormat="1" ht="12">
      <c r="B367" s="217"/>
      <c r="D367" s="186" t="s">
        <v>224</v>
      </c>
      <c r="E367" s="218" t="s">
        <v>1</v>
      </c>
      <c r="F367" s="219" t="s">
        <v>374</v>
      </c>
      <c r="H367" s="220">
        <v>38.01</v>
      </c>
      <c r="I367" s="221"/>
      <c r="L367" s="217"/>
      <c r="M367" s="222"/>
      <c r="T367" s="223"/>
      <c r="AT367" s="218" t="s">
        <v>224</v>
      </c>
      <c r="AU367" s="218" t="s">
        <v>83</v>
      </c>
      <c r="AV367" s="16" t="s">
        <v>237</v>
      </c>
      <c r="AW367" s="16" t="s">
        <v>27</v>
      </c>
      <c r="AX367" s="16" t="s">
        <v>72</v>
      </c>
      <c r="AY367" s="218" t="s">
        <v>216</v>
      </c>
    </row>
    <row r="368" spans="2:65" s="15" customFormat="1" ht="12">
      <c r="B368" s="199"/>
      <c r="D368" s="186" t="s">
        <v>224</v>
      </c>
      <c r="E368" s="200" t="s">
        <v>1</v>
      </c>
      <c r="F368" s="201" t="s">
        <v>229</v>
      </c>
      <c r="H368" s="202">
        <v>188.197</v>
      </c>
      <c r="I368" s="203"/>
      <c r="L368" s="199"/>
      <c r="M368" s="204"/>
      <c r="T368" s="205"/>
      <c r="AT368" s="200" t="s">
        <v>224</v>
      </c>
      <c r="AU368" s="200" t="s">
        <v>83</v>
      </c>
      <c r="AV368" s="15" t="s">
        <v>222</v>
      </c>
      <c r="AW368" s="15" t="s">
        <v>27</v>
      </c>
      <c r="AX368" s="15" t="s">
        <v>78</v>
      </c>
      <c r="AY368" s="200" t="s">
        <v>216</v>
      </c>
    </row>
    <row r="369" spans="2:65" s="2" customFormat="1" ht="16.5" customHeight="1">
      <c r="B369" s="143"/>
      <c r="C369" s="172" t="s">
        <v>516</v>
      </c>
      <c r="D369" s="172" t="s">
        <v>218</v>
      </c>
      <c r="E369" s="173" t="s">
        <v>517</v>
      </c>
      <c r="F369" s="174" t="s">
        <v>518</v>
      </c>
      <c r="G369" s="175" t="s">
        <v>269</v>
      </c>
      <c r="H369" s="176">
        <v>188.197</v>
      </c>
      <c r="I369" s="177"/>
      <c r="J369" s="178">
        <f>ROUND(I369*H369,2)</f>
        <v>0</v>
      </c>
      <c r="K369" s="281"/>
      <c r="L369" s="45"/>
      <c r="M369" s="180" t="s">
        <v>1</v>
      </c>
      <c r="N369" s="139" t="s">
        <v>38</v>
      </c>
      <c r="P369" s="282">
        <f>O369*H369</f>
        <v>0</v>
      </c>
      <c r="Q369" s="282">
        <v>0</v>
      </c>
      <c r="R369" s="282">
        <f>Q369*H369</f>
        <v>0</v>
      </c>
      <c r="S369" s="282">
        <v>0</v>
      </c>
      <c r="T369" s="183">
        <f>S369*H369</f>
        <v>0</v>
      </c>
      <c r="AR369" s="184" t="s">
        <v>222</v>
      </c>
      <c r="AT369" s="184" t="s">
        <v>218</v>
      </c>
      <c r="AU369" s="184" t="s">
        <v>83</v>
      </c>
      <c r="AY369" s="258" t="s">
        <v>216</v>
      </c>
      <c r="BE369" s="283">
        <f>IF(N369="základná",J369,0)</f>
        <v>0</v>
      </c>
      <c r="BF369" s="283">
        <f>IF(N369="znížená",J369,0)</f>
        <v>0</v>
      </c>
      <c r="BG369" s="283">
        <f>IF(N369="zákl. prenesená",J369,0)</f>
        <v>0</v>
      </c>
      <c r="BH369" s="283">
        <f>IF(N369="zníž. prenesená",J369,0)</f>
        <v>0</v>
      </c>
      <c r="BI369" s="283">
        <f>IF(N369="nulová",J369,0)</f>
        <v>0</v>
      </c>
      <c r="BJ369" s="258" t="s">
        <v>83</v>
      </c>
      <c r="BK369" s="283">
        <f>ROUND(I369*H369,2)</f>
        <v>0</v>
      </c>
      <c r="BL369" s="258" t="s">
        <v>222</v>
      </c>
      <c r="BM369" s="184" t="s">
        <v>519</v>
      </c>
    </row>
    <row r="370" spans="2:65" s="2" customFormat="1" ht="21.75" customHeight="1">
      <c r="B370" s="143"/>
      <c r="C370" s="172" t="s">
        <v>520</v>
      </c>
      <c r="D370" s="172" t="s">
        <v>218</v>
      </c>
      <c r="E370" s="173" t="s">
        <v>521</v>
      </c>
      <c r="F370" s="174" t="s">
        <v>522</v>
      </c>
      <c r="G370" s="175" t="s">
        <v>269</v>
      </c>
      <c r="H370" s="176">
        <v>2.992</v>
      </c>
      <c r="I370" s="177"/>
      <c r="J370" s="178">
        <f>ROUND(I370*H370,2)</f>
        <v>0</v>
      </c>
      <c r="K370" s="281"/>
      <c r="L370" s="45"/>
      <c r="M370" s="180" t="s">
        <v>1</v>
      </c>
      <c r="N370" s="139" t="s">
        <v>38</v>
      </c>
      <c r="P370" s="282">
        <f>O370*H370</f>
        <v>0</v>
      </c>
      <c r="Q370" s="282">
        <v>1.1299999999999999E-3</v>
      </c>
      <c r="R370" s="282">
        <f>Q370*H370</f>
        <v>3.3809599999999997E-3</v>
      </c>
      <c r="S370" s="282">
        <v>0</v>
      </c>
      <c r="T370" s="183">
        <f>S370*H370</f>
        <v>0</v>
      </c>
      <c r="AR370" s="184" t="s">
        <v>222</v>
      </c>
      <c r="AT370" s="184" t="s">
        <v>218</v>
      </c>
      <c r="AU370" s="184" t="s">
        <v>83</v>
      </c>
      <c r="AY370" s="258" t="s">
        <v>216</v>
      </c>
      <c r="BE370" s="283">
        <f>IF(N370="základná",J370,0)</f>
        <v>0</v>
      </c>
      <c r="BF370" s="283">
        <f>IF(N370="znížená",J370,0)</f>
        <v>0</v>
      </c>
      <c r="BG370" s="283">
        <f>IF(N370="zákl. prenesená",J370,0)</f>
        <v>0</v>
      </c>
      <c r="BH370" s="283">
        <f>IF(N370="zníž. prenesená",J370,0)</f>
        <v>0</v>
      </c>
      <c r="BI370" s="283">
        <f>IF(N370="nulová",J370,0)</f>
        <v>0</v>
      </c>
      <c r="BJ370" s="258" t="s">
        <v>83</v>
      </c>
      <c r="BK370" s="283">
        <f>ROUND(I370*H370,2)</f>
        <v>0</v>
      </c>
      <c r="BL370" s="258" t="s">
        <v>222</v>
      </c>
      <c r="BM370" s="184" t="s">
        <v>523</v>
      </c>
    </row>
    <row r="371" spans="2:65" s="13" customFormat="1" ht="12">
      <c r="B371" s="185"/>
      <c r="D371" s="186" t="s">
        <v>224</v>
      </c>
      <c r="E371" s="187" t="s">
        <v>1</v>
      </c>
      <c r="F371" s="188" t="s">
        <v>524</v>
      </c>
      <c r="H371" s="187" t="s">
        <v>1</v>
      </c>
      <c r="I371" s="189"/>
      <c r="L371" s="185"/>
      <c r="M371" s="190"/>
      <c r="T371" s="191"/>
      <c r="AT371" s="187" t="s">
        <v>224</v>
      </c>
      <c r="AU371" s="187" t="s">
        <v>83</v>
      </c>
      <c r="AV371" s="13" t="s">
        <v>78</v>
      </c>
      <c r="AW371" s="13" t="s">
        <v>27</v>
      </c>
      <c r="AX371" s="13" t="s">
        <v>72</v>
      </c>
      <c r="AY371" s="187" t="s">
        <v>216</v>
      </c>
    </row>
    <row r="372" spans="2:65" s="14" customFormat="1" ht="12">
      <c r="B372" s="192"/>
      <c r="D372" s="186" t="s">
        <v>224</v>
      </c>
      <c r="E372" s="193" t="s">
        <v>1</v>
      </c>
      <c r="F372" s="194" t="s">
        <v>525</v>
      </c>
      <c r="H372" s="195">
        <v>2.992</v>
      </c>
      <c r="I372" s="196"/>
      <c r="L372" s="192"/>
      <c r="M372" s="197"/>
      <c r="T372" s="198"/>
      <c r="AT372" s="193" t="s">
        <v>224</v>
      </c>
      <c r="AU372" s="193" t="s">
        <v>83</v>
      </c>
      <c r="AV372" s="14" t="s">
        <v>83</v>
      </c>
      <c r="AW372" s="14" t="s">
        <v>27</v>
      </c>
      <c r="AX372" s="14" t="s">
        <v>72</v>
      </c>
      <c r="AY372" s="193" t="s">
        <v>216</v>
      </c>
    </row>
    <row r="373" spans="2:65" s="15" customFormat="1" ht="12">
      <c r="B373" s="199"/>
      <c r="D373" s="186" t="s">
        <v>224</v>
      </c>
      <c r="E373" s="200" t="s">
        <v>1</v>
      </c>
      <c r="F373" s="201" t="s">
        <v>229</v>
      </c>
      <c r="H373" s="202">
        <v>2.992</v>
      </c>
      <c r="I373" s="203"/>
      <c r="L373" s="199"/>
      <c r="M373" s="204"/>
      <c r="T373" s="205"/>
      <c r="AT373" s="200" t="s">
        <v>224</v>
      </c>
      <c r="AU373" s="200" t="s">
        <v>83</v>
      </c>
      <c r="AV373" s="15" t="s">
        <v>222</v>
      </c>
      <c r="AW373" s="15" t="s">
        <v>27</v>
      </c>
      <c r="AX373" s="15" t="s">
        <v>78</v>
      </c>
      <c r="AY373" s="200" t="s">
        <v>216</v>
      </c>
    </row>
    <row r="374" spans="2:65" s="2" customFormat="1" ht="21.75" customHeight="1">
      <c r="B374" s="143"/>
      <c r="C374" s="172" t="s">
        <v>526</v>
      </c>
      <c r="D374" s="172" t="s">
        <v>218</v>
      </c>
      <c r="E374" s="173" t="s">
        <v>527</v>
      </c>
      <c r="F374" s="174" t="s">
        <v>528</v>
      </c>
      <c r="G374" s="175" t="s">
        <v>269</v>
      </c>
      <c r="H374" s="176">
        <v>2.992</v>
      </c>
      <c r="I374" s="177"/>
      <c r="J374" s="178">
        <f>ROUND(I374*H374,2)</f>
        <v>0</v>
      </c>
      <c r="K374" s="281"/>
      <c r="L374" s="45"/>
      <c r="M374" s="180" t="s">
        <v>1</v>
      </c>
      <c r="N374" s="139" t="s">
        <v>38</v>
      </c>
      <c r="P374" s="282">
        <f>O374*H374</f>
        <v>0</v>
      </c>
      <c r="Q374" s="282">
        <v>0</v>
      </c>
      <c r="R374" s="282">
        <f>Q374*H374</f>
        <v>0</v>
      </c>
      <c r="S374" s="282">
        <v>0</v>
      </c>
      <c r="T374" s="183">
        <f>S374*H374</f>
        <v>0</v>
      </c>
      <c r="AR374" s="184" t="s">
        <v>222</v>
      </c>
      <c r="AT374" s="184" t="s">
        <v>218</v>
      </c>
      <c r="AU374" s="184" t="s">
        <v>83</v>
      </c>
      <c r="AY374" s="258" t="s">
        <v>216</v>
      </c>
      <c r="BE374" s="283">
        <f>IF(N374="základná",J374,0)</f>
        <v>0</v>
      </c>
      <c r="BF374" s="283">
        <f>IF(N374="znížená",J374,0)</f>
        <v>0</v>
      </c>
      <c r="BG374" s="283">
        <f>IF(N374="zákl. prenesená",J374,0)</f>
        <v>0</v>
      </c>
      <c r="BH374" s="283">
        <f>IF(N374="zníž. prenesená",J374,0)</f>
        <v>0</v>
      </c>
      <c r="BI374" s="283">
        <f>IF(N374="nulová",J374,0)</f>
        <v>0</v>
      </c>
      <c r="BJ374" s="258" t="s">
        <v>83</v>
      </c>
      <c r="BK374" s="283">
        <f>ROUND(I374*H374,2)</f>
        <v>0</v>
      </c>
      <c r="BL374" s="258" t="s">
        <v>222</v>
      </c>
      <c r="BM374" s="184" t="s">
        <v>529</v>
      </c>
    </row>
    <row r="375" spans="2:65" s="2" customFormat="1" ht="21.75" customHeight="1">
      <c r="B375" s="143"/>
      <c r="C375" s="172" t="s">
        <v>530</v>
      </c>
      <c r="D375" s="172" t="s">
        <v>218</v>
      </c>
      <c r="E375" s="173" t="s">
        <v>531</v>
      </c>
      <c r="F375" s="174" t="s">
        <v>532</v>
      </c>
      <c r="G375" s="175" t="s">
        <v>269</v>
      </c>
      <c r="H375" s="176">
        <v>150.18700000000001</v>
      </c>
      <c r="I375" s="177"/>
      <c r="J375" s="178">
        <f>ROUND(I375*H375,2)</f>
        <v>0</v>
      </c>
      <c r="K375" s="281"/>
      <c r="L375" s="45"/>
      <c r="M375" s="180" t="s">
        <v>1</v>
      </c>
      <c r="N375" s="139" t="s">
        <v>38</v>
      </c>
      <c r="P375" s="282">
        <f>O375*H375</f>
        <v>0</v>
      </c>
      <c r="Q375" s="282">
        <v>5.4999999999999997E-3</v>
      </c>
      <c r="R375" s="282">
        <f>Q375*H375</f>
        <v>0.82602850000000005</v>
      </c>
      <c r="S375" s="282">
        <v>0</v>
      </c>
      <c r="T375" s="183">
        <f>S375*H375</f>
        <v>0</v>
      </c>
      <c r="AR375" s="184" t="s">
        <v>222</v>
      </c>
      <c r="AT375" s="184" t="s">
        <v>218</v>
      </c>
      <c r="AU375" s="184" t="s">
        <v>83</v>
      </c>
      <c r="AY375" s="258" t="s">
        <v>216</v>
      </c>
      <c r="BE375" s="283">
        <f>IF(N375="základná",J375,0)</f>
        <v>0</v>
      </c>
      <c r="BF375" s="283">
        <f>IF(N375="znížená",J375,0)</f>
        <v>0</v>
      </c>
      <c r="BG375" s="283">
        <f>IF(N375="zákl. prenesená",J375,0)</f>
        <v>0</v>
      </c>
      <c r="BH375" s="283">
        <f>IF(N375="zníž. prenesená",J375,0)</f>
        <v>0</v>
      </c>
      <c r="BI375" s="283">
        <f>IF(N375="nulová",J375,0)</f>
        <v>0</v>
      </c>
      <c r="BJ375" s="258" t="s">
        <v>83</v>
      </c>
      <c r="BK375" s="283">
        <f>ROUND(I375*H375,2)</f>
        <v>0</v>
      </c>
      <c r="BL375" s="258" t="s">
        <v>222</v>
      </c>
      <c r="BM375" s="184" t="s">
        <v>533</v>
      </c>
    </row>
    <row r="376" spans="2:65" s="13" customFormat="1" ht="12">
      <c r="B376" s="185"/>
      <c r="D376" s="186" t="s">
        <v>224</v>
      </c>
      <c r="E376" s="187" t="s">
        <v>1</v>
      </c>
      <c r="F376" s="188" t="s">
        <v>508</v>
      </c>
      <c r="H376" s="187" t="s">
        <v>1</v>
      </c>
      <c r="I376" s="189"/>
      <c r="L376" s="185"/>
      <c r="M376" s="190"/>
      <c r="T376" s="191"/>
      <c r="AT376" s="187" t="s">
        <v>224</v>
      </c>
      <c r="AU376" s="187" t="s">
        <v>83</v>
      </c>
      <c r="AV376" s="13" t="s">
        <v>78</v>
      </c>
      <c r="AW376" s="13" t="s">
        <v>27</v>
      </c>
      <c r="AX376" s="13" t="s">
        <v>72</v>
      </c>
      <c r="AY376" s="187" t="s">
        <v>216</v>
      </c>
    </row>
    <row r="377" spans="2:65" s="14" customFormat="1" ht="12">
      <c r="B377" s="192"/>
      <c r="D377" s="186" t="s">
        <v>224</v>
      </c>
      <c r="E377" s="193" t="s">
        <v>1</v>
      </c>
      <c r="F377" s="194" t="s">
        <v>509</v>
      </c>
      <c r="H377" s="195">
        <v>168.75</v>
      </c>
      <c r="I377" s="196"/>
      <c r="L377" s="192"/>
      <c r="M377" s="197"/>
      <c r="T377" s="198"/>
      <c r="AT377" s="193" t="s">
        <v>224</v>
      </c>
      <c r="AU377" s="193" t="s">
        <v>83</v>
      </c>
      <c r="AV377" s="14" t="s">
        <v>83</v>
      </c>
      <c r="AW377" s="14" t="s">
        <v>27</v>
      </c>
      <c r="AX377" s="14" t="s">
        <v>72</v>
      </c>
      <c r="AY377" s="193" t="s">
        <v>216</v>
      </c>
    </row>
    <row r="378" spans="2:65" s="14" customFormat="1" ht="12">
      <c r="B378" s="192"/>
      <c r="D378" s="186" t="s">
        <v>224</v>
      </c>
      <c r="E378" s="193" t="s">
        <v>1</v>
      </c>
      <c r="F378" s="194" t="s">
        <v>510</v>
      </c>
      <c r="H378" s="195">
        <v>-11.351000000000001</v>
      </c>
      <c r="I378" s="196"/>
      <c r="L378" s="192"/>
      <c r="M378" s="197"/>
      <c r="T378" s="198"/>
      <c r="AT378" s="193" t="s">
        <v>224</v>
      </c>
      <c r="AU378" s="193" t="s">
        <v>83</v>
      </c>
      <c r="AV378" s="14" t="s">
        <v>83</v>
      </c>
      <c r="AW378" s="14" t="s">
        <v>27</v>
      </c>
      <c r="AX378" s="14" t="s">
        <v>72</v>
      </c>
      <c r="AY378" s="193" t="s">
        <v>216</v>
      </c>
    </row>
    <row r="379" spans="2:65" s="14" customFormat="1" ht="12">
      <c r="B379" s="192"/>
      <c r="D379" s="186" t="s">
        <v>224</v>
      </c>
      <c r="E379" s="193" t="s">
        <v>1</v>
      </c>
      <c r="F379" s="194" t="s">
        <v>511</v>
      </c>
      <c r="H379" s="195">
        <v>-3.38</v>
      </c>
      <c r="I379" s="196"/>
      <c r="L379" s="192"/>
      <c r="M379" s="197"/>
      <c r="T379" s="198"/>
      <c r="AT379" s="193" t="s">
        <v>224</v>
      </c>
      <c r="AU379" s="193" t="s">
        <v>83</v>
      </c>
      <c r="AV379" s="14" t="s">
        <v>83</v>
      </c>
      <c r="AW379" s="14" t="s">
        <v>27</v>
      </c>
      <c r="AX379" s="14" t="s">
        <v>72</v>
      </c>
      <c r="AY379" s="193" t="s">
        <v>216</v>
      </c>
    </row>
    <row r="380" spans="2:65" s="14" customFormat="1" ht="12">
      <c r="B380" s="192"/>
      <c r="D380" s="186" t="s">
        <v>224</v>
      </c>
      <c r="E380" s="193" t="s">
        <v>1</v>
      </c>
      <c r="F380" s="194" t="s">
        <v>512</v>
      </c>
      <c r="H380" s="195">
        <v>-3.8319999999999999</v>
      </c>
      <c r="I380" s="196"/>
      <c r="L380" s="192"/>
      <c r="M380" s="197"/>
      <c r="T380" s="198"/>
      <c r="AT380" s="193" t="s">
        <v>224</v>
      </c>
      <c r="AU380" s="193" t="s">
        <v>83</v>
      </c>
      <c r="AV380" s="14" t="s">
        <v>83</v>
      </c>
      <c r="AW380" s="14" t="s">
        <v>27</v>
      </c>
      <c r="AX380" s="14" t="s">
        <v>72</v>
      </c>
      <c r="AY380" s="193" t="s">
        <v>216</v>
      </c>
    </row>
    <row r="381" spans="2:65" s="15" customFormat="1" ht="12">
      <c r="B381" s="199"/>
      <c r="D381" s="186" t="s">
        <v>224</v>
      </c>
      <c r="E381" s="200" t="s">
        <v>1</v>
      </c>
      <c r="F381" s="201" t="s">
        <v>229</v>
      </c>
      <c r="H381" s="202">
        <v>150.18700000000001</v>
      </c>
      <c r="I381" s="203"/>
      <c r="L381" s="199"/>
      <c r="M381" s="204"/>
      <c r="T381" s="205"/>
      <c r="AT381" s="200" t="s">
        <v>224</v>
      </c>
      <c r="AU381" s="200" t="s">
        <v>83</v>
      </c>
      <c r="AV381" s="15" t="s">
        <v>222</v>
      </c>
      <c r="AW381" s="15" t="s">
        <v>27</v>
      </c>
      <c r="AX381" s="15" t="s">
        <v>78</v>
      </c>
      <c r="AY381" s="200" t="s">
        <v>216</v>
      </c>
    </row>
    <row r="382" spans="2:65" s="2" customFormat="1" ht="21.75" customHeight="1">
      <c r="B382" s="143"/>
      <c r="C382" s="172" t="s">
        <v>534</v>
      </c>
      <c r="D382" s="172" t="s">
        <v>218</v>
      </c>
      <c r="E382" s="173" t="s">
        <v>535</v>
      </c>
      <c r="F382" s="174" t="s">
        <v>536</v>
      </c>
      <c r="G382" s="175" t="s">
        <v>269</v>
      </c>
      <c r="H382" s="176">
        <v>150.18700000000001</v>
      </c>
      <c r="I382" s="177"/>
      <c r="J382" s="178">
        <f>ROUND(I382*H382,2)</f>
        <v>0</v>
      </c>
      <c r="K382" s="281"/>
      <c r="L382" s="45"/>
      <c r="M382" s="180" t="s">
        <v>1</v>
      </c>
      <c r="N382" s="139" t="s">
        <v>38</v>
      </c>
      <c r="P382" s="282">
        <f>O382*H382</f>
        <v>0</v>
      </c>
      <c r="Q382" s="282">
        <v>0</v>
      </c>
      <c r="R382" s="282">
        <f>Q382*H382</f>
        <v>0</v>
      </c>
      <c r="S382" s="282">
        <v>0</v>
      </c>
      <c r="T382" s="183">
        <f>S382*H382</f>
        <v>0</v>
      </c>
      <c r="AR382" s="184" t="s">
        <v>222</v>
      </c>
      <c r="AT382" s="184" t="s">
        <v>218</v>
      </c>
      <c r="AU382" s="184" t="s">
        <v>83</v>
      </c>
      <c r="AY382" s="258" t="s">
        <v>216</v>
      </c>
      <c r="BE382" s="283">
        <f>IF(N382="základná",J382,0)</f>
        <v>0</v>
      </c>
      <c r="BF382" s="283">
        <f>IF(N382="znížená",J382,0)</f>
        <v>0</v>
      </c>
      <c r="BG382" s="283">
        <f>IF(N382="zákl. prenesená",J382,0)</f>
        <v>0</v>
      </c>
      <c r="BH382" s="283">
        <f>IF(N382="zníž. prenesená",J382,0)</f>
        <v>0</v>
      </c>
      <c r="BI382" s="283">
        <f>IF(N382="nulová",J382,0)</f>
        <v>0</v>
      </c>
      <c r="BJ382" s="258" t="s">
        <v>83</v>
      </c>
      <c r="BK382" s="283">
        <f>ROUND(I382*H382,2)</f>
        <v>0</v>
      </c>
      <c r="BL382" s="258" t="s">
        <v>222</v>
      </c>
      <c r="BM382" s="184" t="s">
        <v>537</v>
      </c>
    </row>
    <row r="383" spans="2:65" s="2" customFormat="1" ht="33" customHeight="1">
      <c r="B383" s="143"/>
      <c r="C383" s="172" t="s">
        <v>538</v>
      </c>
      <c r="D383" s="172" t="s">
        <v>218</v>
      </c>
      <c r="E383" s="173" t="s">
        <v>539</v>
      </c>
      <c r="F383" s="174" t="s">
        <v>540</v>
      </c>
      <c r="G383" s="175" t="s">
        <v>343</v>
      </c>
      <c r="H383" s="176">
        <v>10.897</v>
      </c>
      <c r="I383" s="177"/>
      <c r="J383" s="178">
        <f>ROUND(I383*H383,2)</f>
        <v>0</v>
      </c>
      <c r="K383" s="281"/>
      <c r="L383" s="45"/>
      <c r="M383" s="180" t="s">
        <v>1</v>
      </c>
      <c r="N383" s="139" t="s">
        <v>38</v>
      </c>
      <c r="P383" s="282">
        <f>O383*H383</f>
        <v>0</v>
      </c>
      <c r="Q383" s="282">
        <v>1.0162899999999999</v>
      </c>
      <c r="R383" s="282">
        <f>Q383*H383</f>
        <v>11.074512129999999</v>
      </c>
      <c r="S383" s="282">
        <v>0</v>
      </c>
      <c r="T383" s="183">
        <f>S383*H383</f>
        <v>0</v>
      </c>
      <c r="AR383" s="184" t="s">
        <v>222</v>
      </c>
      <c r="AT383" s="184" t="s">
        <v>218</v>
      </c>
      <c r="AU383" s="184" t="s">
        <v>83</v>
      </c>
      <c r="AY383" s="258" t="s">
        <v>216</v>
      </c>
      <c r="BE383" s="283">
        <f>IF(N383="základná",J383,0)</f>
        <v>0</v>
      </c>
      <c r="BF383" s="283">
        <f>IF(N383="znížená",J383,0)</f>
        <v>0</v>
      </c>
      <c r="BG383" s="283">
        <f>IF(N383="zákl. prenesená",J383,0)</f>
        <v>0</v>
      </c>
      <c r="BH383" s="283">
        <f>IF(N383="zníž. prenesená",J383,0)</f>
        <v>0</v>
      </c>
      <c r="BI383" s="283">
        <f>IF(N383="nulová",J383,0)</f>
        <v>0</v>
      </c>
      <c r="BJ383" s="258" t="s">
        <v>83</v>
      </c>
      <c r="BK383" s="283">
        <f>ROUND(I383*H383,2)</f>
        <v>0</v>
      </c>
      <c r="BL383" s="258" t="s">
        <v>222</v>
      </c>
      <c r="BM383" s="184" t="s">
        <v>541</v>
      </c>
    </row>
    <row r="384" spans="2:65" s="13" customFormat="1" ht="12">
      <c r="B384" s="185"/>
      <c r="D384" s="186" t="s">
        <v>224</v>
      </c>
      <c r="E384" s="187" t="s">
        <v>1</v>
      </c>
      <c r="F384" s="188" t="s">
        <v>542</v>
      </c>
      <c r="H384" s="187" t="s">
        <v>1</v>
      </c>
      <c r="I384" s="189"/>
      <c r="L384" s="185"/>
      <c r="M384" s="190"/>
      <c r="T384" s="191"/>
      <c r="AT384" s="187" t="s">
        <v>224</v>
      </c>
      <c r="AU384" s="187" t="s">
        <v>83</v>
      </c>
      <c r="AV384" s="13" t="s">
        <v>78</v>
      </c>
      <c r="AW384" s="13" t="s">
        <v>27</v>
      </c>
      <c r="AX384" s="13" t="s">
        <v>72</v>
      </c>
      <c r="AY384" s="187" t="s">
        <v>216</v>
      </c>
    </row>
    <row r="385" spans="2:65" s="14" customFormat="1" ht="12">
      <c r="B385" s="192"/>
      <c r="D385" s="186" t="s">
        <v>224</v>
      </c>
      <c r="E385" s="193" t="s">
        <v>1</v>
      </c>
      <c r="F385" s="194" t="s">
        <v>543</v>
      </c>
      <c r="H385" s="195">
        <v>10.897</v>
      </c>
      <c r="I385" s="196"/>
      <c r="L385" s="192"/>
      <c r="M385" s="197"/>
      <c r="T385" s="198"/>
      <c r="AT385" s="193" t="s">
        <v>224</v>
      </c>
      <c r="AU385" s="193" t="s">
        <v>83</v>
      </c>
      <c r="AV385" s="14" t="s">
        <v>83</v>
      </c>
      <c r="AW385" s="14" t="s">
        <v>27</v>
      </c>
      <c r="AX385" s="14" t="s">
        <v>72</v>
      </c>
      <c r="AY385" s="193" t="s">
        <v>216</v>
      </c>
    </row>
    <row r="386" spans="2:65" s="15" customFormat="1" ht="12">
      <c r="B386" s="199"/>
      <c r="D386" s="186" t="s">
        <v>224</v>
      </c>
      <c r="E386" s="200" t="s">
        <v>1</v>
      </c>
      <c r="F386" s="201" t="s">
        <v>229</v>
      </c>
      <c r="H386" s="202">
        <v>10.897</v>
      </c>
      <c r="I386" s="203"/>
      <c r="L386" s="199"/>
      <c r="M386" s="204"/>
      <c r="T386" s="205"/>
      <c r="AT386" s="200" t="s">
        <v>224</v>
      </c>
      <c r="AU386" s="200" t="s">
        <v>83</v>
      </c>
      <c r="AV386" s="15" t="s">
        <v>222</v>
      </c>
      <c r="AW386" s="15" t="s">
        <v>27</v>
      </c>
      <c r="AX386" s="15" t="s">
        <v>78</v>
      </c>
      <c r="AY386" s="200" t="s">
        <v>216</v>
      </c>
    </row>
    <row r="387" spans="2:65" s="2" customFormat="1" ht="21.75" customHeight="1">
      <c r="B387" s="143"/>
      <c r="C387" s="172" t="s">
        <v>544</v>
      </c>
      <c r="D387" s="172" t="s">
        <v>218</v>
      </c>
      <c r="E387" s="173" t="s">
        <v>545</v>
      </c>
      <c r="F387" s="174" t="s">
        <v>546</v>
      </c>
      <c r="G387" s="175" t="s">
        <v>269</v>
      </c>
      <c r="H387" s="176">
        <v>168.08</v>
      </c>
      <c r="I387" s="177"/>
      <c r="J387" s="178">
        <f>ROUND(I387*H387,2)</f>
        <v>0</v>
      </c>
      <c r="K387" s="281"/>
      <c r="L387" s="45"/>
      <c r="M387" s="180" t="s">
        <v>1</v>
      </c>
      <c r="N387" s="139" t="s">
        <v>38</v>
      </c>
      <c r="P387" s="282">
        <f>O387*H387</f>
        <v>0</v>
      </c>
      <c r="Q387" s="282">
        <v>2.7359999999999999E-2</v>
      </c>
      <c r="R387" s="282">
        <f>Q387*H387</f>
        <v>4.5986688000000004</v>
      </c>
      <c r="S387" s="282">
        <v>0</v>
      </c>
      <c r="T387" s="183">
        <f>S387*H387</f>
        <v>0</v>
      </c>
      <c r="AR387" s="184" t="s">
        <v>222</v>
      </c>
      <c r="AT387" s="184" t="s">
        <v>218</v>
      </c>
      <c r="AU387" s="184" t="s">
        <v>83</v>
      </c>
      <c r="AY387" s="258" t="s">
        <v>216</v>
      </c>
      <c r="BE387" s="283">
        <f>IF(N387="základná",J387,0)</f>
        <v>0</v>
      </c>
      <c r="BF387" s="283">
        <f>IF(N387="znížená",J387,0)</f>
        <v>0</v>
      </c>
      <c r="BG387" s="283">
        <f>IF(N387="zákl. prenesená",J387,0)</f>
        <v>0</v>
      </c>
      <c r="BH387" s="283">
        <f>IF(N387="zníž. prenesená",J387,0)</f>
        <v>0</v>
      </c>
      <c r="BI387" s="283">
        <f>IF(N387="nulová",J387,0)</f>
        <v>0</v>
      </c>
      <c r="BJ387" s="258" t="s">
        <v>83</v>
      </c>
      <c r="BK387" s="283">
        <f>ROUND(I387*H387,2)</f>
        <v>0</v>
      </c>
      <c r="BL387" s="258" t="s">
        <v>222</v>
      </c>
      <c r="BM387" s="184" t="s">
        <v>547</v>
      </c>
    </row>
    <row r="388" spans="2:65" s="13" customFormat="1" ht="12">
      <c r="B388" s="185"/>
      <c r="D388" s="186" t="s">
        <v>224</v>
      </c>
      <c r="E388" s="187" t="s">
        <v>1</v>
      </c>
      <c r="F388" s="188" t="s">
        <v>548</v>
      </c>
      <c r="H388" s="187" t="s">
        <v>1</v>
      </c>
      <c r="I388" s="189"/>
      <c r="L388" s="185"/>
      <c r="M388" s="190"/>
      <c r="T388" s="191"/>
      <c r="AT388" s="187" t="s">
        <v>224</v>
      </c>
      <c r="AU388" s="187" t="s">
        <v>83</v>
      </c>
      <c r="AV388" s="13" t="s">
        <v>78</v>
      </c>
      <c r="AW388" s="13" t="s">
        <v>27</v>
      </c>
      <c r="AX388" s="13" t="s">
        <v>72</v>
      </c>
      <c r="AY388" s="187" t="s">
        <v>216</v>
      </c>
    </row>
    <row r="389" spans="2:65" s="13" customFormat="1" ht="12">
      <c r="B389" s="185"/>
      <c r="D389" s="186" t="s">
        <v>224</v>
      </c>
      <c r="E389" s="187" t="s">
        <v>1</v>
      </c>
      <c r="F389" s="188" t="s">
        <v>549</v>
      </c>
      <c r="H389" s="187" t="s">
        <v>1</v>
      </c>
      <c r="I389" s="189"/>
      <c r="L389" s="185"/>
      <c r="M389" s="190"/>
      <c r="T389" s="191"/>
      <c r="AT389" s="187" t="s">
        <v>224</v>
      </c>
      <c r="AU389" s="187" t="s">
        <v>83</v>
      </c>
      <c r="AV389" s="13" t="s">
        <v>78</v>
      </c>
      <c r="AW389" s="13" t="s">
        <v>27</v>
      </c>
      <c r="AX389" s="13" t="s">
        <v>72</v>
      </c>
      <c r="AY389" s="187" t="s">
        <v>216</v>
      </c>
    </row>
    <row r="390" spans="2:65" s="14" customFormat="1" ht="12">
      <c r="B390" s="192"/>
      <c r="D390" s="186" t="s">
        <v>224</v>
      </c>
      <c r="E390" s="193" t="s">
        <v>1</v>
      </c>
      <c r="F390" s="194" t="s">
        <v>550</v>
      </c>
      <c r="H390" s="195">
        <v>172.08</v>
      </c>
      <c r="I390" s="196"/>
      <c r="L390" s="192"/>
      <c r="M390" s="197"/>
      <c r="T390" s="198"/>
      <c r="AT390" s="193" t="s">
        <v>224</v>
      </c>
      <c r="AU390" s="193" t="s">
        <v>83</v>
      </c>
      <c r="AV390" s="14" t="s">
        <v>83</v>
      </c>
      <c r="AW390" s="14" t="s">
        <v>27</v>
      </c>
      <c r="AX390" s="14" t="s">
        <v>72</v>
      </c>
      <c r="AY390" s="193" t="s">
        <v>216</v>
      </c>
    </row>
    <row r="391" spans="2:65" s="14" customFormat="1" ht="12">
      <c r="B391" s="192"/>
      <c r="D391" s="186" t="s">
        <v>224</v>
      </c>
      <c r="E391" s="193" t="s">
        <v>1</v>
      </c>
      <c r="F391" s="194" t="s">
        <v>551</v>
      </c>
      <c r="H391" s="195">
        <v>-4</v>
      </c>
      <c r="I391" s="196"/>
      <c r="L391" s="192"/>
      <c r="M391" s="197"/>
      <c r="T391" s="198"/>
      <c r="AT391" s="193" t="s">
        <v>224</v>
      </c>
      <c r="AU391" s="193" t="s">
        <v>83</v>
      </c>
      <c r="AV391" s="14" t="s">
        <v>83</v>
      </c>
      <c r="AW391" s="14" t="s">
        <v>27</v>
      </c>
      <c r="AX391" s="14" t="s">
        <v>72</v>
      </c>
      <c r="AY391" s="193" t="s">
        <v>216</v>
      </c>
    </row>
    <row r="392" spans="2:65" s="15" customFormat="1" ht="12">
      <c r="B392" s="199"/>
      <c r="D392" s="186" t="s">
        <v>224</v>
      </c>
      <c r="E392" s="200" t="s">
        <v>1</v>
      </c>
      <c r="F392" s="201" t="s">
        <v>229</v>
      </c>
      <c r="H392" s="202">
        <v>168.08</v>
      </c>
      <c r="I392" s="203"/>
      <c r="L392" s="199"/>
      <c r="M392" s="204"/>
      <c r="T392" s="205"/>
      <c r="AT392" s="200" t="s">
        <v>224</v>
      </c>
      <c r="AU392" s="200" t="s">
        <v>83</v>
      </c>
      <c r="AV392" s="15" t="s">
        <v>222</v>
      </c>
      <c r="AW392" s="15" t="s">
        <v>27</v>
      </c>
      <c r="AX392" s="15" t="s">
        <v>78</v>
      </c>
      <c r="AY392" s="200" t="s">
        <v>216</v>
      </c>
    </row>
    <row r="393" spans="2:65" s="2" customFormat="1" ht="21.75" customHeight="1">
      <c r="B393" s="143"/>
      <c r="C393" s="172" t="s">
        <v>552</v>
      </c>
      <c r="D393" s="172" t="s">
        <v>218</v>
      </c>
      <c r="E393" s="173" t="s">
        <v>553</v>
      </c>
      <c r="F393" s="174" t="s">
        <v>554</v>
      </c>
      <c r="G393" s="175" t="s">
        <v>399</v>
      </c>
      <c r="H393" s="176">
        <v>12</v>
      </c>
      <c r="I393" s="177"/>
      <c r="J393" s="178">
        <f>ROUND(I393*H393,2)</f>
        <v>0</v>
      </c>
      <c r="K393" s="281"/>
      <c r="L393" s="45"/>
      <c r="M393" s="180" t="s">
        <v>1</v>
      </c>
      <c r="N393" s="139" t="s">
        <v>38</v>
      </c>
      <c r="P393" s="282">
        <f>O393*H393</f>
        <v>0</v>
      </c>
      <c r="Q393" s="282">
        <v>1.4999999999999999E-4</v>
      </c>
      <c r="R393" s="282">
        <f>Q393*H393</f>
        <v>1.8E-3</v>
      </c>
      <c r="S393" s="282">
        <v>0</v>
      </c>
      <c r="T393" s="183">
        <f>S393*H393</f>
        <v>0</v>
      </c>
      <c r="AR393" s="184" t="s">
        <v>222</v>
      </c>
      <c r="AT393" s="184" t="s">
        <v>218</v>
      </c>
      <c r="AU393" s="184" t="s">
        <v>83</v>
      </c>
      <c r="AY393" s="258" t="s">
        <v>216</v>
      </c>
      <c r="BE393" s="283">
        <f>IF(N393="základná",J393,0)</f>
        <v>0</v>
      </c>
      <c r="BF393" s="283">
        <f>IF(N393="znížená",J393,0)</f>
        <v>0</v>
      </c>
      <c r="BG393" s="283">
        <f>IF(N393="zákl. prenesená",J393,0)</f>
        <v>0</v>
      </c>
      <c r="BH393" s="283">
        <f>IF(N393="zníž. prenesená",J393,0)</f>
        <v>0</v>
      </c>
      <c r="BI393" s="283">
        <f>IF(N393="nulová",J393,0)</f>
        <v>0</v>
      </c>
      <c r="BJ393" s="258" t="s">
        <v>83</v>
      </c>
      <c r="BK393" s="283">
        <f>ROUND(I393*H393,2)</f>
        <v>0</v>
      </c>
      <c r="BL393" s="258" t="s">
        <v>222</v>
      </c>
      <c r="BM393" s="184" t="s">
        <v>555</v>
      </c>
    </row>
    <row r="394" spans="2:65" s="2" customFormat="1" ht="21.75" customHeight="1">
      <c r="B394" s="143"/>
      <c r="C394" s="172" t="s">
        <v>556</v>
      </c>
      <c r="D394" s="172" t="s">
        <v>218</v>
      </c>
      <c r="E394" s="173" t="s">
        <v>557</v>
      </c>
      <c r="F394" s="174" t="s">
        <v>558</v>
      </c>
      <c r="G394" s="175" t="s">
        <v>399</v>
      </c>
      <c r="H394" s="176">
        <v>7</v>
      </c>
      <c r="I394" s="177"/>
      <c r="J394" s="178">
        <f>ROUND(I394*H394,2)</f>
        <v>0</v>
      </c>
      <c r="K394" s="281"/>
      <c r="L394" s="45"/>
      <c r="M394" s="180" t="s">
        <v>1</v>
      </c>
      <c r="N394" s="139" t="s">
        <v>38</v>
      </c>
      <c r="P394" s="282">
        <f>O394*H394</f>
        <v>0</v>
      </c>
      <c r="Q394" s="282">
        <v>1.4999999999999999E-4</v>
      </c>
      <c r="R394" s="282">
        <f>Q394*H394</f>
        <v>1.0499999999999999E-3</v>
      </c>
      <c r="S394" s="282">
        <v>0</v>
      </c>
      <c r="T394" s="183">
        <f>S394*H394</f>
        <v>0</v>
      </c>
      <c r="AR394" s="184" t="s">
        <v>222</v>
      </c>
      <c r="AT394" s="184" t="s">
        <v>218</v>
      </c>
      <c r="AU394" s="184" t="s">
        <v>83</v>
      </c>
      <c r="AY394" s="258" t="s">
        <v>216</v>
      </c>
      <c r="BE394" s="283">
        <f>IF(N394="základná",J394,0)</f>
        <v>0</v>
      </c>
      <c r="BF394" s="283">
        <f>IF(N394="znížená",J394,0)</f>
        <v>0</v>
      </c>
      <c r="BG394" s="283">
        <f>IF(N394="zákl. prenesená",J394,0)</f>
        <v>0</v>
      </c>
      <c r="BH394" s="283">
        <f>IF(N394="zníž. prenesená",J394,0)</f>
        <v>0</v>
      </c>
      <c r="BI394" s="283">
        <f>IF(N394="nulová",J394,0)</f>
        <v>0</v>
      </c>
      <c r="BJ394" s="258" t="s">
        <v>83</v>
      </c>
      <c r="BK394" s="283">
        <f>ROUND(I394*H394,2)</f>
        <v>0</v>
      </c>
      <c r="BL394" s="258" t="s">
        <v>222</v>
      </c>
      <c r="BM394" s="184" t="s">
        <v>559</v>
      </c>
    </row>
    <row r="395" spans="2:65" s="2" customFormat="1" ht="33" customHeight="1">
      <c r="B395" s="143"/>
      <c r="C395" s="172" t="s">
        <v>560</v>
      </c>
      <c r="D395" s="172" t="s">
        <v>218</v>
      </c>
      <c r="E395" s="173" t="s">
        <v>561</v>
      </c>
      <c r="F395" s="174" t="s">
        <v>562</v>
      </c>
      <c r="G395" s="175" t="s">
        <v>269</v>
      </c>
      <c r="H395" s="176">
        <v>5.4550000000000001</v>
      </c>
      <c r="I395" s="177"/>
      <c r="J395" s="178">
        <f>ROUND(I395*H395,2)</f>
        <v>0</v>
      </c>
      <c r="K395" s="281"/>
      <c r="L395" s="45"/>
      <c r="M395" s="180" t="s">
        <v>1</v>
      </c>
      <c r="N395" s="139" t="s">
        <v>38</v>
      </c>
      <c r="P395" s="282">
        <f>O395*H395</f>
        <v>0</v>
      </c>
      <c r="Q395" s="282">
        <v>1.4999999999999999E-4</v>
      </c>
      <c r="R395" s="282">
        <f>Q395*H395</f>
        <v>8.1824999999999997E-4</v>
      </c>
      <c r="S395" s="282">
        <v>0</v>
      </c>
      <c r="T395" s="183">
        <f>S395*H395</f>
        <v>0</v>
      </c>
      <c r="AR395" s="184" t="s">
        <v>222</v>
      </c>
      <c r="AT395" s="184" t="s">
        <v>218</v>
      </c>
      <c r="AU395" s="184" t="s">
        <v>83</v>
      </c>
      <c r="AY395" s="258" t="s">
        <v>216</v>
      </c>
      <c r="BE395" s="283">
        <f>IF(N395="základná",J395,0)</f>
        <v>0</v>
      </c>
      <c r="BF395" s="283">
        <f>IF(N395="znížená",J395,0)</f>
        <v>0</v>
      </c>
      <c r="BG395" s="283">
        <f>IF(N395="zákl. prenesená",J395,0)</f>
        <v>0</v>
      </c>
      <c r="BH395" s="283">
        <f>IF(N395="zníž. prenesená",J395,0)</f>
        <v>0</v>
      </c>
      <c r="BI395" s="283">
        <f>IF(N395="nulová",J395,0)</f>
        <v>0</v>
      </c>
      <c r="BJ395" s="258" t="s">
        <v>83</v>
      </c>
      <c r="BK395" s="283">
        <f>ROUND(I395*H395,2)</f>
        <v>0</v>
      </c>
      <c r="BL395" s="258" t="s">
        <v>222</v>
      </c>
      <c r="BM395" s="184" t="s">
        <v>563</v>
      </c>
    </row>
    <row r="396" spans="2:65" s="13" customFormat="1" ht="12">
      <c r="B396" s="185"/>
      <c r="D396" s="186" t="s">
        <v>224</v>
      </c>
      <c r="E396" s="187" t="s">
        <v>1</v>
      </c>
      <c r="F396" s="188" t="s">
        <v>564</v>
      </c>
      <c r="H396" s="187" t="s">
        <v>1</v>
      </c>
      <c r="I396" s="189"/>
      <c r="L396" s="185"/>
      <c r="M396" s="190"/>
      <c r="T396" s="191"/>
      <c r="AT396" s="187" t="s">
        <v>224</v>
      </c>
      <c r="AU396" s="187" t="s">
        <v>83</v>
      </c>
      <c r="AV396" s="13" t="s">
        <v>78</v>
      </c>
      <c r="AW396" s="13" t="s">
        <v>27</v>
      </c>
      <c r="AX396" s="13" t="s">
        <v>72</v>
      </c>
      <c r="AY396" s="187" t="s">
        <v>216</v>
      </c>
    </row>
    <row r="397" spans="2:65" s="14" customFormat="1" ht="12">
      <c r="B397" s="192"/>
      <c r="D397" s="186" t="s">
        <v>224</v>
      </c>
      <c r="E397" s="193" t="s">
        <v>1</v>
      </c>
      <c r="F397" s="194" t="s">
        <v>565</v>
      </c>
      <c r="H397" s="195">
        <v>10.205</v>
      </c>
      <c r="I397" s="196"/>
      <c r="L397" s="192"/>
      <c r="M397" s="197"/>
      <c r="T397" s="198"/>
      <c r="AT397" s="193" t="s">
        <v>224</v>
      </c>
      <c r="AU397" s="193" t="s">
        <v>83</v>
      </c>
      <c r="AV397" s="14" t="s">
        <v>83</v>
      </c>
      <c r="AW397" s="14" t="s">
        <v>27</v>
      </c>
      <c r="AX397" s="14" t="s">
        <v>72</v>
      </c>
      <c r="AY397" s="193" t="s">
        <v>216</v>
      </c>
    </row>
    <row r="398" spans="2:65" s="14" customFormat="1" ht="12">
      <c r="B398" s="192"/>
      <c r="D398" s="186" t="s">
        <v>224</v>
      </c>
      <c r="E398" s="193" t="s">
        <v>1</v>
      </c>
      <c r="F398" s="194" t="s">
        <v>566</v>
      </c>
      <c r="H398" s="195">
        <v>-4.75</v>
      </c>
      <c r="I398" s="196"/>
      <c r="L398" s="192"/>
      <c r="M398" s="197"/>
      <c r="T398" s="198"/>
      <c r="AT398" s="193" t="s">
        <v>224</v>
      </c>
      <c r="AU398" s="193" t="s">
        <v>83</v>
      </c>
      <c r="AV398" s="14" t="s">
        <v>83</v>
      </c>
      <c r="AW398" s="14" t="s">
        <v>27</v>
      </c>
      <c r="AX398" s="14" t="s">
        <v>72</v>
      </c>
      <c r="AY398" s="193" t="s">
        <v>216</v>
      </c>
    </row>
    <row r="399" spans="2:65" s="15" customFormat="1" ht="12">
      <c r="B399" s="199"/>
      <c r="D399" s="186" t="s">
        <v>224</v>
      </c>
      <c r="E399" s="200" t="s">
        <v>127</v>
      </c>
      <c r="F399" s="201" t="s">
        <v>229</v>
      </c>
      <c r="H399" s="202">
        <v>5.4550000000000001</v>
      </c>
      <c r="I399" s="203"/>
      <c r="L399" s="199"/>
      <c r="M399" s="204"/>
      <c r="T399" s="205"/>
      <c r="AT399" s="200" t="s">
        <v>224</v>
      </c>
      <c r="AU399" s="200" t="s">
        <v>83</v>
      </c>
      <c r="AV399" s="15" t="s">
        <v>222</v>
      </c>
      <c r="AW399" s="15" t="s">
        <v>27</v>
      </c>
      <c r="AX399" s="15" t="s">
        <v>78</v>
      </c>
      <c r="AY399" s="200" t="s">
        <v>216</v>
      </c>
    </row>
    <row r="400" spans="2:65" s="2" customFormat="1" ht="16.5" customHeight="1">
      <c r="B400" s="143"/>
      <c r="C400" s="206" t="s">
        <v>567</v>
      </c>
      <c r="D400" s="206" t="s">
        <v>272</v>
      </c>
      <c r="E400" s="207" t="s">
        <v>568</v>
      </c>
      <c r="F400" s="208" t="s">
        <v>569</v>
      </c>
      <c r="G400" s="209" t="s">
        <v>269</v>
      </c>
      <c r="H400" s="210">
        <v>6.0010000000000003</v>
      </c>
      <c r="I400" s="211"/>
      <c r="J400" s="212">
        <f>ROUND(I400*H400,2)</f>
        <v>0</v>
      </c>
      <c r="K400" s="213"/>
      <c r="L400" s="214"/>
      <c r="M400" s="215" t="s">
        <v>1</v>
      </c>
      <c r="N400" s="284" t="s">
        <v>38</v>
      </c>
      <c r="P400" s="282">
        <f>O400*H400</f>
        <v>0</v>
      </c>
      <c r="Q400" s="282">
        <v>2.3999999999999998E-3</v>
      </c>
      <c r="R400" s="282">
        <f>Q400*H400</f>
        <v>1.4402399999999999E-2</v>
      </c>
      <c r="S400" s="282">
        <v>0</v>
      </c>
      <c r="T400" s="183">
        <f>S400*H400</f>
        <v>0</v>
      </c>
      <c r="AR400" s="184" t="s">
        <v>260</v>
      </c>
      <c r="AT400" s="184" t="s">
        <v>272</v>
      </c>
      <c r="AU400" s="184" t="s">
        <v>83</v>
      </c>
      <c r="AY400" s="258" t="s">
        <v>216</v>
      </c>
      <c r="BE400" s="283">
        <f>IF(N400="základná",J400,0)</f>
        <v>0</v>
      </c>
      <c r="BF400" s="283">
        <f>IF(N400="znížená",J400,0)</f>
        <v>0</v>
      </c>
      <c r="BG400" s="283">
        <f>IF(N400="zákl. prenesená",J400,0)</f>
        <v>0</v>
      </c>
      <c r="BH400" s="283">
        <f>IF(N400="zníž. prenesená",J400,0)</f>
        <v>0</v>
      </c>
      <c r="BI400" s="283">
        <f>IF(N400="nulová",J400,0)</f>
        <v>0</v>
      </c>
      <c r="BJ400" s="258" t="s">
        <v>83</v>
      </c>
      <c r="BK400" s="283">
        <f>ROUND(I400*H400,2)</f>
        <v>0</v>
      </c>
      <c r="BL400" s="258" t="s">
        <v>222</v>
      </c>
      <c r="BM400" s="184" t="s">
        <v>570</v>
      </c>
    </row>
    <row r="401" spans="2:65" s="14" customFormat="1" ht="12">
      <c r="B401" s="192"/>
      <c r="D401" s="186" t="s">
        <v>224</v>
      </c>
      <c r="E401" s="193" t="s">
        <v>1</v>
      </c>
      <c r="F401" s="194" t="s">
        <v>571</v>
      </c>
      <c r="H401" s="195">
        <v>6.0010000000000003</v>
      </c>
      <c r="I401" s="196"/>
      <c r="L401" s="192"/>
      <c r="M401" s="197"/>
      <c r="T401" s="198"/>
      <c r="AT401" s="193" t="s">
        <v>224</v>
      </c>
      <c r="AU401" s="193" t="s">
        <v>83</v>
      </c>
      <c r="AV401" s="14" t="s">
        <v>83</v>
      </c>
      <c r="AW401" s="14" t="s">
        <v>27</v>
      </c>
      <c r="AX401" s="14" t="s">
        <v>72</v>
      </c>
      <c r="AY401" s="193" t="s">
        <v>216</v>
      </c>
    </row>
    <row r="402" spans="2:65" s="15" customFormat="1" ht="12">
      <c r="B402" s="199"/>
      <c r="D402" s="186" t="s">
        <v>224</v>
      </c>
      <c r="E402" s="200" t="s">
        <v>1</v>
      </c>
      <c r="F402" s="201" t="s">
        <v>229</v>
      </c>
      <c r="H402" s="202">
        <v>6.0010000000000003</v>
      </c>
      <c r="I402" s="203"/>
      <c r="L402" s="199"/>
      <c r="M402" s="204"/>
      <c r="T402" s="205"/>
      <c r="AT402" s="200" t="s">
        <v>224</v>
      </c>
      <c r="AU402" s="200" t="s">
        <v>83</v>
      </c>
      <c r="AV402" s="15" t="s">
        <v>222</v>
      </c>
      <c r="AW402" s="15" t="s">
        <v>27</v>
      </c>
      <c r="AX402" s="15" t="s">
        <v>78</v>
      </c>
      <c r="AY402" s="200" t="s">
        <v>216</v>
      </c>
    </row>
    <row r="403" spans="2:65" s="13" customFormat="1" ht="12">
      <c r="B403" s="185"/>
      <c r="D403" s="186" t="s">
        <v>224</v>
      </c>
      <c r="E403" s="187" t="s">
        <v>1</v>
      </c>
      <c r="F403" s="188" t="s">
        <v>572</v>
      </c>
      <c r="H403" s="187" t="s">
        <v>1</v>
      </c>
      <c r="I403" s="189"/>
      <c r="L403" s="185"/>
      <c r="M403" s="190"/>
      <c r="T403" s="191"/>
      <c r="AT403" s="187" t="s">
        <v>224</v>
      </c>
      <c r="AU403" s="187" t="s">
        <v>83</v>
      </c>
      <c r="AV403" s="13" t="s">
        <v>78</v>
      </c>
      <c r="AW403" s="13" t="s">
        <v>27</v>
      </c>
      <c r="AX403" s="13" t="s">
        <v>72</v>
      </c>
      <c r="AY403" s="187" t="s">
        <v>216</v>
      </c>
    </row>
    <row r="404" spans="2:65" s="2" customFormat="1" ht="21.75" customHeight="1">
      <c r="B404" s="143"/>
      <c r="C404" s="172" t="s">
        <v>573</v>
      </c>
      <c r="D404" s="172" t="s">
        <v>218</v>
      </c>
      <c r="E404" s="173" t="s">
        <v>574</v>
      </c>
      <c r="F404" s="174" t="s">
        <v>575</v>
      </c>
      <c r="G404" s="175" t="s">
        <v>221</v>
      </c>
      <c r="H404" s="176">
        <v>1.5</v>
      </c>
      <c r="I404" s="177"/>
      <c r="J404" s="178">
        <f>ROUND(I404*H404,2)</f>
        <v>0</v>
      </c>
      <c r="K404" s="281"/>
      <c r="L404" s="45"/>
      <c r="M404" s="180" t="s">
        <v>1</v>
      </c>
      <c r="N404" s="139" t="s">
        <v>38</v>
      </c>
      <c r="P404" s="282">
        <f>O404*H404</f>
        <v>0</v>
      </c>
      <c r="Q404" s="282">
        <v>2.3255499999999998</v>
      </c>
      <c r="R404" s="282">
        <f>Q404*H404</f>
        <v>3.4883249999999997</v>
      </c>
      <c r="S404" s="282">
        <v>0</v>
      </c>
      <c r="T404" s="183">
        <f>S404*H404</f>
        <v>0</v>
      </c>
      <c r="AR404" s="184" t="s">
        <v>222</v>
      </c>
      <c r="AT404" s="184" t="s">
        <v>218</v>
      </c>
      <c r="AU404" s="184" t="s">
        <v>83</v>
      </c>
      <c r="AY404" s="258" t="s">
        <v>216</v>
      </c>
      <c r="BE404" s="283">
        <f>IF(N404="základná",J404,0)</f>
        <v>0</v>
      </c>
      <c r="BF404" s="283">
        <f>IF(N404="znížená",J404,0)</f>
        <v>0</v>
      </c>
      <c r="BG404" s="283">
        <f>IF(N404="zákl. prenesená",J404,0)</f>
        <v>0</v>
      </c>
      <c r="BH404" s="283">
        <f>IF(N404="zníž. prenesená",J404,0)</f>
        <v>0</v>
      </c>
      <c r="BI404" s="283">
        <f>IF(N404="nulová",J404,0)</f>
        <v>0</v>
      </c>
      <c r="BJ404" s="258" t="s">
        <v>83</v>
      </c>
      <c r="BK404" s="283">
        <f>ROUND(I404*H404,2)</f>
        <v>0</v>
      </c>
      <c r="BL404" s="258" t="s">
        <v>222</v>
      </c>
      <c r="BM404" s="184" t="s">
        <v>576</v>
      </c>
    </row>
    <row r="405" spans="2:65" s="13" customFormat="1" ht="12">
      <c r="B405" s="185"/>
      <c r="D405" s="186" t="s">
        <v>224</v>
      </c>
      <c r="E405" s="187" t="s">
        <v>1</v>
      </c>
      <c r="F405" s="188" t="s">
        <v>577</v>
      </c>
      <c r="H405" s="187" t="s">
        <v>1</v>
      </c>
      <c r="I405" s="189"/>
      <c r="L405" s="185"/>
      <c r="M405" s="190"/>
      <c r="T405" s="191"/>
      <c r="AT405" s="187" t="s">
        <v>224</v>
      </c>
      <c r="AU405" s="187" t="s">
        <v>83</v>
      </c>
      <c r="AV405" s="13" t="s">
        <v>78</v>
      </c>
      <c r="AW405" s="13" t="s">
        <v>27</v>
      </c>
      <c r="AX405" s="13" t="s">
        <v>72</v>
      </c>
      <c r="AY405" s="187" t="s">
        <v>216</v>
      </c>
    </row>
    <row r="406" spans="2:65" s="14" customFormat="1" ht="12">
      <c r="B406" s="192"/>
      <c r="D406" s="186" t="s">
        <v>224</v>
      </c>
      <c r="E406" s="193" t="s">
        <v>1</v>
      </c>
      <c r="F406" s="194" t="s">
        <v>578</v>
      </c>
      <c r="H406" s="195">
        <v>1.5</v>
      </c>
      <c r="I406" s="196"/>
      <c r="L406" s="192"/>
      <c r="M406" s="197"/>
      <c r="T406" s="198"/>
      <c r="AT406" s="193" t="s">
        <v>224</v>
      </c>
      <c r="AU406" s="193" t="s">
        <v>83</v>
      </c>
      <c r="AV406" s="14" t="s">
        <v>83</v>
      </c>
      <c r="AW406" s="14" t="s">
        <v>27</v>
      </c>
      <c r="AX406" s="14" t="s">
        <v>72</v>
      </c>
      <c r="AY406" s="193" t="s">
        <v>216</v>
      </c>
    </row>
    <row r="407" spans="2:65" s="15" customFormat="1" ht="12">
      <c r="B407" s="199"/>
      <c r="D407" s="186" t="s">
        <v>224</v>
      </c>
      <c r="E407" s="200" t="s">
        <v>1</v>
      </c>
      <c r="F407" s="201" t="s">
        <v>229</v>
      </c>
      <c r="H407" s="202">
        <v>1.5</v>
      </c>
      <c r="I407" s="203"/>
      <c r="L407" s="199"/>
      <c r="M407" s="204"/>
      <c r="T407" s="205"/>
      <c r="AT407" s="200" t="s">
        <v>224</v>
      </c>
      <c r="AU407" s="200" t="s">
        <v>83</v>
      </c>
      <c r="AV407" s="15" t="s">
        <v>222</v>
      </c>
      <c r="AW407" s="15" t="s">
        <v>27</v>
      </c>
      <c r="AX407" s="15" t="s">
        <v>78</v>
      </c>
      <c r="AY407" s="200" t="s">
        <v>216</v>
      </c>
    </row>
    <row r="408" spans="2:65" s="2" customFormat="1" ht="21.75" customHeight="1">
      <c r="B408" s="143"/>
      <c r="C408" s="172" t="s">
        <v>579</v>
      </c>
      <c r="D408" s="172" t="s">
        <v>218</v>
      </c>
      <c r="E408" s="173" t="s">
        <v>580</v>
      </c>
      <c r="F408" s="174" t="s">
        <v>581</v>
      </c>
      <c r="G408" s="175" t="s">
        <v>269</v>
      </c>
      <c r="H408" s="176">
        <v>8.0129999999999999</v>
      </c>
      <c r="I408" s="177"/>
      <c r="J408" s="178">
        <f>ROUND(I408*H408,2)</f>
        <v>0</v>
      </c>
      <c r="K408" s="281"/>
      <c r="L408" s="45"/>
      <c r="M408" s="180" t="s">
        <v>1</v>
      </c>
      <c r="N408" s="139" t="s">
        <v>38</v>
      </c>
      <c r="P408" s="282">
        <f>O408*H408</f>
        <v>0</v>
      </c>
      <c r="Q408" s="282">
        <v>4.3099999999999996E-3</v>
      </c>
      <c r="R408" s="282">
        <f>Q408*H408</f>
        <v>3.4536029999999995E-2</v>
      </c>
      <c r="S408" s="282">
        <v>0</v>
      </c>
      <c r="T408" s="183">
        <f>S408*H408</f>
        <v>0</v>
      </c>
      <c r="AR408" s="184" t="s">
        <v>222</v>
      </c>
      <c r="AT408" s="184" t="s">
        <v>218</v>
      </c>
      <c r="AU408" s="184" t="s">
        <v>83</v>
      </c>
      <c r="AY408" s="258" t="s">
        <v>216</v>
      </c>
      <c r="BE408" s="283">
        <f>IF(N408="základná",J408,0)</f>
        <v>0</v>
      </c>
      <c r="BF408" s="283">
        <f>IF(N408="znížená",J408,0)</f>
        <v>0</v>
      </c>
      <c r="BG408" s="283">
        <f>IF(N408="zákl. prenesená",J408,0)</f>
        <v>0</v>
      </c>
      <c r="BH408" s="283">
        <f>IF(N408="zníž. prenesená",J408,0)</f>
        <v>0</v>
      </c>
      <c r="BI408" s="283">
        <f>IF(N408="nulová",J408,0)</f>
        <v>0</v>
      </c>
      <c r="BJ408" s="258" t="s">
        <v>83</v>
      </c>
      <c r="BK408" s="283">
        <f>ROUND(I408*H408,2)</f>
        <v>0</v>
      </c>
      <c r="BL408" s="258" t="s">
        <v>222</v>
      </c>
      <c r="BM408" s="184" t="s">
        <v>582</v>
      </c>
    </row>
    <row r="409" spans="2:65" s="13" customFormat="1" ht="12">
      <c r="B409" s="185"/>
      <c r="D409" s="186" t="s">
        <v>224</v>
      </c>
      <c r="E409" s="187" t="s">
        <v>1</v>
      </c>
      <c r="F409" s="188" t="s">
        <v>583</v>
      </c>
      <c r="H409" s="187" t="s">
        <v>1</v>
      </c>
      <c r="I409" s="189"/>
      <c r="L409" s="185"/>
      <c r="M409" s="190"/>
      <c r="T409" s="191"/>
      <c r="AT409" s="187" t="s">
        <v>224</v>
      </c>
      <c r="AU409" s="187" t="s">
        <v>83</v>
      </c>
      <c r="AV409" s="13" t="s">
        <v>78</v>
      </c>
      <c r="AW409" s="13" t="s">
        <v>27</v>
      </c>
      <c r="AX409" s="13" t="s">
        <v>72</v>
      </c>
      <c r="AY409" s="187" t="s">
        <v>216</v>
      </c>
    </row>
    <row r="410" spans="2:65" s="14" customFormat="1" ht="12">
      <c r="B410" s="192"/>
      <c r="D410" s="186" t="s">
        <v>224</v>
      </c>
      <c r="E410" s="193" t="s">
        <v>1</v>
      </c>
      <c r="F410" s="194" t="s">
        <v>584</v>
      </c>
      <c r="H410" s="195">
        <v>4.5</v>
      </c>
      <c r="I410" s="196"/>
      <c r="L410" s="192"/>
      <c r="M410" s="197"/>
      <c r="T410" s="198"/>
      <c r="AT410" s="193" t="s">
        <v>224</v>
      </c>
      <c r="AU410" s="193" t="s">
        <v>83</v>
      </c>
      <c r="AV410" s="14" t="s">
        <v>83</v>
      </c>
      <c r="AW410" s="14" t="s">
        <v>27</v>
      </c>
      <c r="AX410" s="14" t="s">
        <v>72</v>
      </c>
      <c r="AY410" s="193" t="s">
        <v>216</v>
      </c>
    </row>
    <row r="411" spans="2:65" s="13" customFormat="1" ht="12">
      <c r="B411" s="185"/>
      <c r="D411" s="186" t="s">
        <v>224</v>
      </c>
      <c r="E411" s="187" t="s">
        <v>1</v>
      </c>
      <c r="F411" s="188" t="s">
        <v>585</v>
      </c>
      <c r="H411" s="187" t="s">
        <v>1</v>
      </c>
      <c r="I411" s="189"/>
      <c r="L411" s="185"/>
      <c r="M411" s="190"/>
      <c r="T411" s="191"/>
      <c r="AT411" s="187" t="s">
        <v>224</v>
      </c>
      <c r="AU411" s="187" t="s">
        <v>83</v>
      </c>
      <c r="AV411" s="13" t="s">
        <v>78</v>
      </c>
      <c r="AW411" s="13" t="s">
        <v>27</v>
      </c>
      <c r="AX411" s="13" t="s">
        <v>72</v>
      </c>
      <c r="AY411" s="187" t="s">
        <v>216</v>
      </c>
    </row>
    <row r="412" spans="2:65" s="14" customFormat="1" ht="12">
      <c r="B412" s="192"/>
      <c r="D412" s="186" t="s">
        <v>224</v>
      </c>
      <c r="E412" s="193" t="s">
        <v>1</v>
      </c>
      <c r="F412" s="194" t="s">
        <v>586</v>
      </c>
      <c r="H412" s="195">
        <v>3.113</v>
      </c>
      <c r="I412" s="196"/>
      <c r="L412" s="192"/>
      <c r="M412" s="197"/>
      <c r="T412" s="198"/>
      <c r="AT412" s="193" t="s">
        <v>224</v>
      </c>
      <c r="AU412" s="193" t="s">
        <v>83</v>
      </c>
      <c r="AV412" s="14" t="s">
        <v>83</v>
      </c>
      <c r="AW412" s="14" t="s">
        <v>27</v>
      </c>
      <c r="AX412" s="14" t="s">
        <v>72</v>
      </c>
      <c r="AY412" s="193" t="s">
        <v>216</v>
      </c>
    </row>
    <row r="413" spans="2:65" s="13" customFormat="1" ht="12">
      <c r="B413" s="185"/>
      <c r="D413" s="186" t="s">
        <v>224</v>
      </c>
      <c r="E413" s="187" t="s">
        <v>1</v>
      </c>
      <c r="F413" s="188" t="s">
        <v>587</v>
      </c>
      <c r="H413" s="187" t="s">
        <v>1</v>
      </c>
      <c r="I413" s="189"/>
      <c r="L413" s="185"/>
      <c r="M413" s="190"/>
      <c r="T413" s="191"/>
      <c r="AT413" s="187" t="s">
        <v>224</v>
      </c>
      <c r="AU413" s="187" t="s">
        <v>83</v>
      </c>
      <c r="AV413" s="13" t="s">
        <v>78</v>
      </c>
      <c r="AW413" s="13" t="s">
        <v>27</v>
      </c>
      <c r="AX413" s="13" t="s">
        <v>72</v>
      </c>
      <c r="AY413" s="187" t="s">
        <v>216</v>
      </c>
    </row>
    <row r="414" spans="2:65" s="14" customFormat="1" ht="12">
      <c r="B414" s="192"/>
      <c r="D414" s="186" t="s">
        <v>224</v>
      </c>
      <c r="E414" s="193" t="s">
        <v>1</v>
      </c>
      <c r="F414" s="194" t="s">
        <v>588</v>
      </c>
      <c r="H414" s="195">
        <v>0.4</v>
      </c>
      <c r="I414" s="196"/>
      <c r="L414" s="192"/>
      <c r="M414" s="197"/>
      <c r="T414" s="198"/>
      <c r="AT414" s="193" t="s">
        <v>224</v>
      </c>
      <c r="AU414" s="193" t="s">
        <v>83</v>
      </c>
      <c r="AV414" s="14" t="s">
        <v>83</v>
      </c>
      <c r="AW414" s="14" t="s">
        <v>27</v>
      </c>
      <c r="AX414" s="14" t="s">
        <v>72</v>
      </c>
      <c r="AY414" s="193" t="s">
        <v>216</v>
      </c>
    </row>
    <row r="415" spans="2:65" s="15" customFormat="1" ht="12">
      <c r="B415" s="199"/>
      <c r="D415" s="186" t="s">
        <v>224</v>
      </c>
      <c r="E415" s="200" t="s">
        <v>1</v>
      </c>
      <c r="F415" s="201" t="s">
        <v>229</v>
      </c>
      <c r="H415" s="202">
        <v>8.0129999999999999</v>
      </c>
      <c r="I415" s="203"/>
      <c r="L415" s="199"/>
      <c r="M415" s="204"/>
      <c r="T415" s="205"/>
      <c r="AT415" s="200" t="s">
        <v>224</v>
      </c>
      <c r="AU415" s="200" t="s">
        <v>83</v>
      </c>
      <c r="AV415" s="15" t="s">
        <v>222</v>
      </c>
      <c r="AW415" s="15" t="s">
        <v>27</v>
      </c>
      <c r="AX415" s="15" t="s">
        <v>78</v>
      </c>
      <c r="AY415" s="200" t="s">
        <v>216</v>
      </c>
    </row>
    <row r="416" spans="2:65" s="2" customFormat="1" ht="21.75" customHeight="1">
      <c r="B416" s="143"/>
      <c r="C416" s="172" t="s">
        <v>589</v>
      </c>
      <c r="D416" s="172" t="s">
        <v>218</v>
      </c>
      <c r="E416" s="173" t="s">
        <v>590</v>
      </c>
      <c r="F416" s="174" t="s">
        <v>591</v>
      </c>
      <c r="G416" s="175" t="s">
        <v>269</v>
      </c>
      <c r="H416" s="176">
        <v>8.0129999999999999</v>
      </c>
      <c r="I416" s="177"/>
      <c r="J416" s="178">
        <f>ROUND(I416*H416,2)</f>
        <v>0</v>
      </c>
      <c r="K416" s="281"/>
      <c r="L416" s="45"/>
      <c r="M416" s="180" t="s">
        <v>1</v>
      </c>
      <c r="N416" s="139" t="s">
        <v>38</v>
      </c>
      <c r="P416" s="282">
        <f>O416*H416</f>
        <v>0</v>
      </c>
      <c r="Q416" s="282">
        <v>0</v>
      </c>
      <c r="R416" s="282">
        <f>Q416*H416</f>
        <v>0</v>
      </c>
      <c r="S416" s="282">
        <v>0</v>
      </c>
      <c r="T416" s="183">
        <f>S416*H416</f>
        <v>0</v>
      </c>
      <c r="AR416" s="184" t="s">
        <v>222</v>
      </c>
      <c r="AT416" s="184" t="s">
        <v>218</v>
      </c>
      <c r="AU416" s="184" t="s">
        <v>83</v>
      </c>
      <c r="AY416" s="258" t="s">
        <v>216</v>
      </c>
      <c r="BE416" s="283">
        <f>IF(N416="základná",J416,0)</f>
        <v>0</v>
      </c>
      <c r="BF416" s="283">
        <f>IF(N416="znížená",J416,0)</f>
        <v>0</v>
      </c>
      <c r="BG416" s="283">
        <f>IF(N416="zákl. prenesená",J416,0)</f>
        <v>0</v>
      </c>
      <c r="BH416" s="283">
        <f>IF(N416="zníž. prenesená",J416,0)</f>
        <v>0</v>
      </c>
      <c r="BI416" s="283">
        <f>IF(N416="nulová",J416,0)</f>
        <v>0</v>
      </c>
      <c r="BJ416" s="258" t="s">
        <v>83</v>
      </c>
      <c r="BK416" s="283">
        <f>ROUND(I416*H416,2)</f>
        <v>0</v>
      </c>
      <c r="BL416" s="258" t="s">
        <v>222</v>
      </c>
      <c r="BM416" s="184" t="s">
        <v>592</v>
      </c>
    </row>
    <row r="417" spans="2:65" s="273" customFormat="1" ht="22.75" customHeight="1">
      <c r="B417" s="274"/>
      <c r="D417" s="160" t="s">
        <v>71</v>
      </c>
      <c r="E417" s="170" t="s">
        <v>246</v>
      </c>
      <c r="F417" s="170" t="s">
        <v>593</v>
      </c>
      <c r="I417" s="275"/>
      <c r="J417" s="280">
        <f>BK417</f>
        <v>0</v>
      </c>
      <c r="L417" s="274"/>
      <c r="M417" s="277"/>
      <c r="P417" s="278">
        <f>SUM(P418:P444)</f>
        <v>0</v>
      </c>
      <c r="R417" s="278">
        <f>SUM(R418:R444)</f>
        <v>226.22388057999999</v>
      </c>
      <c r="T417" s="279">
        <f>SUM(T418:T444)</f>
        <v>0</v>
      </c>
      <c r="AR417" s="160" t="s">
        <v>78</v>
      </c>
      <c r="AT417" s="168" t="s">
        <v>71</v>
      </c>
      <c r="AU417" s="168" t="s">
        <v>78</v>
      </c>
      <c r="AY417" s="160" t="s">
        <v>216</v>
      </c>
      <c r="BK417" s="169">
        <f>SUM(BK418:BK444)</f>
        <v>0</v>
      </c>
    </row>
    <row r="418" spans="2:65" s="2" customFormat="1" ht="33" customHeight="1">
      <c r="B418" s="143"/>
      <c r="C418" s="172" t="s">
        <v>594</v>
      </c>
      <c r="D418" s="172" t="s">
        <v>218</v>
      </c>
      <c r="E418" s="173" t="s">
        <v>595</v>
      </c>
      <c r="F418" s="174" t="s">
        <v>596</v>
      </c>
      <c r="G418" s="175" t="s">
        <v>269</v>
      </c>
      <c r="H418" s="176">
        <v>30</v>
      </c>
      <c r="I418" s="177"/>
      <c r="J418" s="178">
        <f>ROUND(I418*H418,2)</f>
        <v>0</v>
      </c>
      <c r="K418" s="281"/>
      <c r="L418" s="45"/>
      <c r="M418" s="180" t="s">
        <v>1</v>
      </c>
      <c r="N418" s="139" t="s">
        <v>38</v>
      </c>
      <c r="P418" s="282">
        <f>O418*H418</f>
        <v>0</v>
      </c>
      <c r="Q418" s="282">
        <v>8.0960000000000004E-2</v>
      </c>
      <c r="R418" s="282">
        <f>Q418*H418</f>
        <v>2.4288000000000003</v>
      </c>
      <c r="S418" s="282">
        <v>0</v>
      </c>
      <c r="T418" s="183">
        <f>S418*H418</f>
        <v>0</v>
      </c>
      <c r="AR418" s="184" t="s">
        <v>222</v>
      </c>
      <c r="AT418" s="184" t="s">
        <v>218</v>
      </c>
      <c r="AU418" s="184" t="s">
        <v>83</v>
      </c>
      <c r="AY418" s="258" t="s">
        <v>216</v>
      </c>
      <c r="BE418" s="283">
        <f>IF(N418="základná",J418,0)</f>
        <v>0</v>
      </c>
      <c r="BF418" s="283">
        <f>IF(N418="znížená",J418,0)</f>
        <v>0</v>
      </c>
      <c r="BG418" s="283">
        <f>IF(N418="zákl. prenesená",J418,0)</f>
        <v>0</v>
      </c>
      <c r="BH418" s="283">
        <f>IF(N418="zníž. prenesená",J418,0)</f>
        <v>0</v>
      </c>
      <c r="BI418" s="283">
        <f>IF(N418="nulová",J418,0)</f>
        <v>0</v>
      </c>
      <c r="BJ418" s="258" t="s">
        <v>83</v>
      </c>
      <c r="BK418" s="283">
        <f>ROUND(I418*H418,2)</f>
        <v>0</v>
      </c>
      <c r="BL418" s="258" t="s">
        <v>222</v>
      </c>
      <c r="BM418" s="184" t="s">
        <v>597</v>
      </c>
    </row>
    <row r="419" spans="2:65" s="14" customFormat="1" ht="12">
      <c r="B419" s="192"/>
      <c r="D419" s="186" t="s">
        <v>224</v>
      </c>
      <c r="E419" s="193" t="s">
        <v>1</v>
      </c>
      <c r="F419" s="194" t="s">
        <v>159</v>
      </c>
      <c r="H419" s="195">
        <v>30</v>
      </c>
      <c r="I419" s="196"/>
      <c r="L419" s="192"/>
      <c r="M419" s="197"/>
      <c r="T419" s="198"/>
      <c r="AT419" s="193" t="s">
        <v>224</v>
      </c>
      <c r="AU419" s="193" t="s">
        <v>83</v>
      </c>
      <c r="AV419" s="14" t="s">
        <v>83</v>
      </c>
      <c r="AW419" s="14" t="s">
        <v>27</v>
      </c>
      <c r="AX419" s="14" t="s">
        <v>78</v>
      </c>
      <c r="AY419" s="193" t="s">
        <v>216</v>
      </c>
    </row>
    <row r="420" spans="2:65" s="2" customFormat="1" ht="16.5" customHeight="1">
      <c r="B420" s="143"/>
      <c r="C420" s="172" t="s">
        <v>598</v>
      </c>
      <c r="D420" s="172" t="s">
        <v>218</v>
      </c>
      <c r="E420" s="173" t="s">
        <v>599</v>
      </c>
      <c r="F420" s="174" t="s">
        <v>600</v>
      </c>
      <c r="G420" s="175" t="s">
        <v>269</v>
      </c>
      <c r="H420" s="176">
        <v>10.119</v>
      </c>
      <c r="I420" s="177"/>
      <c r="J420" s="178">
        <f>ROUND(I420*H420,2)</f>
        <v>0</v>
      </c>
      <c r="K420" s="281"/>
      <c r="L420" s="45"/>
      <c r="M420" s="180" t="s">
        <v>1</v>
      </c>
      <c r="N420" s="139" t="s">
        <v>38</v>
      </c>
      <c r="P420" s="282">
        <f>O420*H420</f>
        <v>0</v>
      </c>
      <c r="Q420" s="282">
        <v>8.0960000000000004E-2</v>
      </c>
      <c r="R420" s="282">
        <f>Q420*H420</f>
        <v>0.81923424</v>
      </c>
      <c r="S420" s="282">
        <v>0</v>
      </c>
      <c r="T420" s="183">
        <f>S420*H420</f>
        <v>0</v>
      </c>
      <c r="AR420" s="184" t="s">
        <v>222</v>
      </c>
      <c r="AT420" s="184" t="s">
        <v>218</v>
      </c>
      <c r="AU420" s="184" t="s">
        <v>83</v>
      </c>
      <c r="AY420" s="258" t="s">
        <v>216</v>
      </c>
      <c r="BE420" s="283">
        <f>IF(N420="základná",J420,0)</f>
        <v>0</v>
      </c>
      <c r="BF420" s="283">
        <f>IF(N420="znížená",J420,0)</f>
        <v>0</v>
      </c>
      <c r="BG420" s="283">
        <f>IF(N420="zákl. prenesená",J420,0)</f>
        <v>0</v>
      </c>
      <c r="BH420" s="283">
        <f>IF(N420="zníž. prenesená",J420,0)</f>
        <v>0</v>
      </c>
      <c r="BI420" s="283">
        <f>IF(N420="nulová",J420,0)</f>
        <v>0</v>
      </c>
      <c r="BJ420" s="258" t="s">
        <v>83</v>
      </c>
      <c r="BK420" s="283">
        <f>ROUND(I420*H420,2)</f>
        <v>0</v>
      </c>
      <c r="BL420" s="258" t="s">
        <v>222</v>
      </c>
      <c r="BM420" s="184" t="s">
        <v>601</v>
      </c>
    </row>
    <row r="421" spans="2:65" s="14" customFormat="1" ht="12">
      <c r="B421" s="192"/>
      <c r="D421" s="186" t="s">
        <v>224</v>
      </c>
      <c r="E421" s="193" t="s">
        <v>1</v>
      </c>
      <c r="F421" s="194" t="s">
        <v>130</v>
      </c>
      <c r="H421" s="195">
        <v>10.119</v>
      </c>
      <c r="I421" s="196"/>
      <c r="L421" s="192"/>
      <c r="M421" s="197"/>
      <c r="T421" s="198"/>
      <c r="AT421" s="193" t="s">
        <v>224</v>
      </c>
      <c r="AU421" s="193" t="s">
        <v>83</v>
      </c>
      <c r="AV421" s="14" t="s">
        <v>83</v>
      </c>
      <c r="AW421" s="14" t="s">
        <v>27</v>
      </c>
      <c r="AX421" s="14" t="s">
        <v>78</v>
      </c>
      <c r="AY421" s="193" t="s">
        <v>216</v>
      </c>
    </row>
    <row r="422" spans="2:65" s="2" customFormat="1" ht="21.75" customHeight="1">
      <c r="B422" s="143"/>
      <c r="C422" s="172" t="s">
        <v>602</v>
      </c>
      <c r="D422" s="172" t="s">
        <v>218</v>
      </c>
      <c r="E422" s="173" t="s">
        <v>603</v>
      </c>
      <c r="F422" s="174" t="s">
        <v>604</v>
      </c>
      <c r="G422" s="175" t="s">
        <v>269</v>
      </c>
      <c r="H422" s="176">
        <v>10.119</v>
      </c>
      <c r="I422" s="177"/>
      <c r="J422" s="178">
        <f>ROUND(I422*H422,2)</f>
        <v>0</v>
      </c>
      <c r="K422" s="281"/>
      <c r="L422" s="45"/>
      <c r="M422" s="180" t="s">
        <v>1</v>
      </c>
      <c r="N422" s="139" t="s">
        <v>38</v>
      </c>
      <c r="P422" s="282">
        <f>O422*H422</f>
        <v>0</v>
      </c>
      <c r="Q422" s="282">
        <v>0.46166000000000001</v>
      </c>
      <c r="R422" s="282">
        <f>Q422*H422</f>
        <v>4.6715375400000001</v>
      </c>
      <c r="S422" s="282">
        <v>0</v>
      </c>
      <c r="T422" s="183">
        <f>S422*H422</f>
        <v>0</v>
      </c>
      <c r="AR422" s="184" t="s">
        <v>222</v>
      </c>
      <c r="AT422" s="184" t="s">
        <v>218</v>
      </c>
      <c r="AU422" s="184" t="s">
        <v>83</v>
      </c>
      <c r="AY422" s="258" t="s">
        <v>216</v>
      </c>
      <c r="BE422" s="283">
        <f>IF(N422="základná",J422,0)</f>
        <v>0</v>
      </c>
      <c r="BF422" s="283">
        <f>IF(N422="znížená",J422,0)</f>
        <v>0</v>
      </c>
      <c r="BG422" s="283">
        <f>IF(N422="zákl. prenesená",J422,0)</f>
        <v>0</v>
      </c>
      <c r="BH422" s="283">
        <f>IF(N422="zníž. prenesená",J422,0)</f>
        <v>0</v>
      </c>
      <c r="BI422" s="283">
        <f>IF(N422="nulová",J422,0)</f>
        <v>0</v>
      </c>
      <c r="BJ422" s="258" t="s">
        <v>83</v>
      </c>
      <c r="BK422" s="283">
        <f>ROUND(I422*H422,2)</f>
        <v>0</v>
      </c>
      <c r="BL422" s="258" t="s">
        <v>222</v>
      </c>
      <c r="BM422" s="184" t="s">
        <v>605</v>
      </c>
    </row>
    <row r="423" spans="2:65" s="14" customFormat="1" ht="12">
      <c r="B423" s="192"/>
      <c r="D423" s="186" t="s">
        <v>224</v>
      </c>
      <c r="E423" s="193" t="s">
        <v>1</v>
      </c>
      <c r="F423" s="194" t="s">
        <v>130</v>
      </c>
      <c r="H423" s="195">
        <v>10.119</v>
      </c>
      <c r="I423" s="196"/>
      <c r="L423" s="192"/>
      <c r="M423" s="197"/>
      <c r="T423" s="198"/>
      <c r="AT423" s="193" t="s">
        <v>224</v>
      </c>
      <c r="AU423" s="193" t="s">
        <v>83</v>
      </c>
      <c r="AV423" s="14" t="s">
        <v>83</v>
      </c>
      <c r="AW423" s="14" t="s">
        <v>27</v>
      </c>
      <c r="AX423" s="14" t="s">
        <v>78</v>
      </c>
      <c r="AY423" s="193" t="s">
        <v>216</v>
      </c>
    </row>
    <row r="424" spans="2:65" s="2" customFormat="1" ht="21.75" customHeight="1">
      <c r="B424" s="143"/>
      <c r="C424" s="172" t="s">
        <v>606</v>
      </c>
      <c r="D424" s="172" t="s">
        <v>218</v>
      </c>
      <c r="E424" s="173" t="s">
        <v>607</v>
      </c>
      <c r="F424" s="174" t="s">
        <v>608</v>
      </c>
      <c r="G424" s="175" t="s">
        <v>269</v>
      </c>
      <c r="H424" s="176">
        <v>30</v>
      </c>
      <c r="I424" s="177"/>
      <c r="J424" s="178">
        <f>ROUND(I424*H424,2)</f>
        <v>0</v>
      </c>
      <c r="K424" s="281"/>
      <c r="L424" s="45"/>
      <c r="M424" s="180" t="s">
        <v>1</v>
      </c>
      <c r="N424" s="139" t="s">
        <v>38</v>
      </c>
      <c r="P424" s="282">
        <f>O424*H424</f>
        <v>0</v>
      </c>
      <c r="Q424" s="282">
        <v>0.29899999999999999</v>
      </c>
      <c r="R424" s="282">
        <f>Q424*H424</f>
        <v>8.9699999999999989</v>
      </c>
      <c r="S424" s="282">
        <v>0</v>
      </c>
      <c r="T424" s="183">
        <f>S424*H424</f>
        <v>0</v>
      </c>
      <c r="AR424" s="184" t="s">
        <v>222</v>
      </c>
      <c r="AT424" s="184" t="s">
        <v>218</v>
      </c>
      <c r="AU424" s="184" t="s">
        <v>83</v>
      </c>
      <c r="AY424" s="258" t="s">
        <v>216</v>
      </c>
      <c r="BE424" s="283">
        <f>IF(N424="základná",J424,0)</f>
        <v>0</v>
      </c>
      <c r="BF424" s="283">
        <f>IF(N424="znížená",J424,0)</f>
        <v>0</v>
      </c>
      <c r="BG424" s="283">
        <f>IF(N424="zákl. prenesená",J424,0)</f>
        <v>0</v>
      </c>
      <c r="BH424" s="283">
        <f>IF(N424="zníž. prenesená",J424,0)</f>
        <v>0</v>
      </c>
      <c r="BI424" s="283">
        <f>IF(N424="nulová",J424,0)</f>
        <v>0</v>
      </c>
      <c r="BJ424" s="258" t="s">
        <v>83</v>
      </c>
      <c r="BK424" s="283">
        <f>ROUND(I424*H424,2)</f>
        <v>0</v>
      </c>
      <c r="BL424" s="258" t="s">
        <v>222</v>
      </c>
      <c r="BM424" s="184" t="s">
        <v>609</v>
      </c>
    </row>
    <row r="425" spans="2:65" s="14" customFormat="1" ht="12">
      <c r="B425" s="192"/>
      <c r="D425" s="186" t="s">
        <v>224</v>
      </c>
      <c r="E425" s="193" t="s">
        <v>1</v>
      </c>
      <c r="F425" s="194" t="s">
        <v>159</v>
      </c>
      <c r="H425" s="195">
        <v>30</v>
      </c>
      <c r="I425" s="196"/>
      <c r="L425" s="192"/>
      <c r="M425" s="197"/>
      <c r="T425" s="198"/>
      <c r="AT425" s="193" t="s">
        <v>224</v>
      </c>
      <c r="AU425" s="193" t="s">
        <v>83</v>
      </c>
      <c r="AV425" s="14" t="s">
        <v>83</v>
      </c>
      <c r="AW425" s="14" t="s">
        <v>27</v>
      </c>
      <c r="AX425" s="14" t="s">
        <v>78</v>
      </c>
      <c r="AY425" s="193" t="s">
        <v>216</v>
      </c>
    </row>
    <row r="426" spans="2:65" s="2" customFormat="1" ht="21.75" customHeight="1">
      <c r="B426" s="143"/>
      <c r="C426" s="172" t="s">
        <v>610</v>
      </c>
      <c r="D426" s="172" t="s">
        <v>218</v>
      </c>
      <c r="E426" s="173" t="s">
        <v>611</v>
      </c>
      <c r="F426" s="174" t="s">
        <v>612</v>
      </c>
      <c r="G426" s="175" t="s">
        <v>269</v>
      </c>
      <c r="H426" s="176">
        <v>30</v>
      </c>
      <c r="I426" s="177"/>
      <c r="J426" s="178">
        <f>ROUND(I426*H426,2)</f>
        <v>0</v>
      </c>
      <c r="K426" s="281"/>
      <c r="L426" s="45"/>
      <c r="M426" s="180" t="s">
        <v>1</v>
      </c>
      <c r="N426" s="139" t="s">
        <v>38</v>
      </c>
      <c r="P426" s="282">
        <f>O426*H426</f>
        <v>0</v>
      </c>
      <c r="Q426" s="282">
        <v>0.39800000000000002</v>
      </c>
      <c r="R426" s="282">
        <f>Q426*H426</f>
        <v>11.940000000000001</v>
      </c>
      <c r="S426" s="282">
        <v>0</v>
      </c>
      <c r="T426" s="183">
        <f>S426*H426</f>
        <v>0</v>
      </c>
      <c r="AR426" s="184" t="s">
        <v>222</v>
      </c>
      <c r="AT426" s="184" t="s">
        <v>218</v>
      </c>
      <c r="AU426" s="184" t="s">
        <v>83</v>
      </c>
      <c r="AY426" s="258" t="s">
        <v>216</v>
      </c>
      <c r="BE426" s="283">
        <f>IF(N426="základná",J426,0)</f>
        <v>0</v>
      </c>
      <c r="BF426" s="283">
        <f>IF(N426="znížená",J426,0)</f>
        <v>0</v>
      </c>
      <c r="BG426" s="283">
        <f>IF(N426="zákl. prenesená",J426,0)</f>
        <v>0</v>
      </c>
      <c r="BH426" s="283">
        <f>IF(N426="zníž. prenesená",J426,0)</f>
        <v>0</v>
      </c>
      <c r="BI426" s="283">
        <f>IF(N426="nulová",J426,0)</f>
        <v>0</v>
      </c>
      <c r="BJ426" s="258" t="s">
        <v>83</v>
      </c>
      <c r="BK426" s="283">
        <f>ROUND(I426*H426,2)</f>
        <v>0</v>
      </c>
      <c r="BL426" s="258" t="s">
        <v>222</v>
      </c>
      <c r="BM426" s="184" t="s">
        <v>613</v>
      </c>
    </row>
    <row r="427" spans="2:65" s="14" customFormat="1" ht="12">
      <c r="B427" s="192"/>
      <c r="D427" s="186" t="s">
        <v>224</v>
      </c>
      <c r="E427" s="193" t="s">
        <v>1</v>
      </c>
      <c r="F427" s="194" t="s">
        <v>614</v>
      </c>
      <c r="H427" s="195">
        <v>30</v>
      </c>
      <c r="I427" s="196"/>
      <c r="L427" s="192"/>
      <c r="M427" s="197"/>
      <c r="T427" s="198"/>
      <c r="AT427" s="193" t="s">
        <v>224</v>
      </c>
      <c r="AU427" s="193" t="s">
        <v>83</v>
      </c>
      <c r="AV427" s="14" t="s">
        <v>83</v>
      </c>
      <c r="AW427" s="14" t="s">
        <v>27</v>
      </c>
      <c r="AX427" s="14" t="s">
        <v>72</v>
      </c>
      <c r="AY427" s="193" t="s">
        <v>216</v>
      </c>
    </row>
    <row r="428" spans="2:65" s="15" customFormat="1" ht="12">
      <c r="B428" s="199"/>
      <c r="D428" s="186" t="s">
        <v>224</v>
      </c>
      <c r="E428" s="200" t="s">
        <v>1</v>
      </c>
      <c r="F428" s="201" t="s">
        <v>229</v>
      </c>
      <c r="H428" s="202">
        <v>30</v>
      </c>
      <c r="I428" s="203"/>
      <c r="L428" s="199"/>
      <c r="M428" s="204"/>
      <c r="T428" s="205"/>
      <c r="AT428" s="200" t="s">
        <v>224</v>
      </c>
      <c r="AU428" s="200" t="s">
        <v>83</v>
      </c>
      <c r="AV428" s="15" t="s">
        <v>222</v>
      </c>
      <c r="AW428" s="15" t="s">
        <v>27</v>
      </c>
      <c r="AX428" s="15" t="s">
        <v>78</v>
      </c>
      <c r="AY428" s="200" t="s">
        <v>216</v>
      </c>
    </row>
    <row r="429" spans="2:65" s="2" customFormat="1" ht="33" customHeight="1">
      <c r="B429" s="143"/>
      <c r="C429" s="172" t="s">
        <v>615</v>
      </c>
      <c r="D429" s="172" t="s">
        <v>218</v>
      </c>
      <c r="E429" s="173" t="s">
        <v>616</v>
      </c>
      <c r="F429" s="174" t="s">
        <v>617</v>
      </c>
      <c r="G429" s="175" t="s">
        <v>269</v>
      </c>
      <c r="H429" s="176">
        <v>120.38</v>
      </c>
      <c r="I429" s="177"/>
      <c r="J429" s="178">
        <f>ROUND(I429*H429,2)</f>
        <v>0</v>
      </c>
      <c r="K429" s="281"/>
      <c r="L429" s="45"/>
      <c r="M429" s="180" t="s">
        <v>1</v>
      </c>
      <c r="N429" s="139" t="s">
        <v>38</v>
      </c>
      <c r="P429" s="282">
        <f>O429*H429</f>
        <v>0</v>
      </c>
      <c r="Q429" s="282">
        <v>0.71643999999999997</v>
      </c>
      <c r="R429" s="282">
        <f>Q429*H429</f>
        <v>86.245047199999988</v>
      </c>
      <c r="S429" s="282">
        <v>0</v>
      </c>
      <c r="T429" s="183">
        <f>S429*H429</f>
        <v>0</v>
      </c>
      <c r="AR429" s="184" t="s">
        <v>222</v>
      </c>
      <c r="AT429" s="184" t="s">
        <v>218</v>
      </c>
      <c r="AU429" s="184" t="s">
        <v>83</v>
      </c>
      <c r="AY429" s="258" t="s">
        <v>216</v>
      </c>
      <c r="BE429" s="283">
        <f>IF(N429="základná",J429,0)</f>
        <v>0</v>
      </c>
      <c r="BF429" s="283">
        <f>IF(N429="znížená",J429,0)</f>
        <v>0</v>
      </c>
      <c r="BG429" s="283">
        <f>IF(N429="zákl. prenesená",J429,0)</f>
        <v>0</v>
      </c>
      <c r="BH429" s="283">
        <f>IF(N429="zníž. prenesená",J429,0)</f>
        <v>0</v>
      </c>
      <c r="BI429" s="283">
        <f>IF(N429="nulová",J429,0)</f>
        <v>0</v>
      </c>
      <c r="BJ429" s="258" t="s">
        <v>83</v>
      </c>
      <c r="BK429" s="283">
        <f>ROUND(I429*H429,2)</f>
        <v>0</v>
      </c>
      <c r="BL429" s="258" t="s">
        <v>222</v>
      </c>
      <c r="BM429" s="184" t="s">
        <v>618</v>
      </c>
    </row>
    <row r="430" spans="2:65" s="13" customFormat="1" ht="12">
      <c r="B430" s="185"/>
      <c r="D430" s="186" t="s">
        <v>224</v>
      </c>
      <c r="E430" s="187" t="s">
        <v>1</v>
      </c>
      <c r="F430" s="188" t="s">
        <v>619</v>
      </c>
      <c r="H430" s="187" t="s">
        <v>1</v>
      </c>
      <c r="I430" s="189"/>
      <c r="L430" s="185"/>
      <c r="M430" s="190"/>
      <c r="T430" s="191"/>
      <c r="AT430" s="187" t="s">
        <v>224</v>
      </c>
      <c r="AU430" s="187" t="s">
        <v>83</v>
      </c>
      <c r="AV430" s="13" t="s">
        <v>78</v>
      </c>
      <c r="AW430" s="13" t="s">
        <v>27</v>
      </c>
      <c r="AX430" s="13" t="s">
        <v>72</v>
      </c>
      <c r="AY430" s="187" t="s">
        <v>216</v>
      </c>
    </row>
    <row r="431" spans="2:65" s="14" customFormat="1" ht="12">
      <c r="B431" s="192"/>
      <c r="D431" s="186" t="s">
        <v>224</v>
      </c>
      <c r="E431" s="193" t="s">
        <v>1</v>
      </c>
      <c r="F431" s="194" t="s">
        <v>620</v>
      </c>
      <c r="H431" s="195">
        <v>111.15</v>
      </c>
      <c r="I431" s="196"/>
      <c r="L431" s="192"/>
      <c r="M431" s="197"/>
      <c r="T431" s="198"/>
      <c r="AT431" s="193" t="s">
        <v>224</v>
      </c>
      <c r="AU431" s="193" t="s">
        <v>83</v>
      </c>
      <c r="AV431" s="14" t="s">
        <v>83</v>
      </c>
      <c r="AW431" s="14" t="s">
        <v>27</v>
      </c>
      <c r="AX431" s="14" t="s">
        <v>72</v>
      </c>
      <c r="AY431" s="193" t="s">
        <v>216</v>
      </c>
    </row>
    <row r="432" spans="2:65" s="13" customFormat="1" ht="12">
      <c r="B432" s="185"/>
      <c r="D432" s="186" t="s">
        <v>224</v>
      </c>
      <c r="E432" s="187" t="s">
        <v>1</v>
      </c>
      <c r="F432" s="188" t="s">
        <v>424</v>
      </c>
      <c r="H432" s="187" t="s">
        <v>1</v>
      </c>
      <c r="I432" s="189"/>
      <c r="L432" s="185"/>
      <c r="M432" s="190"/>
      <c r="T432" s="191"/>
      <c r="AT432" s="187" t="s">
        <v>224</v>
      </c>
      <c r="AU432" s="187" t="s">
        <v>83</v>
      </c>
      <c r="AV432" s="13" t="s">
        <v>78</v>
      </c>
      <c r="AW432" s="13" t="s">
        <v>27</v>
      </c>
      <c r="AX432" s="13" t="s">
        <v>72</v>
      </c>
      <c r="AY432" s="187" t="s">
        <v>216</v>
      </c>
    </row>
    <row r="433" spans="2:65" s="14" customFormat="1" ht="12">
      <c r="B433" s="192"/>
      <c r="D433" s="186" t="s">
        <v>224</v>
      </c>
      <c r="E433" s="193" t="s">
        <v>1</v>
      </c>
      <c r="F433" s="194" t="s">
        <v>407</v>
      </c>
      <c r="H433" s="195">
        <v>9.23</v>
      </c>
      <c r="I433" s="196"/>
      <c r="L433" s="192"/>
      <c r="M433" s="197"/>
      <c r="T433" s="198"/>
      <c r="AT433" s="193" t="s">
        <v>224</v>
      </c>
      <c r="AU433" s="193" t="s">
        <v>83</v>
      </c>
      <c r="AV433" s="14" t="s">
        <v>83</v>
      </c>
      <c r="AW433" s="14" t="s">
        <v>27</v>
      </c>
      <c r="AX433" s="14" t="s">
        <v>72</v>
      </c>
      <c r="AY433" s="193" t="s">
        <v>216</v>
      </c>
    </row>
    <row r="434" spans="2:65" s="15" customFormat="1" ht="12">
      <c r="B434" s="199"/>
      <c r="D434" s="186" t="s">
        <v>224</v>
      </c>
      <c r="E434" s="200" t="s">
        <v>1</v>
      </c>
      <c r="F434" s="201" t="s">
        <v>229</v>
      </c>
      <c r="H434" s="202">
        <v>120.38</v>
      </c>
      <c r="I434" s="203"/>
      <c r="L434" s="199"/>
      <c r="M434" s="204"/>
      <c r="T434" s="205"/>
      <c r="AT434" s="200" t="s">
        <v>224</v>
      </c>
      <c r="AU434" s="200" t="s">
        <v>83</v>
      </c>
      <c r="AV434" s="15" t="s">
        <v>222</v>
      </c>
      <c r="AW434" s="15" t="s">
        <v>27</v>
      </c>
      <c r="AX434" s="15" t="s">
        <v>78</v>
      </c>
      <c r="AY434" s="200" t="s">
        <v>216</v>
      </c>
    </row>
    <row r="435" spans="2:65" s="2" customFormat="1" ht="21.75" customHeight="1">
      <c r="B435" s="143"/>
      <c r="C435" s="172" t="s">
        <v>621</v>
      </c>
      <c r="D435" s="172" t="s">
        <v>218</v>
      </c>
      <c r="E435" s="173" t="s">
        <v>622</v>
      </c>
      <c r="F435" s="174" t="s">
        <v>623</v>
      </c>
      <c r="G435" s="175" t="s">
        <v>269</v>
      </c>
      <c r="H435" s="176">
        <v>240.76</v>
      </c>
      <c r="I435" s="177"/>
      <c r="J435" s="178">
        <f>ROUND(I435*H435,2)</f>
        <v>0</v>
      </c>
      <c r="K435" s="281"/>
      <c r="L435" s="45"/>
      <c r="M435" s="180" t="s">
        <v>1</v>
      </c>
      <c r="N435" s="139" t="s">
        <v>38</v>
      </c>
      <c r="P435" s="282">
        <f>O435*H435</f>
        <v>0</v>
      </c>
      <c r="Q435" s="282">
        <v>0.46166000000000001</v>
      </c>
      <c r="R435" s="282">
        <f>Q435*H435</f>
        <v>111.1492616</v>
      </c>
      <c r="S435" s="282">
        <v>0</v>
      </c>
      <c r="T435" s="183">
        <f>S435*H435</f>
        <v>0</v>
      </c>
      <c r="AR435" s="184" t="s">
        <v>222</v>
      </c>
      <c r="AT435" s="184" t="s">
        <v>218</v>
      </c>
      <c r="AU435" s="184" t="s">
        <v>83</v>
      </c>
      <c r="AY435" s="258" t="s">
        <v>216</v>
      </c>
      <c r="BE435" s="283">
        <f>IF(N435="základná",J435,0)</f>
        <v>0</v>
      </c>
      <c r="BF435" s="283">
        <f>IF(N435="znížená",J435,0)</f>
        <v>0</v>
      </c>
      <c r="BG435" s="283">
        <f>IF(N435="zákl. prenesená",J435,0)</f>
        <v>0</v>
      </c>
      <c r="BH435" s="283">
        <f>IF(N435="zníž. prenesená",J435,0)</f>
        <v>0</v>
      </c>
      <c r="BI435" s="283">
        <f>IF(N435="nulová",J435,0)</f>
        <v>0</v>
      </c>
      <c r="BJ435" s="258" t="s">
        <v>83</v>
      </c>
      <c r="BK435" s="283">
        <f>ROUND(I435*H435,2)</f>
        <v>0</v>
      </c>
      <c r="BL435" s="258" t="s">
        <v>222</v>
      </c>
      <c r="BM435" s="184" t="s">
        <v>624</v>
      </c>
    </row>
    <row r="436" spans="2:65" s="13" customFormat="1" ht="12">
      <c r="B436" s="185"/>
      <c r="D436" s="186" t="s">
        <v>224</v>
      </c>
      <c r="E436" s="187" t="s">
        <v>1</v>
      </c>
      <c r="F436" s="188" t="s">
        <v>625</v>
      </c>
      <c r="H436" s="187" t="s">
        <v>1</v>
      </c>
      <c r="I436" s="189"/>
      <c r="L436" s="185"/>
      <c r="M436" s="190"/>
      <c r="T436" s="191"/>
      <c r="AT436" s="187" t="s">
        <v>224</v>
      </c>
      <c r="AU436" s="187" t="s">
        <v>83</v>
      </c>
      <c r="AV436" s="13" t="s">
        <v>78</v>
      </c>
      <c r="AW436" s="13" t="s">
        <v>27</v>
      </c>
      <c r="AX436" s="13" t="s">
        <v>72</v>
      </c>
      <c r="AY436" s="187" t="s">
        <v>216</v>
      </c>
    </row>
    <row r="437" spans="2:65" s="13" customFormat="1" ht="12">
      <c r="B437" s="185"/>
      <c r="D437" s="186" t="s">
        <v>224</v>
      </c>
      <c r="E437" s="187" t="s">
        <v>1</v>
      </c>
      <c r="F437" s="188" t="s">
        <v>619</v>
      </c>
      <c r="H437" s="187" t="s">
        <v>1</v>
      </c>
      <c r="I437" s="189"/>
      <c r="L437" s="185"/>
      <c r="M437" s="190"/>
      <c r="T437" s="191"/>
      <c r="AT437" s="187" t="s">
        <v>224</v>
      </c>
      <c r="AU437" s="187" t="s">
        <v>83</v>
      </c>
      <c r="AV437" s="13" t="s">
        <v>78</v>
      </c>
      <c r="AW437" s="13" t="s">
        <v>27</v>
      </c>
      <c r="AX437" s="13" t="s">
        <v>72</v>
      </c>
      <c r="AY437" s="187" t="s">
        <v>216</v>
      </c>
    </row>
    <row r="438" spans="2:65" s="14" customFormat="1" ht="12">
      <c r="B438" s="192"/>
      <c r="D438" s="186" t="s">
        <v>224</v>
      </c>
      <c r="E438" s="193" t="s">
        <v>1</v>
      </c>
      <c r="F438" s="194" t="s">
        <v>620</v>
      </c>
      <c r="H438" s="195">
        <v>111.15</v>
      </c>
      <c r="I438" s="196"/>
      <c r="L438" s="192"/>
      <c r="M438" s="197"/>
      <c r="T438" s="198"/>
      <c r="AT438" s="193" t="s">
        <v>224</v>
      </c>
      <c r="AU438" s="193" t="s">
        <v>83</v>
      </c>
      <c r="AV438" s="14" t="s">
        <v>83</v>
      </c>
      <c r="AW438" s="14" t="s">
        <v>27</v>
      </c>
      <c r="AX438" s="14" t="s">
        <v>72</v>
      </c>
      <c r="AY438" s="193" t="s">
        <v>216</v>
      </c>
    </row>
    <row r="439" spans="2:65" s="13" customFormat="1" ht="12">
      <c r="B439" s="185"/>
      <c r="D439" s="186" t="s">
        <v>224</v>
      </c>
      <c r="E439" s="187" t="s">
        <v>1</v>
      </c>
      <c r="F439" s="188" t="s">
        <v>424</v>
      </c>
      <c r="H439" s="187" t="s">
        <v>1</v>
      </c>
      <c r="I439" s="189"/>
      <c r="L439" s="185"/>
      <c r="M439" s="190"/>
      <c r="T439" s="191"/>
      <c r="AT439" s="187" t="s">
        <v>224</v>
      </c>
      <c r="AU439" s="187" t="s">
        <v>83</v>
      </c>
      <c r="AV439" s="13" t="s">
        <v>78</v>
      </c>
      <c r="AW439" s="13" t="s">
        <v>27</v>
      </c>
      <c r="AX439" s="13" t="s">
        <v>72</v>
      </c>
      <c r="AY439" s="187" t="s">
        <v>216</v>
      </c>
    </row>
    <row r="440" spans="2:65" s="14" customFormat="1" ht="12">
      <c r="B440" s="192"/>
      <c r="D440" s="186" t="s">
        <v>224</v>
      </c>
      <c r="E440" s="193" t="s">
        <v>1</v>
      </c>
      <c r="F440" s="194" t="s">
        <v>407</v>
      </c>
      <c r="H440" s="195">
        <v>9.23</v>
      </c>
      <c r="I440" s="196"/>
      <c r="L440" s="192"/>
      <c r="M440" s="197"/>
      <c r="T440" s="198"/>
      <c r="AT440" s="193" t="s">
        <v>224</v>
      </c>
      <c r="AU440" s="193" t="s">
        <v>83</v>
      </c>
      <c r="AV440" s="14" t="s">
        <v>83</v>
      </c>
      <c r="AW440" s="14" t="s">
        <v>27</v>
      </c>
      <c r="AX440" s="14" t="s">
        <v>72</v>
      </c>
      <c r="AY440" s="193" t="s">
        <v>216</v>
      </c>
    </row>
    <row r="441" spans="2:65" s="16" customFormat="1" ht="12">
      <c r="B441" s="217"/>
      <c r="D441" s="186" t="s">
        <v>224</v>
      </c>
      <c r="E441" s="218" t="s">
        <v>1</v>
      </c>
      <c r="F441" s="219" t="s">
        <v>374</v>
      </c>
      <c r="H441" s="220">
        <v>120.38</v>
      </c>
      <c r="I441" s="221"/>
      <c r="L441" s="217"/>
      <c r="M441" s="222"/>
      <c r="T441" s="223"/>
      <c r="AT441" s="218" t="s">
        <v>224</v>
      </c>
      <c r="AU441" s="218" t="s">
        <v>83</v>
      </c>
      <c r="AV441" s="16" t="s">
        <v>237</v>
      </c>
      <c r="AW441" s="16" t="s">
        <v>27</v>
      </c>
      <c r="AX441" s="16" t="s">
        <v>72</v>
      </c>
      <c r="AY441" s="218" t="s">
        <v>216</v>
      </c>
    </row>
    <row r="442" spans="2:65" s="14" customFormat="1" ht="12">
      <c r="B442" s="192"/>
      <c r="D442" s="186" t="s">
        <v>224</v>
      </c>
      <c r="E442" s="193" t="s">
        <v>1</v>
      </c>
      <c r="F442" s="194" t="s">
        <v>626</v>
      </c>
      <c r="H442" s="195">
        <v>120.38</v>
      </c>
      <c r="I442" s="196"/>
      <c r="L442" s="192"/>
      <c r="M442" s="197"/>
      <c r="T442" s="198"/>
      <c r="AT442" s="193" t="s">
        <v>224</v>
      </c>
      <c r="AU442" s="193" t="s">
        <v>83</v>
      </c>
      <c r="AV442" s="14" t="s">
        <v>83</v>
      </c>
      <c r="AW442" s="14" t="s">
        <v>27</v>
      </c>
      <c r="AX442" s="14" t="s">
        <v>72</v>
      </c>
      <c r="AY442" s="193" t="s">
        <v>216</v>
      </c>
    </row>
    <row r="443" spans="2:65" s="16" customFormat="1" ht="12">
      <c r="B443" s="217"/>
      <c r="D443" s="186" t="s">
        <v>224</v>
      </c>
      <c r="E443" s="218" t="s">
        <v>1</v>
      </c>
      <c r="F443" s="219" t="s">
        <v>374</v>
      </c>
      <c r="H443" s="220">
        <v>120.38</v>
      </c>
      <c r="I443" s="221"/>
      <c r="L443" s="217"/>
      <c r="M443" s="222"/>
      <c r="T443" s="223"/>
      <c r="AT443" s="218" t="s">
        <v>224</v>
      </c>
      <c r="AU443" s="218" t="s">
        <v>83</v>
      </c>
      <c r="AV443" s="16" t="s">
        <v>237</v>
      </c>
      <c r="AW443" s="16" t="s">
        <v>27</v>
      </c>
      <c r="AX443" s="16" t="s">
        <v>72</v>
      </c>
      <c r="AY443" s="218" t="s">
        <v>216</v>
      </c>
    </row>
    <row r="444" spans="2:65" s="15" customFormat="1" ht="12">
      <c r="B444" s="199"/>
      <c r="D444" s="186" t="s">
        <v>224</v>
      </c>
      <c r="E444" s="200" t="s">
        <v>1</v>
      </c>
      <c r="F444" s="201" t="s">
        <v>229</v>
      </c>
      <c r="H444" s="202">
        <v>240.76</v>
      </c>
      <c r="I444" s="203"/>
      <c r="L444" s="199"/>
      <c r="M444" s="204"/>
      <c r="T444" s="205"/>
      <c r="AT444" s="200" t="s">
        <v>224</v>
      </c>
      <c r="AU444" s="200" t="s">
        <v>83</v>
      </c>
      <c r="AV444" s="15" t="s">
        <v>222</v>
      </c>
      <c r="AW444" s="15" t="s">
        <v>27</v>
      </c>
      <c r="AX444" s="15" t="s">
        <v>78</v>
      </c>
      <c r="AY444" s="200" t="s">
        <v>216</v>
      </c>
    </row>
    <row r="445" spans="2:65" s="273" customFormat="1" ht="22.75" customHeight="1">
      <c r="B445" s="274"/>
      <c r="D445" s="160" t="s">
        <v>71</v>
      </c>
      <c r="E445" s="170" t="s">
        <v>250</v>
      </c>
      <c r="F445" s="170" t="s">
        <v>627</v>
      </c>
      <c r="I445" s="275"/>
      <c r="J445" s="280">
        <f>BK445</f>
        <v>0</v>
      </c>
      <c r="L445" s="274"/>
      <c r="M445" s="277"/>
      <c r="P445" s="278">
        <f>SUM(P446:P494)</f>
        <v>0</v>
      </c>
      <c r="R445" s="278">
        <f>SUM(R446:R494)</f>
        <v>17.224535400000001</v>
      </c>
      <c r="T445" s="279">
        <f>SUM(T446:T494)</f>
        <v>0</v>
      </c>
      <c r="AR445" s="160" t="s">
        <v>78</v>
      </c>
      <c r="AT445" s="168" t="s">
        <v>71</v>
      </c>
      <c r="AU445" s="168" t="s">
        <v>78</v>
      </c>
      <c r="AY445" s="160" t="s">
        <v>216</v>
      </c>
      <c r="BK445" s="169">
        <f>SUM(BK446:BK494)</f>
        <v>0</v>
      </c>
    </row>
    <row r="446" spans="2:65" s="2" customFormat="1" ht="16.5" customHeight="1">
      <c r="B446" s="143"/>
      <c r="C446" s="172" t="s">
        <v>628</v>
      </c>
      <c r="D446" s="172" t="s">
        <v>218</v>
      </c>
      <c r="E446" s="173" t="s">
        <v>629</v>
      </c>
      <c r="F446" s="174" t="s">
        <v>630</v>
      </c>
      <c r="G446" s="175" t="s">
        <v>269</v>
      </c>
      <c r="H446" s="176">
        <v>14.79</v>
      </c>
      <c r="I446" s="177"/>
      <c r="J446" s="178">
        <f>ROUND(I446*H446,2)</f>
        <v>0</v>
      </c>
      <c r="K446" s="281"/>
      <c r="L446" s="45"/>
      <c r="M446" s="180" t="s">
        <v>1</v>
      </c>
      <c r="N446" s="139" t="s">
        <v>38</v>
      </c>
      <c r="P446" s="282">
        <f>O446*H446</f>
        <v>0</v>
      </c>
      <c r="Q446" s="282">
        <v>2.3000000000000001E-4</v>
      </c>
      <c r="R446" s="282">
        <f>Q446*H446</f>
        <v>3.4017000000000001E-3</v>
      </c>
      <c r="S446" s="282">
        <v>0</v>
      </c>
      <c r="T446" s="183">
        <f>S446*H446</f>
        <v>0</v>
      </c>
      <c r="AR446" s="184" t="s">
        <v>222</v>
      </c>
      <c r="AT446" s="184" t="s">
        <v>218</v>
      </c>
      <c r="AU446" s="184" t="s">
        <v>83</v>
      </c>
      <c r="AY446" s="258" t="s">
        <v>216</v>
      </c>
      <c r="BE446" s="283">
        <f>IF(N446="základná",J446,0)</f>
        <v>0</v>
      </c>
      <c r="BF446" s="283">
        <f>IF(N446="znížená",J446,0)</f>
        <v>0</v>
      </c>
      <c r="BG446" s="283">
        <f>IF(N446="zákl. prenesená",J446,0)</f>
        <v>0</v>
      </c>
      <c r="BH446" s="283">
        <f>IF(N446="zníž. prenesená",J446,0)</f>
        <v>0</v>
      </c>
      <c r="BI446" s="283">
        <f>IF(N446="nulová",J446,0)</f>
        <v>0</v>
      </c>
      <c r="BJ446" s="258" t="s">
        <v>83</v>
      </c>
      <c r="BK446" s="283">
        <f>ROUND(I446*H446,2)</f>
        <v>0</v>
      </c>
      <c r="BL446" s="258" t="s">
        <v>222</v>
      </c>
      <c r="BM446" s="184" t="s">
        <v>631</v>
      </c>
    </row>
    <row r="447" spans="2:65" s="14" customFormat="1" ht="12">
      <c r="B447" s="192"/>
      <c r="D447" s="186" t="s">
        <v>224</v>
      </c>
      <c r="E447" s="193" t="s">
        <v>1</v>
      </c>
      <c r="F447" s="194" t="s">
        <v>113</v>
      </c>
      <c r="H447" s="195">
        <v>14.79</v>
      </c>
      <c r="I447" s="196"/>
      <c r="L447" s="192"/>
      <c r="M447" s="197"/>
      <c r="T447" s="198"/>
      <c r="AT447" s="193" t="s">
        <v>224</v>
      </c>
      <c r="AU447" s="193" t="s">
        <v>83</v>
      </c>
      <c r="AV447" s="14" t="s">
        <v>83</v>
      </c>
      <c r="AW447" s="14" t="s">
        <v>27</v>
      </c>
      <c r="AX447" s="14" t="s">
        <v>72</v>
      </c>
      <c r="AY447" s="193" t="s">
        <v>216</v>
      </c>
    </row>
    <row r="448" spans="2:65" s="15" customFormat="1" ht="12">
      <c r="B448" s="199"/>
      <c r="D448" s="186" t="s">
        <v>224</v>
      </c>
      <c r="E448" s="200" t="s">
        <v>1</v>
      </c>
      <c r="F448" s="201" t="s">
        <v>229</v>
      </c>
      <c r="H448" s="202">
        <v>14.79</v>
      </c>
      <c r="I448" s="203"/>
      <c r="L448" s="199"/>
      <c r="M448" s="204"/>
      <c r="T448" s="205"/>
      <c r="AT448" s="200" t="s">
        <v>224</v>
      </c>
      <c r="AU448" s="200" t="s">
        <v>83</v>
      </c>
      <c r="AV448" s="15" t="s">
        <v>222</v>
      </c>
      <c r="AW448" s="15" t="s">
        <v>27</v>
      </c>
      <c r="AX448" s="15" t="s">
        <v>78</v>
      </c>
      <c r="AY448" s="200" t="s">
        <v>216</v>
      </c>
    </row>
    <row r="449" spans="2:65" s="2" customFormat="1" ht="21.75" customHeight="1">
      <c r="B449" s="143"/>
      <c r="C449" s="172" t="s">
        <v>632</v>
      </c>
      <c r="D449" s="172" t="s">
        <v>218</v>
      </c>
      <c r="E449" s="173" t="s">
        <v>633</v>
      </c>
      <c r="F449" s="174" t="s">
        <v>634</v>
      </c>
      <c r="G449" s="175" t="s">
        <v>221</v>
      </c>
      <c r="H449" s="176">
        <v>1.571</v>
      </c>
      <c r="I449" s="177"/>
      <c r="J449" s="178">
        <f>ROUND(I449*H449,2)</f>
        <v>0</v>
      </c>
      <c r="K449" s="281"/>
      <c r="L449" s="45"/>
      <c r="M449" s="180" t="s">
        <v>1</v>
      </c>
      <c r="N449" s="139" t="s">
        <v>38</v>
      </c>
      <c r="P449" s="282">
        <f>O449*H449</f>
        <v>0</v>
      </c>
      <c r="Q449" s="282">
        <v>2.41648</v>
      </c>
      <c r="R449" s="282">
        <f>Q449*H449</f>
        <v>3.7962900799999999</v>
      </c>
      <c r="S449" s="282">
        <v>0</v>
      </c>
      <c r="T449" s="183">
        <f>S449*H449</f>
        <v>0</v>
      </c>
      <c r="AR449" s="184" t="s">
        <v>222</v>
      </c>
      <c r="AT449" s="184" t="s">
        <v>218</v>
      </c>
      <c r="AU449" s="184" t="s">
        <v>83</v>
      </c>
      <c r="AY449" s="258" t="s">
        <v>216</v>
      </c>
      <c r="BE449" s="283">
        <f>IF(N449="základná",J449,0)</f>
        <v>0</v>
      </c>
      <c r="BF449" s="283">
        <f>IF(N449="znížená",J449,0)</f>
        <v>0</v>
      </c>
      <c r="BG449" s="283">
        <f>IF(N449="zákl. prenesená",J449,0)</f>
        <v>0</v>
      </c>
      <c r="BH449" s="283">
        <f>IF(N449="zníž. prenesená",J449,0)</f>
        <v>0</v>
      </c>
      <c r="BI449" s="283">
        <f>IF(N449="nulová",J449,0)</f>
        <v>0</v>
      </c>
      <c r="BJ449" s="258" t="s">
        <v>83</v>
      </c>
      <c r="BK449" s="283">
        <f>ROUND(I449*H449,2)</f>
        <v>0</v>
      </c>
      <c r="BL449" s="258" t="s">
        <v>222</v>
      </c>
      <c r="BM449" s="184" t="s">
        <v>635</v>
      </c>
    </row>
    <row r="450" spans="2:65" s="13" customFormat="1" ht="12">
      <c r="B450" s="185"/>
      <c r="D450" s="186" t="s">
        <v>224</v>
      </c>
      <c r="E450" s="187" t="s">
        <v>1</v>
      </c>
      <c r="F450" s="188" t="s">
        <v>636</v>
      </c>
      <c r="H450" s="187" t="s">
        <v>1</v>
      </c>
      <c r="I450" s="189"/>
      <c r="L450" s="185"/>
      <c r="M450" s="190"/>
      <c r="T450" s="191"/>
      <c r="AT450" s="187" t="s">
        <v>224</v>
      </c>
      <c r="AU450" s="187" t="s">
        <v>83</v>
      </c>
      <c r="AV450" s="13" t="s">
        <v>78</v>
      </c>
      <c r="AW450" s="13" t="s">
        <v>27</v>
      </c>
      <c r="AX450" s="13" t="s">
        <v>72</v>
      </c>
      <c r="AY450" s="187" t="s">
        <v>216</v>
      </c>
    </row>
    <row r="451" spans="2:65" s="14" customFormat="1" ht="12">
      <c r="B451" s="192"/>
      <c r="D451" s="186" t="s">
        <v>224</v>
      </c>
      <c r="E451" s="193" t="s">
        <v>1</v>
      </c>
      <c r="F451" s="194" t="s">
        <v>637</v>
      </c>
      <c r="H451" s="195">
        <v>1.571</v>
      </c>
      <c r="I451" s="196"/>
      <c r="L451" s="192"/>
      <c r="M451" s="197"/>
      <c r="T451" s="198"/>
      <c r="AT451" s="193" t="s">
        <v>224</v>
      </c>
      <c r="AU451" s="193" t="s">
        <v>83</v>
      </c>
      <c r="AV451" s="14" t="s">
        <v>83</v>
      </c>
      <c r="AW451" s="14" t="s">
        <v>27</v>
      </c>
      <c r="AX451" s="14" t="s">
        <v>72</v>
      </c>
      <c r="AY451" s="193" t="s">
        <v>216</v>
      </c>
    </row>
    <row r="452" spans="2:65" s="15" customFormat="1" ht="12">
      <c r="B452" s="199"/>
      <c r="D452" s="186" t="s">
        <v>224</v>
      </c>
      <c r="E452" s="200" t="s">
        <v>1</v>
      </c>
      <c r="F452" s="201" t="s">
        <v>229</v>
      </c>
      <c r="H452" s="202">
        <v>1.571</v>
      </c>
      <c r="I452" s="203"/>
      <c r="L452" s="199"/>
      <c r="M452" s="204"/>
      <c r="T452" s="205"/>
      <c r="AT452" s="200" t="s">
        <v>224</v>
      </c>
      <c r="AU452" s="200" t="s">
        <v>83</v>
      </c>
      <c r="AV452" s="15" t="s">
        <v>222</v>
      </c>
      <c r="AW452" s="15" t="s">
        <v>27</v>
      </c>
      <c r="AX452" s="15" t="s">
        <v>78</v>
      </c>
      <c r="AY452" s="200" t="s">
        <v>216</v>
      </c>
    </row>
    <row r="453" spans="2:65" s="13" customFormat="1" ht="24">
      <c r="B453" s="185"/>
      <c r="D453" s="186" t="s">
        <v>224</v>
      </c>
      <c r="E453" s="187" t="s">
        <v>1</v>
      </c>
      <c r="F453" s="188" t="s">
        <v>638</v>
      </c>
      <c r="H453" s="187" t="s">
        <v>1</v>
      </c>
      <c r="I453" s="189"/>
      <c r="L453" s="185"/>
      <c r="M453" s="190"/>
      <c r="T453" s="191"/>
      <c r="AT453" s="187" t="s">
        <v>224</v>
      </c>
      <c r="AU453" s="187" t="s">
        <v>83</v>
      </c>
      <c r="AV453" s="13" t="s">
        <v>78</v>
      </c>
      <c r="AW453" s="13" t="s">
        <v>27</v>
      </c>
      <c r="AX453" s="13" t="s">
        <v>72</v>
      </c>
      <c r="AY453" s="187" t="s">
        <v>216</v>
      </c>
    </row>
    <row r="454" spans="2:65" s="2" customFormat="1" ht="16.5" customHeight="1">
      <c r="B454" s="143"/>
      <c r="C454" s="172" t="s">
        <v>639</v>
      </c>
      <c r="D454" s="172" t="s">
        <v>218</v>
      </c>
      <c r="E454" s="173" t="s">
        <v>640</v>
      </c>
      <c r="F454" s="174" t="s">
        <v>641</v>
      </c>
      <c r="G454" s="175" t="s">
        <v>269</v>
      </c>
      <c r="H454" s="176">
        <v>10.119</v>
      </c>
      <c r="I454" s="177"/>
      <c r="J454" s="178">
        <f>ROUND(I454*H454,2)</f>
        <v>0</v>
      </c>
      <c r="K454" s="281"/>
      <c r="L454" s="45"/>
      <c r="M454" s="180" t="s">
        <v>1</v>
      </c>
      <c r="N454" s="139" t="s">
        <v>38</v>
      </c>
      <c r="P454" s="282">
        <f>O454*H454</f>
        <v>0</v>
      </c>
      <c r="Q454" s="282">
        <v>0</v>
      </c>
      <c r="R454" s="282">
        <f>Q454*H454</f>
        <v>0</v>
      </c>
      <c r="S454" s="282">
        <v>0</v>
      </c>
      <c r="T454" s="183">
        <f>S454*H454</f>
        <v>0</v>
      </c>
      <c r="AR454" s="184" t="s">
        <v>222</v>
      </c>
      <c r="AT454" s="184" t="s">
        <v>218</v>
      </c>
      <c r="AU454" s="184" t="s">
        <v>83</v>
      </c>
      <c r="AY454" s="258" t="s">
        <v>216</v>
      </c>
      <c r="BE454" s="283">
        <f>IF(N454="základná",J454,0)</f>
        <v>0</v>
      </c>
      <c r="BF454" s="283">
        <f>IF(N454="znížená",J454,0)</f>
        <v>0</v>
      </c>
      <c r="BG454" s="283">
        <f>IF(N454="zákl. prenesená",J454,0)</f>
        <v>0</v>
      </c>
      <c r="BH454" s="283">
        <f>IF(N454="zníž. prenesená",J454,0)</f>
        <v>0</v>
      </c>
      <c r="BI454" s="283">
        <f>IF(N454="nulová",J454,0)</f>
        <v>0</v>
      </c>
      <c r="BJ454" s="258" t="s">
        <v>83</v>
      </c>
      <c r="BK454" s="283">
        <f>ROUND(I454*H454,2)</f>
        <v>0</v>
      </c>
      <c r="BL454" s="258" t="s">
        <v>222</v>
      </c>
      <c r="BM454" s="184" t="s">
        <v>642</v>
      </c>
    </row>
    <row r="455" spans="2:65" s="13" customFormat="1" ht="12">
      <c r="B455" s="185"/>
      <c r="D455" s="186" t="s">
        <v>224</v>
      </c>
      <c r="E455" s="187" t="s">
        <v>1</v>
      </c>
      <c r="F455" s="188" t="s">
        <v>636</v>
      </c>
      <c r="H455" s="187" t="s">
        <v>1</v>
      </c>
      <c r="I455" s="189"/>
      <c r="L455" s="185"/>
      <c r="M455" s="190"/>
      <c r="T455" s="191"/>
      <c r="AT455" s="187" t="s">
        <v>224</v>
      </c>
      <c r="AU455" s="187" t="s">
        <v>83</v>
      </c>
      <c r="AV455" s="13" t="s">
        <v>78</v>
      </c>
      <c r="AW455" s="13" t="s">
        <v>27</v>
      </c>
      <c r="AX455" s="13" t="s">
        <v>72</v>
      </c>
      <c r="AY455" s="187" t="s">
        <v>216</v>
      </c>
    </row>
    <row r="456" spans="2:65" s="14" customFormat="1" ht="12">
      <c r="B456" s="192"/>
      <c r="D456" s="186" t="s">
        <v>224</v>
      </c>
      <c r="E456" s="193" t="s">
        <v>1</v>
      </c>
      <c r="F456" s="194" t="s">
        <v>643</v>
      </c>
      <c r="H456" s="195">
        <v>10.119</v>
      </c>
      <c r="I456" s="196"/>
      <c r="L456" s="192"/>
      <c r="M456" s="197"/>
      <c r="T456" s="198"/>
      <c r="AT456" s="193" t="s">
        <v>224</v>
      </c>
      <c r="AU456" s="193" t="s">
        <v>83</v>
      </c>
      <c r="AV456" s="14" t="s">
        <v>83</v>
      </c>
      <c r="AW456" s="14" t="s">
        <v>27</v>
      </c>
      <c r="AX456" s="14" t="s">
        <v>72</v>
      </c>
      <c r="AY456" s="193" t="s">
        <v>216</v>
      </c>
    </row>
    <row r="457" spans="2:65" s="15" customFormat="1" ht="12">
      <c r="B457" s="199"/>
      <c r="D457" s="186" t="s">
        <v>224</v>
      </c>
      <c r="E457" s="200" t="s">
        <v>130</v>
      </c>
      <c r="F457" s="201" t="s">
        <v>229</v>
      </c>
      <c r="H457" s="202">
        <v>10.119</v>
      </c>
      <c r="I457" s="203"/>
      <c r="L457" s="199"/>
      <c r="M457" s="204"/>
      <c r="T457" s="205"/>
      <c r="AT457" s="200" t="s">
        <v>224</v>
      </c>
      <c r="AU457" s="200" t="s">
        <v>83</v>
      </c>
      <c r="AV457" s="15" t="s">
        <v>222</v>
      </c>
      <c r="AW457" s="15" t="s">
        <v>27</v>
      </c>
      <c r="AX457" s="15" t="s">
        <v>78</v>
      </c>
      <c r="AY457" s="200" t="s">
        <v>216</v>
      </c>
    </row>
    <row r="458" spans="2:65" s="2" customFormat="1" ht="33" customHeight="1">
      <c r="B458" s="143"/>
      <c r="C458" s="172" t="s">
        <v>644</v>
      </c>
      <c r="D458" s="172" t="s">
        <v>218</v>
      </c>
      <c r="E458" s="173" t="s">
        <v>645</v>
      </c>
      <c r="F458" s="174" t="s">
        <v>646</v>
      </c>
      <c r="G458" s="175" t="s">
        <v>221</v>
      </c>
      <c r="H458" s="176">
        <v>1.571</v>
      </c>
      <c r="I458" s="177"/>
      <c r="J458" s="178">
        <f>ROUND(I458*H458,2)</f>
        <v>0</v>
      </c>
      <c r="K458" s="281"/>
      <c r="L458" s="45"/>
      <c r="M458" s="180" t="s">
        <v>1</v>
      </c>
      <c r="N458" s="139" t="s">
        <v>38</v>
      </c>
      <c r="P458" s="282">
        <f>O458*H458</f>
        <v>0</v>
      </c>
      <c r="Q458" s="282">
        <v>0</v>
      </c>
      <c r="R458" s="282">
        <f>Q458*H458</f>
        <v>0</v>
      </c>
      <c r="S458" s="282">
        <v>0</v>
      </c>
      <c r="T458" s="183">
        <f>S458*H458</f>
        <v>0</v>
      </c>
      <c r="AR458" s="184" t="s">
        <v>222</v>
      </c>
      <c r="AT458" s="184" t="s">
        <v>218</v>
      </c>
      <c r="AU458" s="184" t="s">
        <v>83</v>
      </c>
      <c r="AY458" s="258" t="s">
        <v>216</v>
      </c>
      <c r="BE458" s="283">
        <f>IF(N458="základná",J458,0)</f>
        <v>0</v>
      </c>
      <c r="BF458" s="283">
        <f>IF(N458="znížená",J458,0)</f>
        <v>0</v>
      </c>
      <c r="BG458" s="283">
        <f>IF(N458="zákl. prenesená",J458,0)</f>
        <v>0</v>
      </c>
      <c r="BH458" s="283">
        <f>IF(N458="zníž. prenesená",J458,0)</f>
        <v>0</v>
      </c>
      <c r="BI458" s="283">
        <f>IF(N458="nulová",J458,0)</f>
        <v>0</v>
      </c>
      <c r="BJ458" s="258" t="s">
        <v>83</v>
      </c>
      <c r="BK458" s="283">
        <f>ROUND(I458*H458,2)</f>
        <v>0</v>
      </c>
      <c r="BL458" s="258" t="s">
        <v>222</v>
      </c>
      <c r="BM458" s="184" t="s">
        <v>647</v>
      </c>
    </row>
    <row r="459" spans="2:65" s="2" customFormat="1" ht="21.75" customHeight="1">
      <c r="B459" s="143"/>
      <c r="C459" s="172" t="s">
        <v>648</v>
      </c>
      <c r="D459" s="172" t="s">
        <v>218</v>
      </c>
      <c r="E459" s="173" t="s">
        <v>649</v>
      </c>
      <c r="F459" s="174" t="s">
        <v>650</v>
      </c>
      <c r="G459" s="175" t="s">
        <v>269</v>
      </c>
      <c r="H459" s="176">
        <v>2.8039999999999998</v>
      </c>
      <c r="I459" s="177"/>
      <c r="J459" s="178">
        <f>ROUND(I459*H459,2)</f>
        <v>0</v>
      </c>
      <c r="K459" s="281"/>
      <c r="L459" s="45"/>
      <c r="M459" s="180" t="s">
        <v>1</v>
      </c>
      <c r="N459" s="139" t="s">
        <v>38</v>
      </c>
      <c r="P459" s="282">
        <f>O459*H459</f>
        <v>0</v>
      </c>
      <c r="Q459" s="282">
        <v>8.6099999999999996E-3</v>
      </c>
      <c r="R459" s="282">
        <f>Q459*H459</f>
        <v>2.4142439999999998E-2</v>
      </c>
      <c r="S459" s="282">
        <v>0</v>
      </c>
      <c r="T459" s="183">
        <f>S459*H459</f>
        <v>0</v>
      </c>
      <c r="AR459" s="184" t="s">
        <v>222</v>
      </c>
      <c r="AT459" s="184" t="s">
        <v>218</v>
      </c>
      <c r="AU459" s="184" t="s">
        <v>83</v>
      </c>
      <c r="AY459" s="258" t="s">
        <v>216</v>
      </c>
      <c r="BE459" s="283">
        <f>IF(N459="základná",J459,0)</f>
        <v>0</v>
      </c>
      <c r="BF459" s="283">
        <f>IF(N459="znížená",J459,0)</f>
        <v>0</v>
      </c>
      <c r="BG459" s="283">
        <f>IF(N459="zákl. prenesená",J459,0)</f>
        <v>0</v>
      </c>
      <c r="BH459" s="283">
        <f>IF(N459="zníž. prenesená",J459,0)</f>
        <v>0</v>
      </c>
      <c r="BI459" s="283">
        <f>IF(N459="nulová",J459,0)</f>
        <v>0</v>
      </c>
      <c r="BJ459" s="258" t="s">
        <v>83</v>
      </c>
      <c r="BK459" s="283">
        <f>ROUND(I459*H459,2)</f>
        <v>0</v>
      </c>
      <c r="BL459" s="258" t="s">
        <v>222</v>
      </c>
      <c r="BM459" s="184" t="s">
        <v>651</v>
      </c>
    </row>
    <row r="460" spans="2:65" s="13" customFormat="1" ht="12">
      <c r="B460" s="185"/>
      <c r="D460" s="186" t="s">
        <v>224</v>
      </c>
      <c r="E460" s="187" t="s">
        <v>1</v>
      </c>
      <c r="F460" s="188" t="s">
        <v>652</v>
      </c>
      <c r="H460" s="187" t="s">
        <v>1</v>
      </c>
      <c r="I460" s="189"/>
      <c r="L460" s="185"/>
      <c r="M460" s="190"/>
      <c r="T460" s="191"/>
      <c r="AT460" s="187" t="s">
        <v>224</v>
      </c>
      <c r="AU460" s="187" t="s">
        <v>83</v>
      </c>
      <c r="AV460" s="13" t="s">
        <v>78</v>
      </c>
      <c r="AW460" s="13" t="s">
        <v>27</v>
      </c>
      <c r="AX460" s="13" t="s">
        <v>72</v>
      </c>
      <c r="AY460" s="187" t="s">
        <v>216</v>
      </c>
    </row>
    <row r="461" spans="2:65" s="14" customFormat="1" ht="12">
      <c r="B461" s="192"/>
      <c r="D461" s="186" t="s">
        <v>224</v>
      </c>
      <c r="E461" s="193" t="s">
        <v>1</v>
      </c>
      <c r="F461" s="194" t="s">
        <v>653</v>
      </c>
      <c r="H461" s="195">
        <v>2.8039999999999998</v>
      </c>
      <c r="I461" s="196"/>
      <c r="L461" s="192"/>
      <c r="M461" s="197"/>
      <c r="T461" s="198"/>
      <c r="AT461" s="193" t="s">
        <v>224</v>
      </c>
      <c r="AU461" s="193" t="s">
        <v>83</v>
      </c>
      <c r="AV461" s="14" t="s">
        <v>83</v>
      </c>
      <c r="AW461" s="14" t="s">
        <v>27</v>
      </c>
      <c r="AX461" s="14" t="s">
        <v>72</v>
      </c>
      <c r="AY461" s="193" t="s">
        <v>216</v>
      </c>
    </row>
    <row r="462" spans="2:65" s="15" customFormat="1" ht="12">
      <c r="B462" s="199"/>
      <c r="D462" s="186" t="s">
        <v>224</v>
      </c>
      <c r="E462" s="200" t="s">
        <v>1</v>
      </c>
      <c r="F462" s="201" t="s">
        <v>229</v>
      </c>
      <c r="H462" s="202">
        <v>2.8039999999999998</v>
      </c>
      <c r="I462" s="203"/>
      <c r="L462" s="199"/>
      <c r="M462" s="204"/>
      <c r="T462" s="205"/>
      <c r="AT462" s="200" t="s">
        <v>224</v>
      </c>
      <c r="AU462" s="200" t="s">
        <v>83</v>
      </c>
      <c r="AV462" s="15" t="s">
        <v>222</v>
      </c>
      <c r="AW462" s="15" t="s">
        <v>27</v>
      </c>
      <c r="AX462" s="15" t="s">
        <v>78</v>
      </c>
      <c r="AY462" s="200" t="s">
        <v>216</v>
      </c>
    </row>
    <row r="463" spans="2:65" s="2" customFormat="1" ht="21.75" customHeight="1">
      <c r="B463" s="143"/>
      <c r="C463" s="172" t="s">
        <v>654</v>
      </c>
      <c r="D463" s="172" t="s">
        <v>218</v>
      </c>
      <c r="E463" s="173" t="s">
        <v>655</v>
      </c>
      <c r="F463" s="174" t="s">
        <v>656</v>
      </c>
      <c r="G463" s="175" t="s">
        <v>269</v>
      </c>
      <c r="H463" s="176">
        <v>2.8039999999999998</v>
      </c>
      <c r="I463" s="177"/>
      <c r="J463" s="178">
        <f>ROUND(I463*H463,2)</f>
        <v>0</v>
      </c>
      <c r="K463" s="281"/>
      <c r="L463" s="45"/>
      <c r="M463" s="180" t="s">
        <v>1</v>
      </c>
      <c r="N463" s="139" t="s">
        <v>38</v>
      </c>
      <c r="P463" s="282">
        <f>O463*H463</f>
        <v>0</v>
      </c>
      <c r="Q463" s="282">
        <v>0</v>
      </c>
      <c r="R463" s="282">
        <f>Q463*H463</f>
        <v>0</v>
      </c>
      <c r="S463" s="282">
        <v>0</v>
      </c>
      <c r="T463" s="183">
        <f>S463*H463</f>
        <v>0</v>
      </c>
      <c r="AR463" s="184" t="s">
        <v>222</v>
      </c>
      <c r="AT463" s="184" t="s">
        <v>218</v>
      </c>
      <c r="AU463" s="184" t="s">
        <v>83</v>
      </c>
      <c r="AY463" s="258" t="s">
        <v>216</v>
      </c>
      <c r="BE463" s="283">
        <f>IF(N463="základná",J463,0)</f>
        <v>0</v>
      </c>
      <c r="BF463" s="283">
        <f>IF(N463="znížená",J463,0)</f>
        <v>0</v>
      </c>
      <c r="BG463" s="283">
        <f>IF(N463="zákl. prenesená",J463,0)</f>
        <v>0</v>
      </c>
      <c r="BH463" s="283">
        <f>IF(N463="zníž. prenesená",J463,0)</f>
        <v>0</v>
      </c>
      <c r="BI463" s="283">
        <f>IF(N463="nulová",J463,0)</f>
        <v>0</v>
      </c>
      <c r="BJ463" s="258" t="s">
        <v>83</v>
      </c>
      <c r="BK463" s="283">
        <f>ROUND(I463*H463,2)</f>
        <v>0</v>
      </c>
      <c r="BL463" s="258" t="s">
        <v>222</v>
      </c>
      <c r="BM463" s="184" t="s">
        <v>657</v>
      </c>
    </row>
    <row r="464" spans="2:65" s="2" customFormat="1" ht="33" customHeight="1">
      <c r="B464" s="143"/>
      <c r="C464" s="172" t="s">
        <v>658</v>
      </c>
      <c r="D464" s="172" t="s">
        <v>218</v>
      </c>
      <c r="E464" s="173" t="s">
        <v>659</v>
      </c>
      <c r="F464" s="174" t="s">
        <v>660</v>
      </c>
      <c r="G464" s="175" t="s">
        <v>343</v>
      </c>
      <c r="H464" s="176">
        <v>0.108</v>
      </c>
      <c r="I464" s="177"/>
      <c r="J464" s="178">
        <f>ROUND(I464*H464,2)</f>
        <v>0</v>
      </c>
      <c r="K464" s="281"/>
      <c r="L464" s="45"/>
      <c r="M464" s="180" t="s">
        <v>1</v>
      </c>
      <c r="N464" s="139" t="s">
        <v>38</v>
      </c>
      <c r="P464" s="282">
        <f>O464*H464</f>
        <v>0</v>
      </c>
      <c r="Q464" s="282">
        <v>1.20296</v>
      </c>
      <c r="R464" s="282">
        <f>Q464*H464</f>
        <v>0.12991968000000001</v>
      </c>
      <c r="S464" s="282">
        <v>0</v>
      </c>
      <c r="T464" s="183">
        <f>S464*H464</f>
        <v>0</v>
      </c>
      <c r="AR464" s="184" t="s">
        <v>222</v>
      </c>
      <c r="AT464" s="184" t="s">
        <v>218</v>
      </c>
      <c r="AU464" s="184" t="s">
        <v>83</v>
      </c>
      <c r="AY464" s="258" t="s">
        <v>216</v>
      </c>
      <c r="BE464" s="283">
        <f>IF(N464="základná",J464,0)</f>
        <v>0</v>
      </c>
      <c r="BF464" s="283">
        <f>IF(N464="znížená",J464,0)</f>
        <v>0</v>
      </c>
      <c r="BG464" s="283">
        <f>IF(N464="zákl. prenesená",J464,0)</f>
        <v>0</v>
      </c>
      <c r="BH464" s="283">
        <f>IF(N464="zníž. prenesená",J464,0)</f>
        <v>0</v>
      </c>
      <c r="BI464" s="283">
        <f>IF(N464="nulová",J464,0)</f>
        <v>0</v>
      </c>
      <c r="BJ464" s="258" t="s">
        <v>83</v>
      </c>
      <c r="BK464" s="283">
        <f>ROUND(I464*H464,2)</f>
        <v>0</v>
      </c>
      <c r="BL464" s="258" t="s">
        <v>222</v>
      </c>
      <c r="BM464" s="184" t="s">
        <v>661</v>
      </c>
    </row>
    <row r="465" spans="2:65" s="13" customFormat="1" ht="12">
      <c r="B465" s="185"/>
      <c r="D465" s="186" t="s">
        <v>224</v>
      </c>
      <c r="E465" s="187" t="s">
        <v>1</v>
      </c>
      <c r="F465" s="188" t="s">
        <v>662</v>
      </c>
      <c r="H465" s="187" t="s">
        <v>1</v>
      </c>
      <c r="I465" s="189"/>
      <c r="L465" s="185"/>
      <c r="M465" s="190"/>
      <c r="T465" s="191"/>
      <c r="AT465" s="187" t="s">
        <v>224</v>
      </c>
      <c r="AU465" s="187" t="s">
        <v>83</v>
      </c>
      <c r="AV465" s="13" t="s">
        <v>78</v>
      </c>
      <c r="AW465" s="13" t="s">
        <v>27</v>
      </c>
      <c r="AX465" s="13" t="s">
        <v>72</v>
      </c>
      <c r="AY465" s="187" t="s">
        <v>216</v>
      </c>
    </row>
    <row r="466" spans="2:65" s="13" customFormat="1" ht="12">
      <c r="B466" s="185"/>
      <c r="D466" s="186" t="s">
        <v>224</v>
      </c>
      <c r="E466" s="187" t="s">
        <v>1</v>
      </c>
      <c r="F466" s="188" t="s">
        <v>663</v>
      </c>
      <c r="H466" s="187" t="s">
        <v>1</v>
      </c>
      <c r="I466" s="189"/>
      <c r="L466" s="185"/>
      <c r="M466" s="190"/>
      <c r="T466" s="191"/>
      <c r="AT466" s="187" t="s">
        <v>224</v>
      </c>
      <c r="AU466" s="187" t="s">
        <v>83</v>
      </c>
      <c r="AV466" s="13" t="s">
        <v>78</v>
      </c>
      <c r="AW466" s="13" t="s">
        <v>27</v>
      </c>
      <c r="AX466" s="13" t="s">
        <v>72</v>
      </c>
      <c r="AY466" s="187" t="s">
        <v>216</v>
      </c>
    </row>
    <row r="467" spans="2:65" s="14" customFormat="1" ht="12">
      <c r="B467" s="192"/>
      <c r="D467" s="186" t="s">
        <v>224</v>
      </c>
      <c r="E467" s="193" t="s">
        <v>1</v>
      </c>
      <c r="F467" s="194" t="s">
        <v>664</v>
      </c>
      <c r="H467" s="195">
        <v>0.108</v>
      </c>
      <c r="I467" s="196"/>
      <c r="L467" s="192"/>
      <c r="M467" s="197"/>
      <c r="T467" s="198"/>
      <c r="AT467" s="193" t="s">
        <v>224</v>
      </c>
      <c r="AU467" s="193" t="s">
        <v>83</v>
      </c>
      <c r="AV467" s="14" t="s">
        <v>83</v>
      </c>
      <c r="AW467" s="14" t="s">
        <v>27</v>
      </c>
      <c r="AX467" s="14" t="s">
        <v>72</v>
      </c>
      <c r="AY467" s="193" t="s">
        <v>216</v>
      </c>
    </row>
    <row r="468" spans="2:65" s="15" customFormat="1" ht="12">
      <c r="B468" s="199"/>
      <c r="D468" s="186" t="s">
        <v>224</v>
      </c>
      <c r="E468" s="200" t="s">
        <v>1</v>
      </c>
      <c r="F468" s="201" t="s">
        <v>229</v>
      </c>
      <c r="H468" s="202">
        <v>0.108</v>
      </c>
      <c r="I468" s="203"/>
      <c r="L468" s="199"/>
      <c r="M468" s="204"/>
      <c r="T468" s="205"/>
      <c r="AT468" s="200" t="s">
        <v>224</v>
      </c>
      <c r="AU468" s="200" t="s">
        <v>83</v>
      </c>
      <c r="AV468" s="15" t="s">
        <v>222</v>
      </c>
      <c r="AW468" s="15" t="s">
        <v>27</v>
      </c>
      <c r="AX468" s="15" t="s">
        <v>78</v>
      </c>
      <c r="AY468" s="200" t="s">
        <v>216</v>
      </c>
    </row>
    <row r="469" spans="2:65" s="13" customFormat="1" ht="12">
      <c r="B469" s="185"/>
      <c r="D469" s="186" t="s">
        <v>224</v>
      </c>
      <c r="E469" s="187" t="s">
        <v>1</v>
      </c>
      <c r="F469" s="188" t="s">
        <v>665</v>
      </c>
      <c r="H469" s="187" t="s">
        <v>1</v>
      </c>
      <c r="I469" s="189"/>
      <c r="L469" s="185"/>
      <c r="M469" s="190"/>
      <c r="T469" s="191"/>
      <c r="AT469" s="187" t="s">
        <v>224</v>
      </c>
      <c r="AU469" s="187" t="s">
        <v>83</v>
      </c>
      <c r="AV469" s="13" t="s">
        <v>78</v>
      </c>
      <c r="AW469" s="13" t="s">
        <v>27</v>
      </c>
      <c r="AX469" s="13" t="s">
        <v>72</v>
      </c>
      <c r="AY469" s="187" t="s">
        <v>216</v>
      </c>
    </row>
    <row r="470" spans="2:65" s="2" customFormat="1" ht="21.75" customHeight="1">
      <c r="B470" s="143"/>
      <c r="C470" s="172" t="s">
        <v>666</v>
      </c>
      <c r="D470" s="172" t="s">
        <v>218</v>
      </c>
      <c r="E470" s="173" t="s">
        <v>667</v>
      </c>
      <c r="F470" s="174" t="s">
        <v>668</v>
      </c>
      <c r="G470" s="175" t="s">
        <v>221</v>
      </c>
      <c r="H470" s="176">
        <v>0.124</v>
      </c>
      <c r="I470" s="177"/>
      <c r="J470" s="178">
        <f>ROUND(I470*H470,2)</f>
        <v>0</v>
      </c>
      <c r="K470" s="281"/>
      <c r="L470" s="45"/>
      <c r="M470" s="180" t="s">
        <v>1</v>
      </c>
      <c r="N470" s="139" t="s">
        <v>38</v>
      </c>
      <c r="P470" s="282">
        <f>O470*H470</f>
        <v>0</v>
      </c>
      <c r="Q470" s="282">
        <v>0.20799999999999999</v>
      </c>
      <c r="R470" s="282">
        <f>Q470*H470</f>
        <v>2.5791999999999999E-2</v>
      </c>
      <c r="S470" s="282">
        <v>0</v>
      </c>
      <c r="T470" s="183">
        <f>S470*H470</f>
        <v>0</v>
      </c>
      <c r="AR470" s="184" t="s">
        <v>222</v>
      </c>
      <c r="AT470" s="184" t="s">
        <v>218</v>
      </c>
      <c r="AU470" s="184" t="s">
        <v>83</v>
      </c>
      <c r="AY470" s="258" t="s">
        <v>216</v>
      </c>
      <c r="BE470" s="283">
        <f>IF(N470="základná",J470,0)</f>
        <v>0</v>
      </c>
      <c r="BF470" s="283">
        <f>IF(N470="znížená",J470,0)</f>
        <v>0</v>
      </c>
      <c r="BG470" s="283">
        <f>IF(N470="zákl. prenesená",J470,0)</f>
        <v>0</v>
      </c>
      <c r="BH470" s="283">
        <f>IF(N470="zníž. prenesená",J470,0)</f>
        <v>0</v>
      </c>
      <c r="BI470" s="283">
        <f>IF(N470="nulová",J470,0)</f>
        <v>0</v>
      </c>
      <c r="BJ470" s="258" t="s">
        <v>83</v>
      </c>
      <c r="BK470" s="283">
        <f>ROUND(I470*H470,2)</f>
        <v>0</v>
      </c>
      <c r="BL470" s="258" t="s">
        <v>222</v>
      </c>
      <c r="BM470" s="184" t="s">
        <v>669</v>
      </c>
    </row>
    <row r="471" spans="2:65" s="13" customFormat="1" ht="12">
      <c r="B471" s="185"/>
      <c r="D471" s="186" t="s">
        <v>224</v>
      </c>
      <c r="E471" s="187" t="s">
        <v>1</v>
      </c>
      <c r="F471" s="188" t="s">
        <v>670</v>
      </c>
      <c r="H471" s="187" t="s">
        <v>1</v>
      </c>
      <c r="I471" s="189"/>
      <c r="L471" s="185"/>
      <c r="M471" s="190"/>
      <c r="T471" s="191"/>
      <c r="AT471" s="187" t="s">
        <v>224</v>
      </c>
      <c r="AU471" s="187" t="s">
        <v>83</v>
      </c>
      <c r="AV471" s="13" t="s">
        <v>78</v>
      </c>
      <c r="AW471" s="13" t="s">
        <v>27</v>
      </c>
      <c r="AX471" s="13" t="s">
        <v>72</v>
      </c>
      <c r="AY471" s="187" t="s">
        <v>216</v>
      </c>
    </row>
    <row r="472" spans="2:65" s="14" customFormat="1" ht="12">
      <c r="B472" s="192"/>
      <c r="D472" s="186" t="s">
        <v>224</v>
      </c>
      <c r="E472" s="193" t="s">
        <v>1</v>
      </c>
      <c r="F472" s="194" t="s">
        <v>671</v>
      </c>
      <c r="H472" s="195">
        <v>0.124</v>
      </c>
      <c r="I472" s="196"/>
      <c r="L472" s="192"/>
      <c r="M472" s="197"/>
      <c r="T472" s="198"/>
      <c r="AT472" s="193" t="s">
        <v>224</v>
      </c>
      <c r="AU472" s="193" t="s">
        <v>83</v>
      </c>
      <c r="AV472" s="14" t="s">
        <v>83</v>
      </c>
      <c r="AW472" s="14" t="s">
        <v>27</v>
      </c>
      <c r="AX472" s="14" t="s">
        <v>72</v>
      </c>
      <c r="AY472" s="193" t="s">
        <v>216</v>
      </c>
    </row>
    <row r="473" spans="2:65" s="15" customFormat="1" ht="12">
      <c r="B473" s="199"/>
      <c r="D473" s="186" t="s">
        <v>224</v>
      </c>
      <c r="E473" s="200" t="s">
        <v>1</v>
      </c>
      <c r="F473" s="201" t="s">
        <v>229</v>
      </c>
      <c r="H473" s="202">
        <v>0.124</v>
      </c>
      <c r="I473" s="203"/>
      <c r="L473" s="199"/>
      <c r="M473" s="204"/>
      <c r="T473" s="205"/>
      <c r="AT473" s="200" t="s">
        <v>224</v>
      </c>
      <c r="AU473" s="200" t="s">
        <v>83</v>
      </c>
      <c r="AV473" s="15" t="s">
        <v>222</v>
      </c>
      <c r="AW473" s="15" t="s">
        <v>27</v>
      </c>
      <c r="AX473" s="15" t="s">
        <v>78</v>
      </c>
      <c r="AY473" s="200" t="s">
        <v>216</v>
      </c>
    </row>
    <row r="474" spans="2:65" s="2" customFormat="1" ht="21.75" customHeight="1">
      <c r="B474" s="143"/>
      <c r="C474" s="172" t="s">
        <v>672</v>
      </c>
      <c r="D474" s="172" t="s">
        <v>218</v>
      </c>
      <c r="E474" s="173" t="s">
        <v>673</v>
      </c>
      <c r="F474" s="174" t="s">
        <v>674</v>
      </c>
      <c r="G474" s="175" t="s">
        <v>269</v>
      </c>
      <c r="H474" s="176">
        <v>86.04</v>
      </c>
      <c r="I474" s="177"/>
      <c r="J474" s="178">
        <f>ROUND(I474*H474,2)</f>
        <v>0</v>
      </c>
      <c r="K474" s="281"/>
      <c r="L474" s="45"/>
      <c r="M474" s="180" t="s">
        <v>1</v>
      </c>
      <c r="N474" s="139" t="s">
        <v>38</v>
      </c>
      <c r="P474" s="282">
        <f>O474*H474</f>
        <v>0</v>
      </c>
      <c r="Q474" s="282">
        <v>0</v>
      </c>
      <c r="R474" s="282">
        <f>Q474*H474</f>
        <v>0</v>
      </c>
      <c r="S474" s="282">
        <v>0</v>
      </c>
      <c r="T474" s="183">
        <f>S474*H474</f>
        <v>0</v>
      </c>
      <c r="AR474" s="184" t="s">
        <v>222</v>
      </c>
      <c r="AT474" s="184" t="s">
        <v>218</v>
      </c>
      <c r="AU474" s="184" t="s">
        <v>83</v>
      </c>
      <c r="AY474" s="258" t="s">
        <v>216</v>
      </c>
      <c r="BE474" s="283">
        <f>IF(N474="základná",J474,0)</f>
        <v>0</v>
      </c>
      <c r="BF474" s="283">
        <f>IF(N474="znížená",J474,0)</f>
        <v>0</v>
      </c>
      <c r="BG474" s="283">
        <f>IF(N474="zákl. prenesená",J474,0)</f>
        <v>0</v>
      </c>
      <c r="BH474" s="283">
        <f>IF(N474="zníž. prenesená",J474,0)</f>
        <v>0</v>
      </c>
      <c r="BI474" s="283">
        <f>IF(N474="nulová",J474,0)</f>
        <v>0</v>
      </c>
      <c r="BJ474" s="258" t="s">
        <v>83</v>
      </c>
      <c r="BK474" s="283">
        <f>ROUND(I474*H474,2)</f>
        <v>0</v>
      </c>
      <c r="BL474" s="258" t="s">
        <v>222</v>
      </c>
      <c r="BM474" s="184" t="s">
        <v>675</v>
      </c>
    </row>
    <row r="475" spans="2:65" s="14" customFormat="1" ht="12">
      <c r="B475" s="192"/>
      <c r="D475" s="186" t="s">
        <v>224</v>
      </c>
      <c r="E475" s="193" t="s">
        <v>1</v>
      </c>
      <c r="F475" s="194" t="s">
        <v>676</v>
      </c>
      <c r="H475" s="195">
        <v>82.73</v>
      </c>
      <c r="I475" s="196"/>
      <c r="L475" s="192"/>
      <c r="M475" s="197"/>
      <c r="T475" s="198"/>
      <c r="AT475" s="193" t="s">
        <v>224</v>
      </c>
      <c r="AU475" s="193" t="s">
        <v>83</v>
      </c>
      <c r="AV475" s="14" t="s">
        <v>83</v>
      </c>
      <c r="AW475" s="14" t="s">
        <v>27</v>
      </c>
      <c r="AX475" s="14" t="s">
        <v>72</v>
      </c>
      <c r="AY475" s="193" t="s">
        <v>216</v>
      </c>
    </row>
    <row r="476" spans="2:65" s="14" customFormat="1" ht="12">
      <c r="B476" s="192"/>
      <c r="D476" s="186" t="s">
        <v>224</v>
      </c>
      <c r="E476" s="193" t="s">
        <v>1</v>
      </c>
      <c r="F476" s="194" t="s">
        <v>109</v>
      </c>
      <c r="H476" s="195">
        <v>3.31</v>
      </c>
      <c r="I476" s="196"/>
      <c r="L476" s="192"/>
      <c r="M476" s="197"/>
      <c r="T476" s="198"/>
      <c r="AT476" s="193" t="s">
        <v>224</v>
      </c>
      <c r="AU476" s="193" t="s">
        <v>83</v>
      </c>
      <c r="AV476" s="14" t="s">
        <v>83</v>
      </c>
      <c r="AW476" s="14" t="s">
        <v>27</v>
      </c>
      <c r="AX476" s="14" t="s">
        <v>72</v>
      </c>
      <c r="AY476" s="193" t="s">
        <v>216</v>
      </c>
    </row>
    <row r="477" spans="2:65" s="15" customFormat="1" ht="12">
      <c r="B477" s="199"/>
      <c r="D477" s="186" t="s">
        <v>224</v>
      </c>
      <c r="E477" s="200" t="s">
        <v>1</v>
      </c>
      <c r="F477" s="201" t="s">
        <v>229</v>
      </c>
      <c r="H477" s="202">
        <v>86.04</v>
      </c>
      <c r="I477" s="203"/>
      <c r="L477" s="199"/>
      <c r="M477" s="204"/>
      <c r="T477" s="205"/>
      <c r="AT477" s="200" t="s">
        <v>224</v>
      </c>
      <c r="AU477" s="200" t="s">
        <v>83</v>
      </c>
      <c r="AV477" s="15" t="s">
        <v>222</v>
      </c>
      <c r="AW477" s="15" t="s">
        <v>27</v>
      </c>
      <c r="AX477" s="15" t="s">
        <v>78</v>
      </c>
      <c r="AY477" s="200" t="s">
        <v>216</v>
      </c>
    </row>
    <row r="478" spans="2:65" s="2" customFormat="1" ht="16.5" customHeight="1">
      <c r="B478" s="143"/>
      <c r="C478" s="206" t="s">
        <v>677</v>
      </c>
      <c r="D478" s="206" t="s">
        <v>272</v>
      </c>
      <c r="E478" s="207" t="s">
        <v>678</v>
      </c>
      <c r="F478" s="208" t="s">
        <v>679</v>
      </c>
      <c r="G478" s="209" t="s">
        <v>269</v>
      </c>
      <c r="H478" s="210">
        <v>95.14</v>
      </c>
      <c r="I478" s="211"/>
      <c r="J478" s="212">
        <f>ROUND(I478*H478,2)</f>
        <v>0</v>
      </c>
      <c r="K478" s="213"/>
      <c r="L478" s="214"/>
      <c r="M478" s="215" t="s">
        <v>1</v>
      </c>
      <c r="N478" s="284" t="s">
        <v>38</v>
      </c>
      <c r="P478" s="282">
        <f>O478*H478</f>
        <v>0</v>
      </c>
      <c r="Q478" s="282">
        <v>1.31E-3</v>
      </c>
      <c r="R478" s="282">
        <f>Q478*H478</f>
        <v>0.12463339999999999</v>
      </c>
      <c r="S478" s="282">
        <v>0</v>
      </c>
      <c r="T478" s="183">
        <f>S478*H478</f>
        <v>0</v>
      </c>
      <c r="AR478" s="184" t="s">
        <v>260</v>
      </c>
      <c r="AT478" s="184" t="s">
        <v>272</v>
      </c>
      <c r="AU478" s="184" t="s">
        <v>83</v>
      </c>
      <c r="AY478" s="258" t="s">
        <v>216</v>
      </c>
      <c r="BE478" s="283">
        <f>IF(N478="základná",J478,0)</f>
        <v>0</v>
      </c>
      <c r="BF478" s="283">
        <f>IF(N478="znížená",J478,0)</f>
        <v>0</v>
      </c>
      <c r="BG478" s="283">
        <f>IF(N478="zákl. prenesená",J478,0)</f>
        <v>0</v>
      </c>
      <c r="BH478" s="283">
        <f>IF(N478="zníž. prenesená",J478,0)</f>
        <v>0</v>
      </c>
      <c r="BI478" s="283">
        <f>IF(N478="nulová",J478,0)</f>
        <v>0</v>
      </c>
      <c r="BJ478" s="258" t="s">
        <v>83</v>
      </c>
      <c r="BK478" s="283">
        <f>ROUND(I478*H478,2)</f>
        <v>0</v>
      </c>
      <c r="BL478" s="258" t="s">
        <v>222</v>
      </c>
      <c r="BM478" s="184" t="s">
        <v>680</v>
      </c>
    </row>
    <row r="479" spans="2:65" s="14" customFormat="1" ht="12">
      <c r="B479" s="192"/>
      <c r="D479" s="186" t="s">
        <v>224</v>
      </c>
      <c r="E479" s="193" t="s">
        <v>1</v>
      </c>
      <c r="F479" s="194" t="s">
        <v>681</v>
      </c>
      <c r="H479" s="195">
        <v>95.14</v>
      </c>
      <c r="I479" s="196"/>
      <c r="L479" s="192"/>
      <c r="M479" s="197"/>
      <c r="T479" s="198"/>
      <c r="AT479" s="193" t="s">
        <v>224</v>
      </c>
      <c r="AU479" s="193" t="s">
        <v>83</v>
      </c>
      <c r="AV479" s="14" t="s">
        <v>83</v>
      </c>
      <c r="AW479" s="14" t="s">
        <v>27</v>
      </c>
      <c r="AX479" s="14" t="s">
        <v>72</v>
      </c>
      <c r="AY479" s="193" t="s">
        <v>216</v>
      </c>
    </row>
    <row r="480" spans="2:65" s="15" customFormat="1" ht="12">
      <c r="B480" s="199"/>
      <c r="D480" s="186" t="s">
        <v>224</v>
      </c>
      <c r="E480" s="200" t="s">
        <v>1</v>
      </c>
      <c r="F480" s="201" t="s">
        <v>682</v>
      </c>
      <c r="H480" s="202">
        <v>95.14</v>
      </c>
      <c r="I480" s="203"/>
      <c r="L480" s="199"/>
      <c r="M480" s="204"/>
      <c r="T480" s="205"/>
      <c r="AT480" s="200" t="s">
        <v>224</v>
      </c>
      <c r="AU480" s="200" t="s">
        <v>83</v>
      </c>
      <c r="AV480" s="15" t="s">
        <v>222</v>
      </c>
      <c r="AW480" s="15" t="s">
        <v>27</v>
      </c>
      <c r="AX480" s="15" t="s">
        <v>78</v>
      </c>
      <c r="AY480" s="200" t="s">
        <v>216</v>
      </c>
    </row>
    <row r="481" spans="2:65" s="2" customFormat="1" ht="16.5" customHeight="1">
      <c r="B481" s="143"/>
      <c r="C481" s="206" t="s">
        <v>683</v>
      </c>
      <c r="D481" s="206" t="s">
        <v>272</v>
      </c>
      <c r="E481" s="207" t="s">
        <v>684</v>
      </c>
      <c r="F481" s="208" t="s">
        <v>685</v>
      </c>
      <c r="G481" s="209" t="s">
        <v>269</v>
      </c>
      <c r="H481" s="210">
        <v>3.8069999999999999</v>
      </c>
      <c r="I481" s="211"/>
      <c r="J481" s="212">
        <f>ROUND(I481*H481,2)</f>
        <v>0</v>
      </c>
      <c r="K481" s="213"/>
      <c r="L481" s="214"/>
      <c r="M481" s="215" t="s">
        <v>1</v>
      </c>
      <c r="N481" s="284" t="s">
        <v>38</v>
      </c>
      <c r="P481" s="282">
        <f>O481*H481</f>
        <v>0</v>
      </c>
      <c r="Q481" s="282">
        <v>1E-4</v>
      </c>
      <c r="R481" s="282">
        <f>Q481*H481</f>
        <v>3.8070000000000004E-4</v>
      </c>
      <c r="S481" s="282">
        <v>0</v>
      </c>
      <c r="T481" s="183">
        <f>S481*H481</f>
        <v>0</v>
      </c>
      <c r="AR481" s="184" t="s">
        <v>396</v>
      </c>
      <c r="AT481" s="184" t="s">
        <v>272</v>
      </c>
      <c r="AU481" s="184" t="s">
        <v>83</v>
      </c>
      <c r="AY481" s="258" t="s">
        <v>216</v>
      </c>
      <c r="BE481" s="283">
        <f>IF(N481="základná",J481,0)</f>
        <v>0</v>
      </c>
      <c r="BF481" s="283">
        <f>IF(N481="znížená",J481,0)</f>
        <v>0</v>
      </c>
      <c r="BG481" s="283">
        <f>IF(N481="zákl. prenesená",J481,0)</f>
        <v>0</v>
      </c>
      <c r="BH481" s="283">
        <f>IF(N481="zníž. prenesená",J481,0)</f>
        <v>0</v>
      </c>
      <c r="BI481" s="283">
        <f>IF(N481="nulová",J481,0)</f>
        <v>0</v>
      </c>
      <c r="BJ481" s="258" t="s">
        <v>83</v>
      </c>
      <c r="BK481" s="283">
        <f>ROUND(I481*H481,2)</f>
        <v>0</v>
      </c>
      <c r="BL481" s="258" t="s">
        <v>301</v>
      </c>
      <c r="BM481" s="184" t="s">
        <v>686</v>
      </c>
    </row>
    <row r="482" spans="2:65" s="14" customFormat="1" ht="12">
      <c r="B482" s="192"/>
      <c r="D482" s="186" t="s">
        <v>224</v>
      </c>
      <c r="E482" s="193" t="s">
        <v>1</v>
      </c>
      <c r="F482" s="194" t="s">
        <v>687</v>
      </c>
      <c r="H482" s="195">
        <v>3.8069999999999999</v>
      </c>
      <c r="I482" s="196"/>
      <c r="L482" s="192"/>
      <c r="M482" s="197"/>
      <c r="T482" s="198"/>
      <c r="AT482" s="193" t="s">
        <v>224</v>
      </c>
      <c r="AU482" s="193" t="s">
        <v>83</v>
      </c>
      <c r="AV482" s="14" t="s">
        <v>83</v>
      </c>
      <c r="AW482" s="14" t="s">
        <v>27</v>
      </c>
      <c r="AX482" s="14" t="s">
        <v>72</v>
      </c>
      <c r="AY482" s="193" t="s">
        <v>216</v>
      </c>
    </row>
    <row r="483" spans="2:65" s="15" customFormat="1" ht="12">
      <c r="B483" s="199"/>
      <c r="D483" s="186" t="s">
        <v>224</v>
      </c>
      <c r="E483" s="200" t="s">
        <v>1</v>
      </c>
      <c r="F483" s="201" t="s">
        <v>229</v>
      </c>
      <c r="H483" s="202">
        <v>3.8069999999999999</v>
      </c>
      <c r="I483" s="203"/>
      <c r="L483" s="199"/>
      <c r="M483" s="204"/>
      <c r="T483" s="205"/>
      <c r="AT483" s="200" t="s">
        <v>224</v>
      </c>
      <c r="AU483" s="200" t="s">
        <v>83</v>
      </c>
      <c r="AV483" s="15" t="s">
        <v>222</v>
      </c>
      <c r="AW483" s="15" t="s">
        <v>27</v>
      </c>
      <c r="AX483" s="15" t="s">
        <v>78</v>
      </c>
      <c r="AY483" s="200" t="s">
        <v>216</v>
      </c>
    </row>
    <row r="484" spans="2:65" s="2" customFormat="1" ht="16.5" customHeight="1">
      <c r="B484" s="143"/>
      <c r="C484" s="172" t="s">
        <v>688</v>
      </c>
      <c r="D484" s="172" t="s">
        <v>218</v>
      </c>
      <c r="E484" s="173" t="s">
        <v>689</v>
      </c>
      <c r="F484" s="174" t="s">
        <v>690</v>
      </c>
      <c r="G484" s="175" t="s">
        <v>269</v>
      </c>
      <c r="H484" s="176">
        <v>86.04</v>
      </c>
      <c r="I484" s="177"/>
      <c r="J484" s="178">
        <f>ROUND(I484*H484,2)</f>
        <v>0</v>
      </c>
      <c r="K484" s="281"/>
      <c r="L484" s="45"/>
      <c r="M484" s="180" t="s">
        <v>1</v>
      </c>
      <c r="N484" s="139" t="s">
        <v>38</v>
      </c>
      <c r="P484" s="282">
        <f>O484*H484</f>
        <v>0</v>
      </c>
      <c r="Q484" s="282">
        <v>8.1600000000000006E-3</v>
      </c>
      <c r="R484" s="282">
        <f>Q484*H484</f>
        <v>0.70208640000000011</v>
      </c>
      <c r="S484" s="282">
        <v>0</v>
      </c>
      <c r="T484" s="183">
        <f>S484*H484</f>
        <v>0</v>
      </c>
      <c r="AR484" s="184" t="s">
        <v>222</v>
      </c>
      <c r="AT484" s="184" t="s">
        <v>218</v>
      </c>
      <c r="AU484" s="184" t="s">
        <v>83</v>
      </c>
      <c r="AY484" s="258" t="s">
        <v>216</v>
      </c>
      <c r="BE484" s="283">
        <f>IF(N484="základná",J484,0)</f>
        <v>0</v>
      </c>
      <c r="BF484" s="283">
        <f>IF(N484="znížená",J484,0)</f>
        <v>0</v>
      </c>
      <c r="BG484" s="283">
        <f>IF(N484="zákl. prenesená",J484,0)</f>
        <v>0</v>
      </c>
      <c r="BH484" s="283">
        <f>IF(N484="zníž. prenesená",J484,0)</f>
        <v>0</v>
      </c>
      <c r="BI484" s="283">
        <f>IF(N484="nulová",J484,0)</f>
        <v>0</v>
      </c>
      <c r="BJ484" s="258" t="s">
        <v>83</v>
      </c>
      <c r="BK484" s="283">
        <f>ROUND(I484*H484,2)</f>
        <v>0</v>
      </c>
      <c r="BL484" s="258" t="s">
        <v>222</v>
      </c>
      <c r="BM484" s="184" t="s">
        <v>691</v>
      </c>
    </row>
    <row r="485" spans="2:65" s="14" customFormat="1" ht="12">
      <c r="B485" s="192"/>
      <c r="D485" s="186" t="s">
        <v>224</v>
      </c>
      <c r="E485" s="193" t="s">
        <v>1</v>
      </c>
      <c r="F485" s="194" t="s">
        <v>692</v>
      </c>
      <c r="H485" s="195">
        <v>86.04</v>
      </c>
      <c r="I485" s="196"/>
      <c r="L485" s="192"/>
      <c r="M485" s="197"/>
      <c r="T485" s="198"/>
      <c r="AT485" s="193" t="s">
        <v>224</v>
      </c>
      <c r="AU485" s="193" t="s">
        <v>83</v>
      </c>
      <c r="AV485" s="14" t="s">
        <v>83</v>
      </c>
      <c r="AW485" s="14" t="s">
        <v>27</v>
      </c>
      <c r="AX485" s="14" t="s">
        <v>72</v>
      </c>
      <c r="AY485" s="193" t="s">
        <v>216</v>
      </c>
    </row>
    <row r="486" spans="2:65" s="15" customFormat="1" ht="12">
      <c r="B486" s="199"/>
      <c r="D486" s="186" t="s">
        <v>224</v>
      </c>
      <c r="E486" s="200" t="s">
        <v>1</v>
      </c>
      <c r="F486" s="201" t="s">
        <v>229</v>
      </c>
      <c r="H486" s="202">
        <v>86.04</v>
      </c>
      <c r="I486" s="203"/>
      <c r="L486" s="199"/>
      <c r="M486" s="204"/>
      <c r="T486" s="205"/>
      <c r="AT486" s="200" t="s">
        <v>224</v>
      </c>
      <c r="AU486" s="200" t="s">
        <v>83</v>
      </c>
      <c r="AV486" s="15" t="s">
        <v>222</v>
      </c>
      <c r="AW486" s="15" t="s">
        <v>27</v>
      </c>
      <c r="AX486" s="15" t="s">
        <v>78</v>
      </c>
      <c r="AY486" s="200" t="s">
        <v>216</v>
      </c>
    </row>
    <row r="487" spans="2:65" s="2" customFormat="1" ht="21.75" customHeight="1">
      <c r="B487" s="143"/>
      <c r="C487" s="172" t="s">
        <v>693</v>
      </c>
      <c r="D487" s="172" t="s">
        <v>218</v>
      </c>
      <c r="E487" s="173" t="s">
        <v>694</v>
      </c>
      <c r="F487" s="174" t="s">
        <v>695</v>
      </c>
      <c r="G487" s="175" t="s">
        <v>269</v>
      </c>
      <c r="H487" s="176">
        <v>3.31</v>
      </c>
      <c r="I487" s="177"/>
      <c r="J487" s="178">
        <f>ROUND(I487*H487,2)</f>
        <v>0</v>
      </c>
      <c r="K487" s="281"/>
      <c r="L487" s="45"/>
      <c r="M487" s="180" t="s">
        <v>1</v>
      </c>
      <c r="N487" s="139" t="s">
        <v>38</v>
      </c>
      <c r="P487" s="282">
        <f>O487*H487</f>
        <v>0</v>
      </c>
      <c r="Q487" s="282">
        <v>0.1133</v>
      </c>
      <c r="R487" s="282">
        <f>Q487*H487</f>
        <v>0.375023</v>
      </c>
      <c r="S487" s="282">
        <v>0</v>
      </c>
      <c r="T487" s="183">
        <f>S487*H487</f>
        <v>0</v>
      </c>
      <c r="AR487" s="184" t="s">
        <v>222</v>
      </c>
      <c r="AT487" s="184" t="s">
        <v>218</v>
      </c>
      <c r="AU487" s="184" t="s">
        <v>83</v>
      </c>
      <c r="AY487" s="258" t="s">
        <v>216</v>
      </c>
      <c r="BE487" s="283">
        <f>IF(N487="základná",J487,0)</f>
        <v>0</v>
      </c>
      <c r="BF487" s="283">
        <f>IF(N487="znížená",J487,0)</f>
        <v>0</v>
      </c>
      <c r="BG487" s="283">
        <f>IF(N487="zákl. prenesená",J487,0)</f>
        <v>0</v>
      </c>
      <c r="BH487" s="283">
        <f>IF(N487="zníž. prenesená",J487,0)</f>
        <v>0</v>
      </c>
      <c r="BI487" s="283">
        <f>IF(N487="nulová",J487,0)</f>
        <v>0</v>
      </c>
      <c r="BJ487" s="258" t="s">
        <v>83</v>
      </c>
      <c r="BK487" s="283">
        <f>ROUND(I487*H487,2)</f>
        <v>0</v>
      </c>
      <c r="BL487" s="258" t="s">
        <v>222</v>
      </c>
      <c r="BM487" s="184" t="s">
        <v>696</v>
      </c>
    </row>
    <row r="488" spans="2:65" s="14" customFormat="1" ht="12">
      <c r="B488" s="192"/>
      <c r="D488" s="186" t="s">
        <v>224</v>
      </c>
      <c r="E488" s="193" t="s">
        <v>1</v>
      </c>
      <c r="F488" s="194" t="s">
        <v>109</v>
      </c>
      <c r="H488" s="195">
        <v>3.31</v>
      </c>
      <c r="I488" s="196"/>
      <c r="L488" s="192"/>
      <c r="M488" s="197"/>
      <c r="T488" s="198"/>
      <c r="AT488" s="193" t="s">
        <v>224</v>
      </c>
      <c r="AU488" s="193" t="s">
        <v>83</v>
      </c>
      <c r="AV488" s="14" t="s">
        <v>83</v>
      </c>
      <c r="AW488" s="14" t="s">
        <v>27</v>
      </c>
      <c r="AX488" s="14" t="s">
        <v>72</v>
      </c>
      <c r="AY488" s="193" t="s">
        <v>216</v>
      </c>
    </row>
    <row r="489" spans="2:65" s="15" customFormat="1" ht="12">
      <c r="B489" s="199"/>
      <c r="D489" s="186" t="s">
        <v>224</v>
      </c>
      <c r="E489" s="200" t="s">
        <v>1</v>
      </c>
      <c r="F489" s="201" t="s">
        <v>229</v>
      </c>
      <c r="H489" s="202">
        <v>3.31</v>
      </c>
      <c r="I489" s="203"/>
      <c r="L489" s="199"/>
      <c r="M489" s="204"/>
      <c r="T489" s="205"/>
      <c r="AT489" s="200" t="s">
        <v>224</v>
      </c>
      <c r="AU489" s="200" t="s">
        <v>83</v>
      </c>
      <c r="AV489" s="15" t="s">
        <v>222</v>
      </c>
      <c r="AW489" s="15" t="s">
        <v>27</v>
      </c>
      <c r="AX489" s="15" t="s">
        <v>78</v>
      </c>
      <c r="AY489" s="200" t="s">
        <v>216</v>
      </c>
    </row>
    <row r="490" spans="2:65" s="2" customFormat="1" ht="21.75" customHeight="1">
      <c r="B490" s="143"/>
      <c r="C490" s="172" t="s">
        <v>697</v>
      </c>
      <c r="D490" s="172" t="s">
        <v>218</v>
      </c>
      <c r="E490" s="173" t="s">
        <v>698</v>
      </c>
      <c r="F490" s="174" t="s">
        <v>699</v>
      </c>
      <c r="G490" s="175" t="s">
        <v>269</v>
      </c>
      <c r="H490" s="176">
        <v>82.73</v>
      </c>
      <c r="I490" s="177"/>
      <c r="J490" s="178">
        <f>ROUND(I490*H490,2)</f>
        <v>0</v>
      </c>
      <c r="K490" s="281"/>
      <c r="L490" s="45"/>
      <c r="M490" s="180" t="s">
        <v>1</v>
      </c>
      <c r="N490" s="139" t="s">
        <v>38</v>
      </c>
      <c r="P490" s="282">
        <f>O490*H490</f>
        <v>0</v>
      </c>
      <c r="Q490" s="282">
        <v>0.14419999999999999</v>
      </c>
      <c r="R490" s="282">
        <f>Q490*H490</f>
        <v>11.929666000000001</v>
      </c>
      <c r="S490" s="282">
        <v>0</v>
      </c>
      <c r="T490" s="183">
        <f>S490*H490</f>
        <v>0</v>
      </c>
      <c r="AR490" s="184" t="s">
        <v>222</v>
      </c>
      <c r="AT490" s="184" t="s">
        <v>218</v>
      </c>
      <c r="AU490" s="184" t="s">
        <v>83</v>
      </c>
      <c r="AY490" s="258" t="s">
        <v>216</v>
      </c>
      <c r="BE490" s="283">
        <f>IF(N490="základná",J490,0)</f>
        <v>0</v>
      </c>
      <c r="BF490" s="283">
        <f>IF(N490="znížená",J490,0)</f>
        <v>0</v>
      </c>
      <c r="BG490" s="283">
        <f>IF(N490="zákl. prenesená",J490,0)</f>
        <v>0</v>
      </c>
      <c r="BH490" s="283">
        <f>IF(N490="zníž. prenesená",J490,0)</f>
        <v>0</v>
      </c>
      <c r="BI490" s="283">
        <f>IF(N490="nulová",J490,0)</f>
        <v>0</v>
      </c>
      <c r="BJ490" s="258" t="s">
        <v>83</v>
      </c>
      <c r="BK490" s="283">
        <f>ROUND(I490*H490,2)</f>
        <v>0</v>
      </c>
      <c r="BL490" s="258" t="s">
        <v>222</v>
      </c>
      <c r="BM490" s="184" t="s">
        <v>700</v>
      </c>
    </row>
    <row r="491" spans="2:65" s="14" customFormat="1" ht="12">
      <c r="B491" s="192"/>
      <c r="D491" s="186" t="s">
        <v>224</v>
      </c>
      <c r="E491" s="193" t="s">
        <v>1</v>
      </c>
      <c r="F491" s="194" t="s">
        <v>676</v>
      </c>
      <c r="H491" s="195">
        <v>82.73</v>
      </c>
      <c r="I491" s="196"/>
      <c r="L491" s="192"/>
      <c r="M491" s="197"/>
      <c r="T491" s="198"/>
      <c r="AT491" s="193" t="s">
        <v>224</v>
      </c>
      <c r="AU491" s="193" t="s">
        <v>83</v>
      </c>
      <c r="AV491" s="14" t="s">
        <v>83</v>
      </c>
      <c r="AW491" s="14" t="s">
        <v>27</v>
      </c>
      <c r="AX491" s="14" t="s">
        <v>72</v>
      </c>
      <c r="AY491" s="193" t="s">
        <v>216</v>
      </c>
    </row>
    <row r="492" spans="2:65" s="15" customFormat="1" ht="12">
      <c r="B492" s="199"/>
      <c r="D492" s="186" t="s">
        <v>224</v>
      </c>
      <c r="E492" s="200" t="s">
        <v>1</v>
      </c>
      <c r="F492" s="201" t="s">
        <v>229</v>
      </c>
      <c r="H492" s="202">
        <v>82.73</v>
      </c>
      <c r="I492" s="203"/>
      <c r="L492" s="199"/>
      <c r="M492" s="204"/>
      <c r="T492" s="205"/>
      <c r="AT492" s="200" t="s">
        <v>224</v>
      </c>
      <c r="AU492" s="200" t="s">
        <v>83</v>
      </c>
      <c r="AV492" s="15" t="s">
        <v>222</v>
      </c>
      <c r="AW492" s="15" t="s">
        <v>27</v>
      </c>
      <c r="AX492" s="15" t="s">
        <v>78</v>
      </c>
      <c r="AY492" s="200" t="s">
        <v>216</v>
      </c>
    </row>
    <row r="493" spans="2:65" s="2" customFormat="1" ht="21.75" customHeight="1">
      <c r="B493" s="143"/>
      <c r="C493" s="172" t="s">
        <v>701</v>
      </c>
      <c r="D493" s="172" t="s">
        <v>218</v>
      </c>
      <c r="E493" s="173" t="s">
        <v>702</v>
      </c>
      <c r="F493" s="174" t="s">
        <v>703</v>
      </c>
      <c r="G493" s="175" t="s">
        <v>399</v>
      </c>
      <c r="H493" s="176">
        <v>4</v>
      </c>
      <c r="I493" s="177"/>
      <c r="J493" s="178">
        <f>ROUND(I493*H493,2)</f>
        <v>0</v>
      </c>
      <c r="K493" s="281"/>
      <c r="L493" s="45"/>
      <c r="M493" s="180" t="s">
        <v>1</v>
      </c>
      <c r="N493" s="139" t="s">
        <v>38</v>
      </c>
      <c r="P493" s="282">
        <f>O493*H493</f>
        <v>0</v>
      </c>
      <c r="Q493" s="282">
        <v>1.7500000000000002E-2</v>
      </c>
      <c r="R493" s="282">
        <f>Q493*H493</f>
        <v>7.0000000000000007E-2</v>
      </c>
      <c r="S493" s="282">
        <v>0</v>
      </c>
      <c r="T493" s="183">
        <f>S493*H493</f>
        <v>0</v>
      </c>
      <c r="AR493" s="184" t="s">
        <v>222</v>
      </c>
      <c r="AT493" s="184" t="s">
        <v>218</v>
      </c>
      <c r="AU493" s="184" t="s">
        <v>83</v>
      </c>
      <c r="AY493" s="258" t="s">
        <v>216</v>
      </c>
      <c r="BE493" s="283">
        <f>IF(N493="základná",J493,0)</f>
        <v>0</v>
      </c>
      <c r="BF493" s="283">
        <f>IF(N493="znížená",J493,0)</f>
        <v>0</v>
      </c>
      <c r="BG493" s="283">
        <f>IF(N493="zákl. prenesená",J493,0)</f>
        <v>0</v>
      </c>
      <c r="BH493" s="283">
        <f>IF(N493="zníž. prenesená",J493,0)</f>
        <v>0</v>
      </c>
      <c r="BI493" s="283">
        <f>IF(N493="nulová",J493,0)</f>
        <v>0</v>
      </c>
      <c r="BJ493" s="258" t="s">
        <v>83</v>
      </c>
      <c r="BK493" s="283">
        <f>ROUND(I493*H493,2)</f>
        <v>0</v>
      </c>
      <c r="BL493" s="258" t="s">
        <v>222</v>
      </c>
      <c r="BM493" s="184" t="s">
        <v>704</v>
      </c>
    </row>
    <row r="494" spans="2:65" s="2" customFormat="1" ht="21.75" customHeight="1">
      <c r="B494" s="143"/>
      <c r="C494" s="206" t="s">
        <v>705</v>
      </c>
      <c r="D494" s="206" t="s">
        <v>272</v>
      </c>
      <c r="E494" s="207" t="s">
        <v>706</v>
      </c>
      <c r="F494" s="208" t="s">
        <v>707</v>
      </c>
      <c r="G494" s="209" t="s">
        <v>399</v>
      </c>
      <c r="H494" s="210">
        <v>4</v>
      </c>
      <c r="I494" s="211"/>
      <c r="J494" s="212">
        <f>ROUND(I494*H494,2)</f>
        <v>0</v>
      </c>
      <c r="K494" s="213"/>
      <c r="L494" s="214"/>
      <c r="M494" s="215" t="s">
        <v>1</v>
      </c>
      <c r="N494" s="284" t="s">
        <v>38</v>
      </c>
      <c r="P494" s="282">
        <f>O494*H494</f>
        <v>0</v>
      </c>
      <c r="Q494" s="282">
        <v>1.0800000000000001E-2</v>
      </c>
      <c r="R494" s="282">
        <f>Q494*H494</f>
        <v>4.3200000000000002E-2</v>
      </c>
      <c r="S494" s="282">
        <v>0</v>
      </c>
      <c r="T494" s="183">
        <f>S494*H494</f>
        <v>0</v>
      </c>
      <c r="AR494" s="184" t="s">
        <v>260</v>
      </c>
      <c r="AT494" s="184" t="s">
        <v>272</v>
      </c>
      <c r="AU494" s="184" t="s">
        <v>83</v>
      </c>
      <c r="AY494" s="258" t="s">
        <v>216</v>
      </c>
      <c r="BE494" s="283">
        <f>IF(N494="základná",J494,0)</f>
        <v>0</v>
      </c>
      <c r="BF494" s="283">
        <f>IF(N494="znížená",J494,0)</f>
        <v>0</v>
      </c>
      <c r="BG494" s="283">
        <f>IF(N494="zákl. prenesená",J494,0)</f>
        <v>0</v>
      </c>
      <c r="BH494" s="283">
        <f>IF(N494="zníž. prenesená",J494,0)</f>
        <v>0</v>
      </c>
      <c r="BI494" s="283">
        <f>IF(N494="nulová",J494,0)</f>
        <v>0</v>
      </c>
      <c r="BJ494" s="258" t="s">
        <v>83</v>
      </c>
      <c r="BK494" s="283">
        <f>ROUND(I494*H494,2)</f>
        <v>0</v>
      </c>
      <c r="BL494" s="258" t="s">
        <v>222</v>
      </c>
      <c r="BM494" s="184" t="s">
        <v>708</v>
      </c>
    </row>
    <row r="495" spans="2:65" s="273" customFormat="1" ht="22.75" customHeight="1">
      <c r="B495" s="274"/>
      <c r="D495" s="160" t="s">
        <v>71</v>
      </c>
      <c r="E495" s="170" t="s">
        <v>266</v>
      </c>
      <c r="F495" s="170" t="s">
        <v>709</v>
      </c>
      <c r="I495" s="275"/>
      <c r="J495" s="280">
        <f>BK495</f>
        <v>0</v>
      </c>
      <c r="L495" s="274"/>
      <c r="M495" s="277"/>
      <c r="P495" s="278">
        <f>SUM(P496:P517)</f>
        <v>0</v>
      </c>
      <c r="R495" s="278">
        <f>SUM(R496:R517)</f>
        <v>0.39546221999999998</v>
      </c>
      <c r="T495" s="279">
        <f>SUM(T496:T517)</f>
        <v>0</v>
      </c>
      <c r="AR495" s="160" t="s">
        <v>78</v>
      </c>
      <c r="AT495" s="168" t="s">
        <v>71</v>
      </c>
      <c r="AU495" s="168" t="s">
        <v>78</v>
      </c>
      <c r="AY495" s="160" t="s">
        <v>216</v>
      </c>
      <c r="BK495" s="169">
        <f>SUM(BK496:BK517)</f>
        <v>0</v>
      </c>
    </row>
    <row r="496" spans="2:65" s="2" customFormat="1" ht="21.75" customHeight="1">
      <c r="B496" s="143"/>
      <c r="C496" s="172" t="s">
        <v>710</v>
      </c>
      <c r="D496" s="172" t="s">
        <v>218</v>
      </c>
      <c r="E496" s="173" t="s">
        <v>711</v>
      </c>
      <c r="F496" s="174" t="s">
        <v>712</v>
      </c>
      <c r="G496" s="175" t="s">
        <v>269</v>
      </c>
      <c r="H496" s="176">
        <v>3.3010000000000002</v>
      </c>
      <c r="I496" s="177"/>
      <c r="J496" s="178">
        <f>ROUND(I496*H496,2)</f>
        <v>0</v>
      </c>
      <c r="K496" s="281"/>
      <c r="L496" s="45"/>
      <c r="M496" s="180" t="s">
        <v>1</v>
      </c>
      <c r="N496" s="139" t="s">
        <v>38</v>
      </c>
      <c r="P496" s="282">
        <f>O496*H496</f>
        <v>0</v>
      </c>
      <c r="Q496" s="282">
        <v>4.2000000000000002E-4</v>
      </c>
      <c r="R496" s="282">
        <f>Q496*H496</f>
        <v>1.3864200000000002E-3</v>
      </c>
      <c r="S496" s="282">
        <v>0</v>
      </c>
      <c r="T496" s="183">
        <f>S496*H496</f>
        <v>0</v>
      </c>
      <c r="AR496" s="184" t="s">
        <v>222</v>
      </c>
      <c r="AT496" s="184" t="s">
        <v>218</v>
      </c>
      <c r="AU496" s="184" t="s">
        <v>83</v>
      </c>
      <c r="AY496" s="258" t="s">
        <v>216</v>
      </c>
      <c r="BE496" s="283">
        <f>IF(N496="základná",J496,0)</f>
        <v>0</v>
      </c>
      <c r="BF496" s="283">
        <f>IF(N496="znížená",J496,0)</f>
        <v>0</v>
      </c>
      <c r="BG496" s="283">
        <f>IF(N496="zákl. prenesená",J496,0)</f>
        <v>0</v>
      </c>
      <c r="BH496" s="283">
        <f>IF(N496="zníž. prenesená",J496,0)</f>
        <v>0</v>
      </c>
      <c r="BI496" s="283">
        <f>IF(N496="nulová",J496,0)</f>
        <v>0</v>
      </c>
      <c r="BJ496" s="258" t="s">
        <v>83</v>
      </c>
      <c r="BK496" s="283">
        <f>ROUND(I496*H496,2)</f>
        <v>0</v>
      </c>
      <c r="BL496" s="258" t="s">
        <v>222</v>
      </c>
      <c r="BM496" s="184" t="s">
        <v>713</v>
      </c>
    </row>
    <row r="497" spans="2:65" s="13" customFormat="1" ht="12">
      <c r="B497" s="185"/>
      <c r="D497" s="186" t="s">
        <v>224</v>
      </c>
      <c r="E497" s="187" t="s">
        <v>1</v>
      </c>
      <c r="F497" s="188" t="s">
        <v>714</v>
      </c>
      <c r="H497" s="187" t="s">
        <v>1</v>
      </c>
      <c r="I497" s="189"/>
      <c r="L497" s="185"/>
      <c r="M497" s="190"/>
      <c r="T497" s="191"/>
      <c r="AT497" s="187" t="s">
        <v>224</v>
      </c>
      <c r="AU497" s="187" t="s">
        <v>83</v>
      </c>
      <c r="AV497" s="13" t="s">
        <v>78</v>
      </c>
      <c r="AW497" s="13" t="s">
        <v>27</v>
      </c>
      <c r="AX497" s="13" t="s">
        <v>72</v>
      </c>
      <c r="AY497" s="187" t="s">
        <v>216</v>
      </c>
    </row>
    <row r="498" spans="2:65" s="14" customFormat="1" ht="12">
      <c r="B498" s="192"/>
      <c r="D498" s="186" t="s">
        <v>224</v>
      </c>
      <c r="E498" s="193" t="s">
        <v>1</v>
      </c>
      <c r="F498" s="194" t="s">
        <v>715</v>
      </c>
      <c r="H498" s="195">
        <v>3.113</v>
      </c>
      <c r="I498" s="196"/>
      <c r="L498" s="192"/>
      <c r="M498" s="197"/>
      <c r="T498" s="198"/>
      <c r="AT498" s="193" t="s">
        <v>224</v>
      </c>
      <c r="AU498" s="193" t="s">
        <v>83</v>
      </c>
      <c r="AV498" s="14" t="s">
        <v>83</v>
      </c>
      <c r="AW498" s="14" t="s">
        <v>27</v>
      </c>
      <c r="AX498" s="14" t="s">
        <v>72</v>
      </c>
      <c r="AY498" s="193" t="s">
        <v>216</v>
      </c>
    </row>
    <row r="499" spans="2:65" s="13" customFormat="1" ht="12">
      <c r="B499" s="185"/>
      <c r="D499" s="186" t="s">
        <v>224</v>
      </c>
      <c r="E499" s="187" t="s">
        <v>1</v>
      </c>
      <c r="F499" s="188" t="s">
        <v>716</v>
      </c>
      <c r="H499" s="187" t="s">
        <v>1</v>
      </c>
      <c r="I499" s="189"/>
      <c r="L499" s="185"/>
      <c r="M499" s="190"/>
      <c r="T499" s="191"/>
      <c r="AT499" s="187" t="s">
        <v>224</v>
      </c>
      <c r="AU499" s="187" t="s">
        <v>83</v>
      </c>
      <c r="AV499" s="13" t="s">
        <v>78</v>
      </c>
      <c r="AW499" s="13" t="s">
        <v>27</v>
      </c>
      <c r="AX499" s="13" t="s">
        <v>72</v>
      </c>
      <c r="AY499" s="187" t="s">
        <v>216</v>
      </c>
    </row>
    <row r="500" spans="2:65" s="14" customFormat="1" ht="12">
      <c r="B500" s="192"/>
      <c r="D500" s="186" t="s">
        <v>224</v>
      </c>
      <c r="E500" s="193" t="s">
        <v>1</v>
      </c>
      <c r="F500" s="194" t="s">
        <v>717</v>
      </c>
      <c r="H500" s="195">
        <v>0.188</v>
      </c>
      <c r="I500" s="196"/>
      <c r="L500" s="192"/>
      <c r="M500" s="197"/>
      <c r="T500" s="198"/>
      <c r="AT500" s="193" t="s">
        <v>224</v>
      </c>
      <c r="AU500" s="193" t="s">
        <v>83</v>
      </c>
      <c r="AV500" s="14" t="s">
        <v>83</v>
      </c>
      <c r="AW500" s="14" t="s">
        <v>27</v>
      </c>
      <c r="AX500" s="14" t="s">
        <v>72</v>
      </c>
      <c r="AY500" s="193" t="s">
        <v>216</v>
      </c>
    </row>
    <row r="501" spans="2:65" s="15" customFormat="1" ht="12">
      <c r="B501" s="199"/>
      <c r="D501" s="186" t="s">
        <v>224</v>
      </c>
      <c r="E501" s="200" t="s">
        <v>1</v>
      </c>
      <c r="F501" s="201" t="s">
        <v>229</v>
      </c>
      <c r="H501" s="202">
        <v>3.3010000000000002</v>
      </c>
      <c r="I501" s="203"/>
      <c r="L501" s="199"/>
      <c r="M501" s="204"/>
      <c r="T501" s="205"/>
      <c r="AT501" s="200" t="s">
        <v>224</v>
      </c>
      <c r="AU501" s="200" t="s">
        <v>83</v>
      </c>
      <c r="AV501" s="15" t="s">
        <v>222</v>
      </c>
      <c r="AW501" s="15" t="s">
        <v>27</v>
      </c>
      <c r="AX501" s="15" t="s">
        <v>78</v>
      </c>
      <c r="AY501" s="200" t="s">
        <v>216</v>
      </c>
    </row>
    <row r="502" spans="2:65" s="2" customFormat="1" ht="21.75" customHeight="1">
      <c r="B502" s="143"/>
      <c r="C502" s="172" t="s">
        <v>718</v>
      </c>
      <c r="D502" s="172" t="s">
        <v>218</v>
      </c>
      <c r="E502" s="173" t="s">
        <v>719</v>
      </c>
      <c r="F502" s="174" t="s">
        <v>720</v>
      </c>
      <c r="G502" s="175" t="s">
        <v>269</v>
      </c>
      <c r="H502" s="176">
        <v>139.11000000000001</v>
      </c>
      <c r="I502" s="177"/>
      <c r="J502" s="178">
        <f>ROUND(I502*H502,2)</f>
        <v>0</v>
      </c>
      <c r="K502" s="281"/>
      <c r="L502" s="45"/>
      <c r="M502" s="180" t="s">
        <v>1</v>
      </c>
      <c r="N502" s="139" t="s">
        <v>38</v>
      </c>
      <c r="P502" s="282">
        <f>O502*H502</f>
        <v>0</v>
      </c>
      <c r="Q502" s="282">
        <v>1.5299999999999999E-3</v>
      </c>
      <c r="R502" s="282">
        <f>Q502*H502</f>
        <v>0.21283830000000001</v>
      </c>
      <c r="S502" s="282">
        <v>0</v>
      </c>
      <c r="T502" s="183">
        <f>S502*H502</f>
        <v>0</v>
      </c>
      <c r="AR502" s="184" t="s">
        <v>222</v>
      </c>
      <c r="AT502" s="184" t="s">
        <v>218</v>
      </c>
      <c r="AU502" s="184" t="s">
        <v>83</v>
      </c>
      <c r="AY502" s="258" t="s">
        <v>216</v>
      </c>
      <c r="BE502" s="283">
        <f>IF(N502="základná",J502,0)</f>
        <v>0</v>
      </c>
      <c r="BF502" s="283">
        <f>IF(N502="znížená",J502,0)</f>
        <v>0</v>
      </c>
      <c r="BG502" s="283">
        <f>IF(N502="zákl. prenesená",J502,0)</f>
        <v>0</v>
      </c>
      <c r="BH502" s="283">
        <f>IF(N502="zníž. prenesená",J502,0)</f>
        <v>0</v>
      </c>
      <c r="BI502" s="283">
        <f>IF(N502="nulová",J502,0)</f>
        <v>0</v>
      </c>
      <c r="BJ502" s="258" t="s">
        <v>83</v>
      </c>
      <c r="BK502" s="283">
        <f>ROUND(I502*H502,2)</f>
        <v>0</v>
      </c>
      <c r="BL502" s="258" t="s">
        <v>222</v>
      </c>
      <c r="BM502" s="184" t="s">
        <v>721</v>
      </c>
    </row>
    <row r="503" spans="2:65" s="14" customFormat="1" ht="12">
      <c r="B503" s="192"/>
      <c r="D503" s="186" t="s">
        <v>224</v>
      </c>
      <c r="E503" s="193" t="s">
        <v>1</v>
      </c>
      <c r="F503" s="194" t="s">
        <v>722</v>
      </c>
      <c r="H503" s="195">
        <v>8.2200000000000006</v>
      </c>
      <c r="I503" s="196"/>
      <c r="L503" s="192"/>
      <c r="M503" s="197"/>
      <c r="T503" s="198"/>
      <c r="AT503" s="193" t="s">
        <v>224</v>
      </c>
      <c r="AU503" s="193" t="s">
        <v>83</v>
      </c>
      <c r="AV503" s="14" t="s">
        <v>83</v>
      </c>
      <c r="AW503" s="14" t="s">
        <v>27</v>
      </c>
      <c r="AX503" s="14" t="s">
        <v>72</v>
      </c>
      <c r="AY503" s="193" t="s">
        <v>216</v>
      </c>
    </row>
    <row r="504" spans="2:65" s="14" customFormat="1" ht="12">
      <c r="B504" s="192"/>
      <c r="D504" s="186" t="s">
        <v>224</v>
      </c>
      <c r="E504" s="193" t="s">
        <v>1</v>
      </c>
      <c r="F504" s="194" t="s">
        <v>723</v>
      </c>
      <c r="H504" s="195">
        <v>8.61</v>
      </c>
      <c r="I504" s="196"/>
      <c r="L504" s="192"/>
      <c r="M504" s="197"/>
      <c r="T504" s="198"/>
      <c r="AT504" s="193" t="s">
        <v>224</v>
      </c>
      <c r="AU504" s="193" t="s">
        <v>83</v>
      </c>
      <c r="AV504" s="14" t="s">
        <v>83</v>
      </c>
      <c r="AW504" s="14" t="s">
        <v>27</v>
      </c>
      <c r="AX504" s="14" t="s">
        <v>72</v>
      </c>
      <c r="AY504" s="193" t="s">
        <v>216</v>
      </c>
    </row>
    <row r="505" spans="2:65" s="14" customFormat="1" ht="12">
      <c r="B505" s="192"/>
      <c r="D505" s="186" t="s">
        <v>224</v>
      </c>
      <c r="E505" s="193" t="s">
        <v>1</v>
      </c>
      <c r="F505" s="194" t="s">
        <v>724</v>
      </c>
      <c r="H505" s="195">
        <v>1.22</v>
      </c>
      <c r="I505" s="196"/>
      <c r="L505" s="192"/>
      <c r="M505" s="197"/>
      <c r="T505" s="198"/>
      <c r="AT505" s="193" t="s">
        <v>224</v>
      </c>
      <c r="AU505" s="193" t="s">
        <v>83</v>
      </c>
      <c r="AV505" s="14" t="s">
        <v>83</v>
      </c>
      <c r="AW505" s="14" t="s">
        <v>27</v>
      </c>
      <c r="AX505" s="14" t="s">
        <v>72</v>
      </c>
      <c r="AY505" s="193" t="s">
        <v>216</v>
      </c>
    </row>
    <row r="506" spans="2:65" s="14" customFormat="1" ht="12">
      <c r="B506" s="192"/>
      <c r="D506" s="186" t="s">
        <v>224</v>
      </c>
      <c r="E506" s="193" t="s">
        <v>1</v>
      </c>
      <c r="F506" s="194" t="s">
        <v>725</v>
      </c>
      <c r="H506" s="195">
        <v>58.16</v>
      </c>
      <c r="I506" s="196"/>
      <c r="L506" s="192"/>
      <c r="M506" s="197"/>
      <c r="T506" s="198"/>
      <c r="AT506" s="193" t="s">
        <v>224</v>
      </c>
      <c r="AU506" s="193" t="s">
        <v>83</v>
      </c>
      <c r="AV506" s="14" t="s">
        <v>83</v>
      </c>
      <c r="AW506" s="14" t="s">
        <v>27</v>
      </c>
      <c r="AX506" s="14" t="s">
        <v>72</v>
      </c>
      <c r="AY506" s="193" t="s">
        <v>216</v>
      </c>
    </row>
    <row r="507" spans="2:65" s="14" customFormat="1" ht="12">
      <c r="B507" s="192"/>
      <c r="D507" s="186" t="s">
        <v>224</v>
      </c>
      <c r="E507" s="193" t="s">
        <v>1</v>
      </c>
      <c r="F507" s="194" t="s">
        <v>726</v>
      </c>
      <c r="H507" s="195">
        <v>1.22</v>
      </c>
      <c r="I507" s="196"/>
      <c r="L507" s="192"/>
      <c r="M507" s="197"/>
      <c r="T507" s="198"/>
      <c r="AT507" s="193" t="s">
        <v>224</v>
      </c>
      <c r="AU507" s="193" t="s">
        <v>83</v>
      </c>
      <c r="AV507" s="14" t="s">
        <v>83</v>
      </c>
      <c r="AW507" s="14" t="s">
        <v>27</v>
      </c>
      <c r="AX507" s="14" t="s">
        <v>72</v>
      </c>
      <c r="AY507" s="193" t="s">
        <v>216</v>
      </c>
    </row>
    <row r="508" spans="2:65" s="14" customFormat="1" ht="12">
      <c r="B508" s="192"/>
      <c r="D508" s="186" t="s">
        <v>224</v>
      </c>
      <c r="E508" s="193" t="s">
        <v>1</v>
      </c>
      <c r="F508" s="194" t="s">
        <v>727</v>
      </c>
      <c r="H508" s="195">
        <v>8.61</v>
      </c>
      <c r="I508" s="196"/>
      <c r="L508" s="192"/>
      <c r="M508" s="197"/>
      <c r="T508" s="198"/>
      <c r="AT508" s="193" t="s">
        <v>224</v>
      </c>
      <c r="AU508" s="193" t="s">
        <v>83</v>
      </c>
      <c r="AV508" s="14" t="s">
        <v>83</v>
      </c>
      <c r="AW508" s="14" t="s">
        <v>27</v>
      </c>
      <c r="AX508" s="14" t="s">
        <v>72</v>
      </c>
      <c r="AY508" s="193" t="s">
        <v>216</v>
      </c>
    </row>
    <row r="509" spans="2:65" s="14" customFormat="1" ht="12">
      <c r="B509" s="192"/>
      <c r="D509" s="186" t="s">
        <v>224</v>
      </c>
      <c r="E509" s="193" t="s">
        <v>1</v>
      </c>
      <c r="F509" s="194" t="s">
        <v>728</v>
      </c>
      <c r="H509" s="195">
        <v>53.07</v>
      </c>
      <c r="I509" s="196"/>
      <c r="L509" s="192"/>
      <c r="M509" s="197"/>
      <c r="T509" s="198"/>
      <c r="AT509" s="193" t="s">
        <v>224</v>
      </c>
      <c r="AU509" s="193" t="s">
        <v>83</v>
      </c>
      <c r="AV509" s="14" t="s">
        <v>83</v>
      </c>
      <c r="AW509" s="14" t="s">
        <v>27</v>
      </c>
      <c r="AX509" s="14" t="s">
        <v>72</v>
      </c>
      <c r="AY509" s="193" t="s">
        <v>216</v>
      </c>
    </row>
    <row r="510" spans="2:65" s="15" customFormat="1" ht="12">
      <c r="B510" s="199"/>
      <c r="D510" s="186" t="s">
        <v>224</v>
      </c>
      <c r="E510" s="200" t="s">
        <v>1</v>
      </c>
      <c r="F510" s="201" t="s">
        <v>229</v>
      </c>
      <c r="H510" s="202">
        <v>139.11000000000001</v>
      </c>
      <c r="I510" s="203"/>
      <c r="L510" s="199"/>
      <c r="M510" s="204"/>
      <c r="T510" s="205"/>
      <c r="AT510" s="200" t="s">
        <v>224</v>
      </c>
      <c r="AU510" s="200" t="s">
        <v>83</v>
      </c>
      <c r="AV510" s="15" t="s">
        <v>222</v>
      </c>
      <c r="AW510" s="15" t="s">
        <v>27</v>
      </c>
      <c r="AX510" s="15" t="s">
        <v>78</v>
      </c>
      <c r="AY510" s="200" t="s">
        <v>216</v>
      </c>
    </row>
    <row r="511" spans="2:65" s="2" customFormat="1" ht="21.75" customHeight="1">
      <c r="B511" s="143"/>
      <c r="C511" s="172" t="s">
        <v>729</v>
      </c>
      <c r="D511" s="172" t="s">
        <v>218</v>
      </c>
      <c r="E511" s="173" t="s">
        <v>730</v>
      </c>
      <c r="F511" s="174" t="s">
        <v>731</v>
      </c>
      <c r="G511" s="175" t="s">
        <v>269</v>
      </c>
      <c r="H511" s="176">
        <v>90</v>
      </c>
      <c r="I511" s="177"/>
      <c r="J511" s="178">
        <f>ROUND(I511*H511,2)</f>
        <v>0</v>
      </c>
      <c r="K511" s="281"/>
      <c r="L511" s="45"/>
      <c r="M511" s="180" t="s">
        <v>1</v>
      </c>
      <c r="N511" s="139" t="s">
        <v>38</v>
      </c>
      <c r="P511" s="282">
        <f>O511*H511</f>
        <v>0</v>
      </c>
      <c r="Q511" s="282">
        <v>1.92E-3</v>
      </c>
      <c r="R511" s="282">
        <f>Q511*H511</f>
        <v>0.17280000000000001</v>
      </c>
      <c r="S511" s="282">
        <v>0</v>
      </c>
      <c r="T511" s="183">
        <f>S511*H511</f>
        <v>0</v>
      </c>
      <c r="AR511" s="184" t="s">
        <v>222</v>
      </c>
      <c r="AT511" s="184" t="s">
        <v>218</v>
      </c>
      <c r="AU511" s="184" t="s">
        <v>83</v>
      </c>
      <c r="AY511" s="258" t="s">
        <v>216</v>
      </c>
      <c r="BE511" s="283">
        <f>IF(N511="základná",J511,0)</f>
        <v>0</v>
      </c>
      <c r="BF511" s="283">
        <f>IF(N511="znížená",J511,0)</f>
        <v>0</v>
      </c>
      <c r="BG511" s="283">
        <f>IF(N511="zákl. prenesená",J511,0)</f>
        <v>0</v>
      </c>
      <c r="BH511" s="283">
        <f>IF(N511="zníž. prenesená",J511,0)</f>
        <v>0</v>
      </c>
      <c r="BI511" s="283">
        <f>IF(N511="nulová",J511,0)</f>
        <v>0</v>
      </c>
      <c r="BJ511" s="258" t="s">
        <v>83</v>
      </c>
      <c r="BK511" s="283">
        <f>ROUND(I511*H511,2)</f>
        <v>0</v>
      </c>
      <c r="BL511" s="258" t="s">
        <v>222</v>
      </c>
      <c r="BM511" s="184" t="s">
        <v>732</v>
      </c>
    </row>
    <row r="512" spans="2:65" s="13" customFormat="1" ht="12">
      <c r="B512" s="185"/>
      <c r="D512" s="186" t="s">
        <v>224</v>
      </c>
      <c r="E512" s="187" t="s">
        <v>1</v>
      </c>
      <c r="F512" s="188" t="s">
        <v>733</v>
      </c>
      <c r="H512" s="187" t="s">
        <v>1</v>
      </c>
      <c r="I512" s="189"/>
      <c r="L512" s="185"/>
      <c r="M512" s="190"/>
      <c r="T512" s="191"/>
      <c r="AT512" s="187" t="s">
        <v>224</v>
      </c>
      <c r="AU512" s="187" t="s">
        <v>83</v>
      </c>
      <c r="AV512" s="13" t="s">
        <v>78</v>
      </c>
      <c r="AW512" s="13" t="s">
        <v>27</v>
      </c>
      <c r="AX512" s="13" t="s">
        <v>72</v>
      </c>
      <c r="AY512" s="187" t="s">
        <v>216</v>
      </c>
    </row>
    <row r="513" spans="2:65" s="14" customFormat="1" ht="12">
      <c r="B513" s="192"/>
      <c r="D513" s="186" t="s">
        <v>224</v>
      </c>
      <c r="E513" s="193" t="s">
        <v>1</v>
      </c>
      <c r="F513" s="194" t="s">
        <v>734</v>
      </c>
      <c r="H513" s="195">
        <v>90</v>
      </c>
      <c r="I513" s="196"/>
      <c r="L513" s="192"/>
      <c r="M513" s="197"/>
      <c r="T513" s="198"/>
      <c r="AT513" s="193" t="s">
        <v>224</v>
      </c>
      <c r="AU513" s="193" t="s">
        <v>83</v>
      </c>
      <c r="AV513" s="14" t="s">
        <v>83</v>
      </c>
      <c r="AW513" s="14" t="s">
        <v>27</v>
      </c>
      <c r="AX513" s="14" t="s">
        <v>72</v>
      </c>
      <c r="AY513" s="193" t="s">
        <v>216</v>
      </c>
    </row>
    <row r="514" spans="2:65" s="15" customFormat="1" ht="12">
      <c r="B514" s="199"/>
      <c r="D514" s="186" t="s">
        <v>224</v>
      </c>
      <c r="E514" s="200" t="s">
        <v>1</v>
      </c>
      <c r="F514" s="201" t="s">
        <v>229</v>
      </c>
      <c r="H514" s="202">
        <v>90</v>
      </c>
      <c r="I514" s="203"/>
      <c r="L514" s="199"/>
      <c r="M514" s="204"/>
      <c r="T514" s="205"/>
      <c r="AT514" s="200" t="s">
        <v>224</v>
      </c>
      <c r="AU514" s="200" t="s">
        <v>83</v>
      </c>
      <c r="AV514" s="15" t="s">
        <v>222</v>
      </c>
      <c r="AW514" s="15" t="s">
        <v>27</v>
      </c>
      <c r="AX514" s="15" t="s">
        <v>78</v>
      </c>
      <c r="AY514" s="200" t="s">
        <v>216</v>
      </c>
    </row>
    <row r="515" spans="2:65" s="2" customFormat="1" ht="16.5" customHeight="1">
      <c r="B515" s="143"/>
      <c r="C515" s="172" t="s">
        <v>735</v>
      </c>
      <c r="D515" s="172" t="s">
        <v>218</v>
      </c>
      <c r="E515" s="173" t="s">
        <v>736</v>
      </c>
      <c r="F515" s="174" t="s">
        <v>737</v>
      </c>
      <c r="G515" s="175" t="s">
        <v>269</v>
      </c>
      <c r="H515" s="176">
        <v>168.75</v>
      </c>
      <c r="I515" s="177"/>
      <c r="J515" s="178">
        <f>ROUND(I515*H515,2)</f>
        <v>0</v>
      </c>
      <c r="K515" s="281"/>
      <c r="L515" s="45"/>
      <c r="M515" s="180" t="s">
        <v>1</v>
      </c>
      <c r="N515" s="139" t="s">
        <v>38</v>
      </c>
      <c r="P515" s="282">
        <f>O515*H515</f>
        <v>0</v>
      </c>
      <c r="Q515" s="282">
        <v>5.0000000000000002E-5</v>
      </c>
      <c r="R515" s="282">
        <f>Q515*H515</f>
        <v>8.4375000000000006E-3</v>
      </c>
      <c r="S515" s="282">
        <v>0</v>
      </c>
      <c r="T515" s="183">
        <f>S515*H515</f>
        <v>0</v>
      </c>
      <c r="AR515" s="184" t="s">
        <v>222</v>
      </c>
      <c r="AT515" s="184" t="s">
        <v>218</v>
      </c>
      <c r="AU515" s="184" t="s">
        <v>83</v>
      </c>
      <c r="AY515" s="258" t="s">
        <v>216</v>
      </c>
      <c r="BE515" s="283">
        <f>IF(N515="základná",J515,0)</f>
        <v>0</v>
      </c>
      <c r="BF515" s="283">
        <f>IF(N515="znížená",J515,0)</f>
        <v>0</v>
      </c>
      <c r="BG515" s="283">
        <f>IF(N515="zákl. prenesená",J515,0)</f>
        <v>0</v>
      </c>
      <c r="BH515" s="283">
        <f>IF(N515="zníž. prenesená",J515,0)</f>
        <v>0</v>
      </c>
      <c r="BI515" s="283">
        <f>IF(N515="nulová",J515,0)</f>
        <v>0</v>
      </c>
      <c r="BJ515" s="258" t="s">
        <v>83</v>
      </c>
      <c r="BK515" s="283">
        <f>ROUND(I515*H515,2)</f>
        <v>0</v>
      </c>
      <c r="BL515" s="258" t="s">
        <v>222</v>
      </c>
      <c r="BM515" s="184" t="s">
        <v>738</v>
      </c>
    </row>
    <row r="516" spans="2:65" s="14" customFormat="1" ht="12">
      <c r="B516" s="192"/>
      <c r="D516" s="186" t="s">
        <v>224</v>
      </c>
      <c r="E516" s="193" t="s">
        <v>1</v>
      </c>
      <c r="F516" s="194" t="s">
        <v>739</v>
      </c>
      <c r="H516" s="195">
        <v>168.75</v>
      </c>
      <c r="I516" s="196"/>
      <c r="L516" s="192"/>
      <c r="M516" s="197"/>
      <c r="T516" s="198"/>
      <c r="AT516" s="193" t="s">
        <v>224</v>
      </c>
      <c r="AU516" s="193" t="s">
        <v>83</v>
      </c>
      <c r="AV516" s="14" t="s">
        <v>83</v>
      </c>
      <c r="AW516" s="14" t="s">
        <v>27</v>
      </c>
      <c r="AX516" s="14" t="s">
        <v>72</v>
      </c>
      <c r="AY516" s="193" t="s">
        <v>216</v>
      </c>
    </row>
    <row r="517" spans="2:65" s="15" customFormat="1" ht="12">
      <c r="B517" s="199"/>
      <c r="D517" s="186" t="s">
        <v>224</v>
      </c>
      <c r="E517" s="200" t="s">
        <v>1</v>
      </c>
      <c r="F517" s="201" t="s">
        <v>229</v>
      </c>
      <c r="H517" s="202">
        <v>168.75</v>
      </c>
      <c r="I517" s="203"/>
      <c r="L517" s="199"/>
      <c r="M517" s="204"/>
      <c r="T517" s="205"/>
      <c r="AT517" s="200" t="s">
        <v>224</v>
      </c>
      <c r="AU517" s="200" t="s">
        <v>83</v>
      </c>
      <c r="AV517" s="15" t="s">
        <v>222</v>
      </c>
      <c r="AW517" s="15" t="s">
        <v>27</v>
      </c>
      <c r="AX517" s="15" t="s">
        <v>78</v>
      </c>
      <c r="AY517" s="200" t="s">
        <v>216</v>
      </c>
    </row>
    <row r="518" spans="2:65" s="273" customFormat="1" ht="22.75" customHeight="1">
      <c r="B518" s="274"/>
      <c r="D518" s="160" t="s">
        <v>71</v>
      </c>
      <c r="E518" s="170" t="s">
        <v>740</v>
      </c>
      <c r="F518" s="170" t="s">
        <v>741</v>
      </c>
      <c r="I518" s="275"/>
      <c r="J518" s="280">
        <f>BK518</f>
        <v>0</v>
      </c>
      <c r="L518" s="274"/>
      <c r="M518" s="277"/>
      <c r="P518" s="278">
        <f>P519</f>
        <v>0</v>
      </c>
      <c r="R518" s="278">
        <f>R519</f>
        <v>0</v>
      </c>
      <c r="T518" s="279">
        <f>T519</f>
        <v>0</v>
      </c>
      <c r="AR518" s="160" t="s">
        <v>78</v>
      </c>
      <c r="AT518" s="168" t="s">
        <v>71</v>
      </c>
      <c r="AU518" s="168" t="s">
        <v>78</v>
      </c>
      <c r="AY518" s="160" t="s">
        <v>216</v>
      </c>
      <c r="BK518" s="169">
        <f>BK519</f>
        <v>0</v>
      </c>
    </row>
    <row r="519" spans="2:65" s="2" customFormat="1" ht="21.75" customHeight="1">
      <c r="B519" s="143"/>
      <c r="C519" s="172" t="s">
        <v>742</v>
      </c>
      <c r="D519" s="172" t="s">
        <v>218</v>
      </c>
      <c r="E519" s="173" t="s">
        <v>743</v>
      </c>
      <c r="F519" s="174" t="s">
        <v>744</v>
      </c>
      <c r="G519" s="175" t="s">
        <v>343</v>
      </c>
      <c r="H519" s="176">
        <v>472.52800000000002</v>
      </c>
      <c r="I519" s="177"/>
      <c r="J519" s="178">
        <f>ROUND(I519*H519,2)</f>
        <v>0</v>
      </c>
      <c r="K519" s="281"/>
      <c r="L519" s="45"/>
      <c r="M519" s="180" t="s">
        <v>1</v>
      </c>
      <c r="N519" s="139" t="s">
        <v>38</v>
      </c>
      <c r="P519" s="282">
        <f>O519*H519</f>
        <v>0</v>
      </c>
      <c r="Q519" s="282">
        <v>0</v>
      </c>
      <c r="R519" s="282">
        <f>Q519*H519</f>
        <v>0</v>
      </c>
      <c r="S519" s="282">
        <v>0</v>
      </c>
      <c r="T519" s="183">
        <f>S519*H519</f>
        <v>0</v>
      </c>
      <c r="AR519" s="184" t="s">
        <v>222</v>
      </c>
      <c r="AT519" s="184" t="s">
        <v>218</v>
      </c>
      <c r="AU519" s="184" t="s">
        <v>83</v>
      </c>
      <c r="AY519" s="258" t="s">
        <v>216</v>
      </c>
      <c r="BE519" s="283">
        <f>IF(N519="základná",J519,0)</f>
        <v>0</v>
      </c>
      <c r="BF519" s="283">
        <f>IF(N519="znížená",J519,0)</f>
        <v>0</v>
      </c>
      <c r="BG519" s="283">
        <f>IF(N519="zákl. prenesená",J519,0)</f>
        <v>0</v>
      </c>
      <c r="BH519" s="283">
        <f>IF(N519="zníž. prenesená",J519,0)</f>
        <v>0</v>
      </c>
      <c r="BI519" s="283">
        <f>IF(N519="nulová",J519,0)</f>
        <v>0</v>
      </c>
      <c r="BJ519" s="258" t="s">
        <v>83</v>
      </c>
      <c r="BK519" s="283">
        <f>ROUND(I519*H519,2)</f>
        <v>0</v>
      </c>
      <c r="BL519" s="258" t="s">
        <v>222</v>
      </c>
      <c r="BM519" s="184" t="s">
        <v>745</v>
      </c>
    </row>
    <row r="520" spans="2:65" s="273" customFormat="1" ht="26" customHeight="1">
      <c r="B520" s="274"/>
      <c r="D520" s="160" t="s">
        <v>71</v>
      </c>
      <c r="E520" s="161" t="s">
        <v>746</v>
      </c>
      <c r="F520" s="161" t="s">
        <v>747</v>
      </c>
      <c r="I520" s="275"/>
      <c r="J520" s="276">
        <f>BK520</f>
        <v>0</v>
      </c>
      <c r="L520" s="274"/>
      <c r="M520" s="277"/>
      <c r="P520" s="278">
        <f>P521+P552+P570+P636+P663+P729+P753+P770+P793+P810+P816+P832</f>
        <v>0</v>
      </c>
      <c r="R520" s="278">
        <f>R521+R552+R570+R636+R663+R729+R753+R770+R793+R810+R816+R832</f>
        <v>6.8759747200000012</v>
      </c>
      <c r="T520" s="279">
        <f>T521+T552+T570+T636+T663+T729+T753+T770+T793+T810+T816+T832</f>
        <v>0</v>
      </c>
      <c r="AR520" s="160" t="s">
        <v>83</v>
      </c>
      <c r="AT520" s="168" t="s">
        <v>71</v>
      </c>
      <c r="AU520" s="168" t="s">
        <v>72</v>
      </c>
      <c r="AY520" s="160" t="s">
        <v>216</v>
      </c>
      <c r="BK520" s="169">
        <f>BK521+BK552+BK570+BK636+BK663+BK729+BK753+BK770+BK793+BK810+BK816+BK832</f>
        <v>0</v>
      </c>
    </row>
    <row r="521" spans="2:65" s="273" customFormat="1" ht="22.75" customHeight="1">
      <c r="B521" s="274"/>
      <c r="D521" s="160" t="s">
        <v>71</v>
      </c>
      <c r="E521" s="170" t="s">
        <v>748</v>
      </c>
      <c r="F521" s="170" t="s">
        <v>749</v>
      </c>
      <c r="I521" s="275"/>
      <c r="J521" s="280">
        <f>BK521</f>
        <v>0</v>
      </c>
      <c r="L521" s="274"/>
      <c r="M521" s="277"/>
      <c r="P521" s="278">
        <f>SUM(P522:P551)</f>
        <v>0</v>
      </c>
      <c r="R521" s="278">
        <f>SUM(R522:R551)</f>
        <v>0.34596442999999999</v>
      </c>
      <c r="T521" s="279">
        <f>SUM(T522:T551)</f>
        <v>0</v>
      </c>
      <c r="AR521" s="160" t="s">
        <v>83</v>
      </c>
      <c r="AT521" s="168" t="s">
        <v>71</v>
      </c>
      <c r="AU521" s="168" t="s">
        <v>78</v>
      </c>
      <c r="AY521" s="160" t="s">
        <v>216</v>
      </c>
      <c r="BK521" s="169">
        <f>SUM(BK522:BK551)</f>
        <v>0</v>
      </c>
    </row>
    <row r="522" spans="2:65" s="2" customFormat="1" ht="21.75" customHeight="1">
      <c r="B522" s="143"/>
      <c r="C522" s="172" t="s">
        <v>750</v>
      </c>
      <c r="D522" s="172" t="s">
        <v>218</v>
      </c>
      <c r="E522" s="173" t="s">
        <v>751</v>
      </c>
      <c r="F522" s="174" t="s">
        <v>752</v>
      </c>
      <c r="G522" s="175" t="s">
        <v>269</v>
      </c>
      <c r="H522" s="176">
        <v>98.769000000000005</v>
      </c>
      <c r="I522" s="177"/>
      <c r="J522" s="178">
        <f>ROUND(I522*H522,2)</f>
        <v>0</v>
      </c>
      <c r="K522" s="281"/>
      <c r="L522" s="45"/>
      <c r="M522" s="180" t="s">
        <v>1</v>
      </c>
      <c r="N522" s="139" t="s">
        <v>38</v>
      </c>
      <c r="P522" s="282">
        <f>O522*H522</f>
        <v>0</v>
      </c>
      <c r="Q522" s="282">
        <v>0</v>
      </c>
      <c r="R522" s="282">
        <f>Q522*H522</f>
        <v>0</v>
      </c>
      <c r="S522" s="282">
        <v>0</v>
      </c>
      <c r="T522" s="183">
        <f>S522*H522</f>
        <v>0</v>
      </c>
      <c r="AR522" s="184" t="s">
        <v>301</v>
      </c>
      <c r="AT522" s="184" t="s">
        <v>218</v>
      </c>
      <c r="AU522" s="184" t="s">
        <v>83</v>
      </c>
      <c r="AY522" s="258" t="s">
        <v>216</v>
      </c>
      <c r="BE522" s="283">
        <f>IF(N522="základná",J522,0)</f>
        <v>0</v>
      </c>
      <c r="BF522" s="283">
        <f>IF(N522="znížená",J522,0)</f>
        <v>0</v>
      </c>
      <c r="BG522" s="283">
        <f>IF(N522="zákl. prenesená",J522,0)</f>
        <v>0</v>
      </c>
      <c r="BH522" s="283">
        <f>IF(N522="zníž. prenesená",J522,0)</f>
        <v>0</v>
      </c>
      <c r="BI522" s="283">
        <f>IF(N522="nulová",J522,0)</f>
        <v>0</v>
      </c>
      <c r="BJ522" s="258" t="s">
        <v>83</v>
      </c>
      <c r="BK522" s="283">
        <f>ROUND(I522*H522,2)</f>
        <v>0</v>
      </c>
      <c r="BL522" s="258" t="s">
        <v>301</v>
      </c>
      <c r="BM522" s="184" t="s">
        <v>753</v>
      </c>
    </row>
    <row r="523" spans="2:65" s="14" customFormat="1" ht="12">
      <c r="B523" s="192"/>
      <c r="D523" s="186" t="s">
        <v>224</v>
      </c>
      <c r="E523" s="193" t="s">
        <v>1</v>
      </c>
      <c r="F523" s="194" t="s">
        <v>133</v>
      </c>
      <c r="H523" s="195">
        <v>98.769000000000005</v>
      </c>
      <c r="I523" s="196"/>
      <c r="L523" s="192"/>
      <c r="M523" s="197"/>
      <c r="T523" s="198"/>
      <c r="AT523" s="193" t="s">
        <v>224</v>
      </c>
      <c r="AU523" s="193" t="s">
        <v>83</v>
      </c>
      <c r="AV523" s="14" t="s">
        <v>83</v>
      </c>
      <c r="AW523" s="14" t="s">
        <v>27</v>
      </c>
      <c r="AX523" s="14" t="s">
        <v>72</v>
      </c>
      <c r="AY523" s="193" t="s">
        <v>216</v>
      </c>
    </row>
    <row r="524" spans="2:65" s="15" customFormat="1" ht="12">
      <c r="B524" s="199"/>
      <c r="D524" s="186" t="s">
        <v>224</v>
      </c>
      <c r="E524" s="200" t="s">
        <v>132</v>
      </c>
      <c r="F524" s="201" t="s">
        <v>229</v>
      </c>
      <c r="H524" s="202">
        <v>98.769000000000005</v>
      </c>
      <c r="I524" s="203"/>
      <c r="L524" s="199"/>
      <c r="M524" s="204"/>
      <c r="T524" s="205"/>
      <c r="AT524" s="200" t="s">
        <v>224</v>
      </c>
      <c r="AU524" s="200" t="s">
        <v>83</v>
      </c>
      <c r="AV524" s="15" t="s">
        <v>222</v>
      </c>
      <c r="AW524" s="15" t="s">
        <v>27</v>
      </c>
      <c r="AX524" s="15" t="s">
        <v>78</v>
      </c>
      <c r="AY524" s="200" t="s">
        <v>216</v>
      </c>
    </row>
    <row r="525" spans="2:65" s="2" customFormat="1" ht="21.75" customHeight="1">
      <c r="B525" s="143"/>
      <c r="C525" s="172" t="s">
        <v>754</v>
      </c>
      <c r="D525" s="172" t="s">
        <v>218</v>
      </c>
      <c r="E525" s="173" t="s">
        <v>755</v>
      </c>
      <c r="F525" s="174" t="s">
        <v>756</v>
      </c>
      <c r="G525" s="175" t="s">
        <v>269</v>
      </c>
      <c r="H525" s="176">
        <v>6.2519999999999998</v>
      </c>
      <c r="I525" s="177"/>
      <c r="J525" s="178">
        <f>ROUND(I525*H525,2)</f>
        <v>0</v>
      </c>
      <c r="K525" s="281"/>
      <c r="L525" s="45"/>
      <c r="M525" s="180" t="s">
        <v>1</v>
      </c>
      <c r="N525" s="139" t="s">
        <v>38</v>
      </c>
      <c r="P525" s="282">
        <f>O525*H525</f>
        <v>0</v>
      </c>
      <c r="Q525" s="282">
        <v>0</v>
      </c>
      <c r="R525" s="282">
        <f>Q525*H525</f>
        <v>0</v>
      </c>
      <c r="S525" s="282">
        <v>0</v>
      </c>
      <c r="T525" s="183">
        <f>S525*H525</f>
        <v>0</v>
      </c>
      <c r="AR525" s="184" t="s">
        <v>301</v>
      </c>
      <c r="AT525" s="184" t="s">
        <v>218</v>
      </c>
      <c r="AU525" s="184" t="s">
        <v>83</v>
      </c>
      <c r="AY525" s="258" t="s">
        <v>216</v>
      </c>
      <c r="BE525" s="283">
        <f>IF(N525="základná",J525,0)</f>
        <v>0</v>
      </c>
      <c r="BF525" s="283">
        <f>IF(N525="znížená",J525,0)</f>
        <v>0</v>
      </c>
      <c r="BG525" s="283">
        <f>IF(N525="zákl. prenesená",J525,0)</f>
        <v>0</v>
      </c>
      <c r="BH525" s="283">
        <f>IF(N525="zníž. prenesená",J525,0)</f>
        <v>0</v>
      </c>
      <c r="BI525" s="283">
        <f>IF(N525="nulová",J525,0)</f>
        <v>0</v>
      </c>
      <c r="BJ525" s="258" t="s">
        <v>83</v>
      </c>
      <c r="BK525" s="283">
        <f>ROUND(I525*H525,2)</f>
        <v>0</v>
      </c>
      <c r="BL525" s="258" t="s">
        <v>301</v>
      </c>
      <c r="BM525" s="184" t="s">
        <v>757</v>
      </c>
    </row>
    <row r="526" spans="2:65" s="14" customFormat="1" ht="12">
      <c r="B526" s="192"/>
      <c r="D526" s="186" t="s">
        <v>224</v>
      </c>
      <c r="E526" s="193" t="s">
        <v>1</v>
      </c>
      <c r="F526" s="194" t="s">
        <v>758</v>
      </c>
      <c r="H526" s="195">
        <v>6.2519999999999998</v>
      </c>
      <c r="I526" s="196"/>
      <c r="L526" s="192"/>
      <c r="M526" s="197"/>
      <c r="T526" s="198"/>
      <c r="AT526" s="193" t="s">
        <v>224</v>
      </c>
      <c r="AU526" s="193" t="s">
        <v>83</v>
      </c>
      <c r="AV526" s="14" t="s">
        <v>83</v>
      </c>
      <c r="AW526" s="14" t="s">
        <v>27</v>
      </c>
      <c r="AX526" s="14" t="s">
        <v>72</v>
      </c>
      <c r="AY526" s="193" t="s">
        <v>216</v>
      </c>
    </row>
    <row r="527" spans="2:65" s="15" customFormat="1" ht="12">
      <c r="B527" s="199"/>
      <c r="D527" s="186" t="s">
        <v>224</v>
      </c>
      <c r="E527" s="200" t="s">
        <v>134</v>
      </c>
      <c r="F527" s="201" t="s">
        <v>229</v>
      </c>
      <c r="H527" s="202">
        <v>6.2519999999999998</v>
      </c>
      <c r="I527" s="203"/>
      <c r="L527" s="199"/>
      <c r="M527" s="204"/>
      <c r="T527" s="205"/>
      <c r="AT527" s="200" t="s">
        <v>224</v>
      </c>
      <c r="AU527" s="200" t="s">
        <v>83</v>
      </c>
      <c r="AV527" s="15" t="s">
        <v>222</v>
      </c>
      <c r="AW527" s="15" t="s">
        <v>27</v>
      </c>
      <c r="AX527" s="15" t="s">
        <v>78</v>
      </c>
      <c r="AY527" s="200" t="s">
        <v>216</v>
      </c>
    </row>
    <row r="528" spans="2:65" s="2" customFormat="1" ht="16.5" customHeight="1">
      <c r="B528" s="143"/>
      <c r="C528" s="206" t="s">
        <v>759</v>
      </c>
      <c r="D528" s="206" t="s">
        <v>272</v>
      </c>
      <c r="E528" s="207" t="s">
        <v>760</v>
      </c>
      <c r="F528" s="208" t="s">
        <v>761</v>
      </c>
      <c r="G528" s="209" t="s">
        <v>269</v>
      </c>
      <c r="H528" s="210">
        <v>120.774</v>
      </c>
      <c r="I528" s="211"/>
      <c r="J528" s="212">
        <f>ROUND(I528*H528,2)</f>
        <v>0</v>
      </c>
      <c r="K528" s="213"/>
      <c r="L528" s="214"/>
      <c r="M528" s="215" t="s">
        <v>1</v>
      </c>
      <c r="N528" s="284" t="s">
        <v>38</v>
      </c>
      <c r="P528" s="282">
        <f>O528*H528</f>
        <v>0</v>
      </c>
      <c r="Q528" s="282">
        <v>2.0000000000000001E-4</v>
      </c>
      <c r="R528" s="282">
        <f>Q528*H528</f>
        <v>2.4154800000000001E-2</v>
      </c>
      <c r="S528" s="282">
        <v>0</v>
      </c>
      <c r="T528" s="183">
        <f>S528*H528</f>
        <v>0</v>
      </c>
      <c r="AR528" s="184" t="s">
        <v>396</v>
      </c>
      <c r="AT528" s="184" t="s">
        <v>272</v>
      </c>
      <c r="AU528" s="184" t="s">
        <v>83</v>
      </c>
      <c r="AY528" s="258" t="s">
        <v>216</v>
      </c>
      <c r="BE528" s="283">
        <f>IF(N528="základná",J528,0)</f>
        <v>0</v>
      </c>
      <c r="BF528" s="283">
        <f>IF(N528="znížená",J528,0)</f>
        <v>0</v>
      </c>
      <c r="BG528" s="283">
        <f>IF(N528="zákl. prenesená",J528,0)</f>
        <v>0</v>
      </c>
      <c r="BH528" s="283">
        <f>IF(N528="zníž. prenesená",J528,0)</f>
        <v>0</v>
      </c>
      <c r="BI528" s="283">
        <f>IF(N528="nulová",J528,0)</f>
        <v>0</v>
      </c>
      <c r="BJ528" s="258" t="s">
        <v>83</v>
      </c>
      <c r="BK528" s="283">
        <f>ROUND(I528*H528,2)</f>
        <v>0</v>
      </c>
      <c r="BL528" s="258" t="s">
        <v>301</v>
      </c>
      <c r="BM528" s="184" t="s">
        <v>762</v>
      </c>
    </row>
    <row r="529" spans="2:65" s="14" customFormat="1" ht="12">
      <c r="B529" s="192"/>
      <c r="D529" s="186" t="s">
        <v>224</v>
      </c>
      <c r="E529" s="193" t="s">
        <v>1</v>
      </c>
      <c r="F529" s="194" t="s">
        <v>763</v>
      </c>
      <c r="H529" s="195">
        <v>120.774</v>
      </c>
      <c r="I529" s="196"/>
      <c r="L529" s="192"/>
      <c r="M529" s="197"/>
      <c r="T529" s="198"/>
      <c r="AT529" s="193" t="s">
        <v>224</v>
      </c>
      <c r="AU529" s="193" t="s">
        <v>83</v>
      </c>
      <c r="AV529" s="14" t="s">
        <v>83</v>
      </c>
      <c r="AW529" s="14" t="s">
        <v>27</v>
      </c>
      <c r="AX529" s="14" t="s">
        <v>72</v>
      </c>
      <c r="AY529" s="193" t="s">
        <v>216</v>
      </c>
    </row>
    <row r="530" spans="2:65" s="15" customFormat="1" ht="12">
      <c r="B530" s="199"/>
      <c r="D530" s="186" t="s">
        <v>224</v>
      </c>
      <c r="E530" s="200" t="s">
        <v>1</v>
      </c>
      <c r="F530" s="201" t="s">
        <v>682</v>
      </c>
      <c r="H530" s="202">
        <v>120.774</v>
      </c>
      <c r="I530" s="203"/>
      <c r="L530" s="199"/>
      <c r="M530" s="204"/>
      <c r="T530" s="205"/>
      <c r="AT530" s="200" t="s">
        <v>224</v>
      </c>
      <c r="AU530" s="200" t="s">
        <v>83</v>
      </c>
      <c r="AV530" s="15" t="s">
        <v>222</v>
      </c>
      <c r="AW530" s="15" t="s">
        <v>27</v>
      </c>
      <c r="AX530" s="15" t="s">
        <v>78</v>
      </c>
      <c r="AY530" s="200" t="s">
        <v>216</v>
      </c>
    </row>
    <row r="531" spans="2:65" s="2" customFormat="1" ht="33" customHeight="1">
      <c r="B531" s="143"/>
      <c r="C531" s="172" t="s">
        <v>764</v>
      </c>
      <c r="D531" s="172" t="s">
        <v>218</v>
      </c>
      <c r="E531" s="173" t="s">
        <v>765</v>
      </c>
      <c r="F531" s="174" t="s">
        <v>766</v>
      </c>
      <c r="G531" s="175" t="s">
        <v>269</v>
      </c>
      <c r="H531" s="176">
        <v>98.769000000000005</v>
      </c>
      <c r="I531" s="177"/>
      <c r="J531" s="178">
        <f>ROUND(I531*H531,2)</f>
        <v>0</v>
      </c>
      <c r="K531" s="281"/>
      <c r="L531" s="45"/>
      <c r="M531" s="180" t="s">
        <v>1</v>
      </c>
      <c r="N531" s="139" t="s">
        <v>38</v>
      </c>
      <c r="P531" s="282">
        <f>O531*H531</f>
        <v>0</v>
      </c>
      <c r="Q531" s="282">
        <v>3.0000000000000001E-5</v>
      </c>
      <c r="R531" s="282">
        <f>Q531*H531</f>
        <v>2.9630700000000004E-3</v>
      </c>
      <c r="S531" s="282">
        <v>0</v>
      </c>
      <c r="T531" s="183">
        <f>S531*H531</f>
        <v>0</v>
      </c>
      <c r="AR531" s="184" t="s">
        <v>301</v>
      </c>
      <c r="AT531" s="184" t="s">
        <v>218</v>
      </c>
      <c r="AU531" s="184" t="s">
        <v>83</v>
      </c>
      <c r="AY531" s="258" t="s">
        <v>216</v>
      </c>
      <c r="BE531" s="283">
        <f>IF(N531="základná",J531,0)</f>
        <v>0</v>
      </c>
      <c r="BF531" s="283">
        <f>IF(N531="znížená",J531,0)</f>
        <v>0</v>
      </c>
      <c r="BG531" s="283">
        <f>IF(N531="zákl. prenesená",J531,0)</f>
        <v>0</v>
      </c>
      <c r="BH531" s="283">
        <f>IF(N531="zníž. prenesená",J531,0)</f>
        <v>0</v>
      </c>
      <c r="BI531" s="283">
        <f>IF(N531="nulová",J531,0)</f>
        <v>0</v>
      </c>
      <c r="BJ531" s="258" t="s">
        <v>83</v>
      </c>
      <c r="BK531" s="283">
        <f>ROUND(I531*H531,2)</f>
        <v>0</v>
      </c>
      <c r="BL531" s="258" t="s">
        <v>301</v>
      </c>
      <c r="BM531" s="184" t="s">
        <v>767</v>
      </c>
    </row>
    <row r="532" spans="2:65" s="14" customFormat="1" ht="12">
      <c r="B532" s="192"/>
      <c r="D532" s="186" t="s">
        <v>224</v>
      </c>
      <c r="E532" s="193" t="s">
        <v>1</v>
      </c>
      <c r="F532" s="194" t="s">
        <v>768</v>
      </c>
      <c r="H532" s="195">
        <v>98.769000000000005</v>
      </c>
      <c r="I532" s="196"/>
      <c r="L532" s="192"/>
      <c r="M532" s="197"/>
      <c r="T532" s="198"/>
      <c r="AT532" s="193" t="s">
        <v>224</v>
      </c>
      <c r="AU532" s="193" t="s">
        <v>83</v>
      </c>
      <c r="AV532" s="14" t="s">
        <v>83</v>
      </c>
      <c r="AW532" s="14" t="s">
        <v>27</v>
      </c>
      <c r="AX532" s="14" t="s">
        <v>72</v>
      </c>
      <c r="AY532" s="193" t="s">
        <v>216</v>
      </c>
    </row>
    <row r="533" spans="2:65" s="15" customFormat="1" ht="12">
      <c r="B533" s="199"/>
      <c r="D533" s="186" t="s">
        <v>224</v>
      </c>
      <c r="E533" s="200" t="s">
        <v>1</v>
      </c>
      <c r="F533" s="201" t="s">
        <v>229</v>
      </c>
      <c r="H533" s="202">
        <v>98.769000000000005</v>
      </c>
      <c r="I533" s="203"/>
      <c r="L533" s="199"/>
      <c r="M533" s="204"/>
      <c r="T533" s="205"/>
      <c r="AT533" s="200" t="s">
        <v>224</v>
      </c>
      <c r="AU533" s="200" t="s">
        <v>83</v>
      </c>
      <c r="AV533" s="15" t="s">
        <v>222</v>
      </c>
      <c r="AW533" s="15" t="s">
        <v>27</v>
      </c>
      <c r="AX533" s="15" t="s">
        <v>78</v>
      </c>
      <c r="AY533" s="200" t="s">
        <v>216</v>
      </c>
    </row>
    <row r="534" spans="2:65" s="2" customFormat="1" ht="33" customHeight="1">
      <c r="B534" s="143"/>
      <c r="C534" s="172" t="s">
        <v>769</v>
      </c>
      <c r="D534" s="172" t="s">
        <v>218</v>
      </c>
      <c r="E534" s="173" t="s">
        <v>770</v>
      </c>
      <c r="F534" s="174" t="s">
        <v>771</v>
      </c>
      <c r="G534" s="175" t="s">
        <v>269</v>
      </c>
      <c r="H534" s="176">
        <v>6.2519999999999998</v>
      </c>
      <c r="I534" s="177"/>
      <c r="J534" s="178">
        <f>ROUND(I534*H534,2)</f>
        <v>0</v>
      </c>
      <c r="K534" s="281"/>
      <c r="L534" s="45"/>
      <c r="M534" s="180" t="s">
        <v>1</v>
      </c>
      <c r="N534" s="139" t="s">
        <v>38</v>
      </c>
      <c r="P534" s="282">
        <f>O534*H534</f>
        <v>0</v>
      </c>
      <c r="Q534" s="282">
        <v>3.0000000000000001E-5</v>
      </c>
      <c r="R534" s="282">
        <f>Q534*H534</f>
        <v>1.8756E-4</v>
      </c>
      <c r="S534" s="282">
        <v>0</v>
      </c>
      <c r="T534" s="183">
        <f>S534*H534</f>
        <v>0</v>
      </c>
      <c r="AR534" s="184" t="s">
        <v>301</v>
      </c>
      <c r="AT534" s="184" t="s">
        <v>218</v>
      </c>
      <c r="AU534" s="184" t="s">
        <v>83</v>
      </c>
      <c r="AY534" s="258" t="s">
        <v>216</v>
      </c>
      <c r="BE534" s="283">
        <f>IF(N534="základná",J534,0)</f>
        <v>0</v>
      </c>
      <c r="BF534" s="283">
        <f>IF(N534="znížená",J534,0)</f>
        <v>0</v>
      </c>
      <c r="BG534" s="283">
        <f>IF(N534="zákl. prenesená",J534,0)</f>
        <v>0</v>
      </c>
      <c r="BH534" s="283">
        <f>IF(N534="zníž. prenesená",J534,0)</f>
        <v>0</v>
      </c>
      <c r="BI534" s="283">
        <f>IF(N534="nulová",J534,0)</f>
        <v>0</v>
      </c>
      <c r="BJ534" s="258" t="s">
        <v>83</v>
      </c>
      <c r="BK534" s="283">
        <f>ROUND(I534*H534,2)</f>
        <v>0</v>
      </c>
      <c r="BL534" s="258" t="s">
        <v>301</v>
      </c>
      <c r="BM534" s="184" t="s">
        <v>772</v>
      </c>
    </row>
    <row r="535" spans="2:65" s="14" customFormat="1" ht="12">
      <c r="B535" s="192"/>
      <c r="D535" s="186" t="s">
        <v>224</v>
      </c>
      <c r="E535" s="193" t="s">
        <v>1</v>
      </c>
      <c r="F535" s="194" t="s">
        <v>134</v>
      </c>
      <c r="H535" s="195">
        <v>6.2519999999999998</v>
      </c>
      <c r="I535" s="196"/>
      <c r="L535" s="192"/>
      <c r="M535" s="197"/>
      <c r="T535" s="198"/>
      <c r="AT535" s="193" t="s">
        <v>224</v>
      </c>
      <c r="AU535" s="193" t="s">
        <v>83</v>
      </c>
      <c r="AV535" s="14" t="s">
        <v>83</v>
      </c>
      <c r="AW535" s="14" t="s">
        <v>27</v>
      </c>
      <c r="AX535" s="14" t="s">
        <v>78</v>
      </c>
      <c r="AY535" s="193" t="s">
        <v>216</v>
      </c>
    </row>
    <row r="536" spans="2:65" s="2" customFormat="1" ht="33" customHeight="1">
      <c r="B536" s="143"/>
      <c r="C536" s="206" t="s">
        <v>773</v>
      </c>
      <c r="D536" s="206" t="s">
        <v>272</v>
      </c>
      <c r="E536" s="207" t="s">
        <v>774</v>
      </c>
      <c r="F536" s="208" t="s">
        <v>775</v>
      </c>
      <c r="G536" s="209" t="s">
        <v>269</v>
      </c>
      <c r="H536" s="210">
        <v>120.774</v>
      </c>
      <c r="I536" s="211"/>
      <c r="J536" s="212">
        <f>ROUND(I536*H536,2)</f>
        <v>0</v>
      </c>
      <c r="K536" s="213"/>
      <c r="L536" s="214"/>
      <c r="M536" s="215" t="s">
        <v>1</v>
      </c>
      <c r="N536" s="284" t="s">
        <v>38</v>
      </c>
      <c r="P536" s="282">
        <f>O536*H536</f>
        <v>0</v>
      </c>
      <c r="Q536" s="282">
        <v>2E-3</v>
      </c>
      <c r="R536" s="282">
        <f>Q536*H536</f>
        <v>0.24154800000000001</v>
      </c>
      <c r="S536" s="282">
        <v>0</v>
      </c>
      <c r="T536" s="183">
        <f>S536*H536</f>
        <v>0</v>
      </c>
      <c r="AR536" s="184" t="s">
        <v>396</v>
      </c>
      <c r="AT536" s="184" t="s">
        <v>272</v>
      </c>
      <c r="AU536" s="184" t="s">
        <v>83</v>
      </c>
      <c r="AY536" s="258" t="s">
        <v>216</v>
      </c>
      <c r="BE536" s="283">
        <f>IF(N536="základná",J536,0)</f>
        <v>0</v>
      </c>
      <c r="BF536" s="283">
        <f>IF(N536="znížená",J536,0)</f>
        <v>0</v>
      </c>
      <c r="BG536" s="283">
        <f>IF(N536="zákl. prenesená",J536,0)</f>
        <v>0</v>
      </c>
      <c r="BH536" s="283">
        <f>IF(N536="zníž. prenesená",J536,0)</f>
        <v>0</v>
      </c>
      <c r="BI536" s="283">
        <f>IF(N536="nulová",J536,0)</f>
        <v>0</v>
      </c>
      <c r="BJ536" s="258" t="s">
        <v>83</v>
      </c>
      <c r="BK536" s="283">
        <f>ROUND(I536*H536,2)</f>
        <v>0</v>
      </c>
      <c r="BL536" s="258" t="s">
        <v>301</v>
      </c>
      <c r="BM536" s="184" t="s">
        <v>776</v>
      </c>
    </row>
    <row r="537" spans="2:65" s="14" customFormat="1" ht="12">
      <c r="B537" s="192"/>
      <c r="D537" s="186" t="s">
        <v>224</v>
      </c>
      <c r="E537" s="193" t="s">
        <v>1</v>
      </c>
      <c r="F537" s="194" t="s">
        <v>763</v>
      </c>
      <c r="H537" s="195">
        <v>120.774</v>
      </c>
      <c r="I537" s="196"/>
      <c r="L537" s="192"/>
      <c r="M537" s="197"/>
      <c r="T537" s="198"/>
      <c r="AT537" s="193" t="s">
        <v>224</v>
      </c>
      <c r="AU537" s="193" t="s">
        <v>83</v>
      </c>
      <c r="AV537" s="14" t="s">
        <v>83</v>
      </c>
      <c r="AW537" s="14" t="s">
        <v>27</v>
      </c>
      <c r="AX537" s="14" t="s">
        <v>72</v>
      </c>
      <c r="AY537" s="193" t="s">
        <v>216</v>
      </c>
    </row>
    <row r="538" spans="2:65" s="15" customFormat="1" ht="12">
      <c r="B538" s="199"/>
      <c r="D538" s="186" t="s">
        <v>224</v>
      </c>
      <c r="E538" s="200" t="s">
        <v>1</v>
      </c>
      <c r="F538" s="201" t="s">
        <v>682</v>
      </c>
      <c r="H538" s="202">
        <v>120.774</v>
      </c>
      <c r="I538" s="203"/>
      <c r="L538" s="199"/>
      <c r="M538" s="204"/>
      <c r="T538" s="205"/>
      <c r="AT538" s="200" t="s">
        <v>224</v>
      </c>
      <c r="AU538" s="200" t="s">
        <v>83</v>
      </c>
      <c r="AV538" s="15" t="s">
        <v>222</v>
      </c>
      <c r="AW538" s="15" t="s">
        <v>27</v>
      </c>
      <c r="AX538" s="15" t="s">
        <v>78</v>
      </c>
      <c r="AY538" s="200" t="s">
        <v>216</v>
      </c>
    </row>
    <row r="539" spans="2:65" s="2" customFormat="1" ht="16.5" customHeight="1">
      <c r="B539" s="143"/>
      <c r="C539" s="172" t="s">
        <v>777</v>
      </c>
      <c r="D539" s="172" t="s">
        <v>218</v>
      </c>
      <c r="E539" s="173" t="s">
        <v>778</v>
      </c>
      <c r="F539" s="174" t="s">
        <v>779</v>
      </c>
      <c r="G539" s="175" t="s">
        <v>269</v>
      </c>
      <c r="H539" s="176">
        <v>102.602</v>
      </c>
      <c r="I539" s="177"/>
      <c r="J539" s="178">
        <f>ROUND(I539*H539,2)</f>
        <v>0</v>
      </c>
      <c r="K539" s="281"/>
      <c r="L539" s="45"/>
      <c r="M539" s="180" t="s">
        <v>1</v>
      </c>
      <c r="N539" s="139" t="s">
        <v>38</v>
      </c>
      <c r="P539" s="282">
        <f>O539*H539</f>
        <v>0</v>
      </c>
      <c r="Q539" s="282">
        <v>1E-4</v>
      </c>
      <c r="R539" s="282">
        <f>Q539*H539</f>
        <v>1.0260200000000001E-2</v>
      </c>
      <c r="S539" s="282">
        <v>0</v>
      </c>
      <c r="T539" s="183">
        <f>S539*H539</f>
        <v>0</v>
      </c>
      <c r="AR539" s="184" t="s">
        <v>301</v>
      </c>
      <c r="AT539" s="184" t="s">
        <v>218</v>
      </c>
      <c r="AU539" s="184" t="s">
        <v>83</v>
      </c>
      <c r="AY539" s="258" t="s">
        <v>216</v>
      </c>
      <c r="BE539" s="283">
        <f>IF(N539="základná",J539,0)</f>
        <v>0</v>
      </c>
      <c r="BF539" s="283">
        <f>IF(N539="znížená",J539,0)</f>
        <v>0</v>
      </c>
      <c r="BG539" s="283">
        <f>IF(N539="zákl. prenesená",J539,0)</f>
        <v>0</v>
      </c>
      <c r="BH539" s="283">
        <f>IF(N539="zníž. prenesená",J539,0)</f>
        <v>0</v>
      </c>
      <c r="BI539" s="283">
        <f>IF(N539="nulová",J539,0)</f>
        <v>0</v>
      </c>
      <c r="BJ539" s="258" t="s">
        <v>83</v>
      </c>
      <c r="BK539" s="283">
        <f>ROUND(I539*H539,2)</f>
        <v>0</v>
      </c>
      <c r="BL539" s="258" t="s">
        <v>301</v>
      </c>
      <c r="BM539" s="184" t="s">
        <v>780</v>
      </c>
    </row>
    <row r="540" spans="2:65" s="13" customFormat="1" ht="12">
      <c r="B540" s="185"/>
      <c r="D540" s="186" t="s">
        <v>224</v>
      </c>
      <c r="E540" s="187" t="s">
        <v>1</v>
      </c>
      <c r="F540" s="188" t="s">
        <v>781</v>
      </c>
      <c r="H540" s="187" t="s">
        <v>1</v>
      </c>
      <c r="I540" s="189"/>
      <c r="L540" s="185"/>
      <c r="M540" s="190"/>
      <c r="T540" s="191"/>
      <c r="AT540" s="187" t="s">
        <v>224</v>
      </c>
      <c r="AU540" s="187" t="s">
        <v>83</v>
      </c>
      <c r="AV540" s="13" t="s">
        <v>78</v>
      </c>
      <c r="AW540" s="13" t="s">
        <v>27</v>
      </c>
      <c r="AX540" s="13" t="s">
        <v>72</v>
      </c>
      <c r="AY540" s="187" t="s">
        <v>216</v>
      </c>
    </row>
    <row r="541" spans="2:65" s="13" customFormat="1" ht="12">
      <c r="B541" s="185"/>
      <c r="D541" s="186" t="s">
        <v>224</v>
      </c>
      <c r="E541" s="187" t="s">
        <v>1</v>
      </c>
      <c r="F541" s="188" t="s">
        <v>782</v>
      </c>
      <c r="H541" s="187" t="s">
        <v>1</v>
      </c>
      <c r="I541" s="189"/>
      <c r="L541" s="185"/>
      <c r="M541" s="190"/>
      <c r="T541" s="191"/>
      <c r="AT541" s="187" t="s">
        <v>224</v>
      </c>
      <c r="AU541" s="187" t="s">
        <v>83</v>
      </c>
      <c r="AV541" s="13" t="s">
        <v>78</v>
      </c>
      <c r="AW541" s="13" t="s">
        <v>27</v>
      </c>
      <c r="AX541" s="13" t="s">
        <v>72</v>
      </c>
      <c r="AY541" s="187" t="s">
        <v>216</v>
      </c>
    </row>
    <row r="542" spans="2:65" s="14" customFormat="1" ht="12">
      <c r="B542" s="192"/>
      <c r="D542" s="186" t="s">
        <v>224</v>
      </c>
      <c r="E542" s="193" t="s">
        <v>1</v>
      </c>
      <c r="F542" s="194" t="s">
        <v>783</v>
      </c>
      <c r="H542" s="195">
        <v>46.116</v>
      </c>
      <c r="I542" s="196"/>
      <c r="L542" s="192"/>
      <c r="M542" s="197"/>
      <c r="T542" s="198"/>
      <c r="AT542" s="193" t="s">
        <v>224</v>
      </c>
      <c r="AU542" s="193" t="s">
        <v>83</v>
      </c>
      <c r="AV542" s="14" t="s">
        <v>83</v>
      </c>
      <c r="AW542" s="14" t="s">
        <v>27</v>
      </c>
      <c r="AX542" s="14" t="s">
        <v>72</v>
      </c>
      <c r="AY542" s="193" t="s">
        <v>216</v>
      </c>
    </row>
    <row r="543" spans="2:65" s="13" customFormat="1" ht="12">
      <c r="B543" s="185"/>
      <c r="D543" s="186" t="s">
        <v>224</v>
      </c>
      <c r="E543" s="187" t="s">
        <v>1</v>
      </c>
      <c r="F543" s="188" t="s">
        <v>784</v>
      </c>
      <c r="H543" s="187" t="s">
        <v>1</v>
      </c>
      <c r="I543" s="189"/>
      <c r="L543" s="185"/>
      <c r="M543" s="190"/>
      <c r="T543" s="191"/>
      <c r="AT543" s="187" t="s">
        <v>224</v>
      </c>
      <c r="AU543" s="187" t="s">
        <v>83</v>
      </c>
      <c r="AV543" s="13" t="s">
        <v>78</v>
      </c>
      <c r="AW543" s="13" t="s">
        <v>27</v>
      </c>
      <c r="AX543" s="13" t="s">
        <v>72</v>
      </c>
      <c r="AY543" s="187" t="s">
        <v>216</v>
      </c>
    </row>
    <row r="544" spans="2:65" s="14" customFormat="1" ht="12">
      <c r="B544" s="192"/>
      <c r="D544" s="186" t="s">
        <v>224</v>
      </c>
      <c r="E544" s="193" t="s">
        <v>1</v>
      </c>
      <c r="F544" s="194" t="s">
        <v>785</v>
      </c>
      <c r="H544" s="195">
        <v>28.425999999999998</v>
      </c>
      <c r="I544" s="196"/>
      <c r="L544" s="192"/>
      <c r="M544" s="197"/>
      <c r="T544" s="198"/>
      <c r="AT544" s="193" t="s">
        <v>224</v>
      </c>
      <c r="AU544" s="193" t="s">
        <v>83</v>
      </c>
      <c r="AV544" s="14" t="s">
        <v>83</v>
      </c>
      <c r="AW544" s="14" t="s">
        <v>27</v>
      </c>
      <c r="AX544" s="14" t="s">
        <v>72</v>
      </c>
      <c r="AY544" s="193" t="s">
        <v>216</v>
      </c>
    </row>
    <row r="545" spans="2:65" s="13" customFormat="1" ht="12">
      <c r="B545" s="185"/>
      <c r="D545" s="186" t="s">
        <v>224</v>
      </c>
      <c r="E545" s="187" t="s">
        <v>1</v>
      </c>
      <c r="F545" s="188" t="s">
        <v>786</v>
      </c>
      <c r="H545" s="187" t="s">
        <v>1</v>
      </c>
      <c r="I545" s="189"/>
      <c r="L545" s="185"/>
      <c r="M545" s="190"/>
      <c r="T545" s="191"/>
      <c r="AT545" s="187" t="s">
        <v>224</v>
      </c>
      <c r="AU545" s="187" t="s">
        <v>83</v>
      </c>
      <c r="AV545" s="13" t="s">
        <v>78</v>
      </c>
      <c r="AW545" s="13" t="s">
        <v>27</v>
      </c>
      <c r="AX545" s="13" t="s">
        <v>72</v>
      </c>
      <c r="AY545" s="187" t="s">
        <v>216</v>
      </c>
    </row>
    <row r="546" spans="2:65" s="14" customFormat="1" ht="12">
      <c r="B546" s="192"/>
      <c r="D546" s="186" t="s">
        <v>224</v>
      </c>
      <c r="E546" s="193" t="s">
        <v>1</v>
      </c>
      <c r="F546" s="194" t="s">
        <v>787</v>
      </c>
      <c r="H546" s="195">
        <v>28.06</v>
      </c>
      <c r="I546" s="196"/>
      <c r="L546" s="192"/>
      <c r="M546" s="197"/>
      <c r="T546" s="198"/>
      <c r="AT546" s="193" t="s">
        <v>224</v>
      </c>
      <c r="AU546" s="193" t="s">
        <v>83</v>
      </c>
      <c r="AV546" s="14" t="s">
        <v>83</v>
      </c>
      <c r="AW546" s="14" t="s">
        <v>27</v>
      </c>
      <c r="AX546" s="14" t="s">
        <v>72</v>
      </c>
      <c r="AY546" s="193" t="s">
        <v>216</v>
      </c>
    </row>
    <row r="547" spans="2:65" s="15" customFormat="1" ht="12">
      <c r="B547" s="199"/>
      <c r="D547" s="186" t="s">
        <v>224</v>
      </c>
      <c r="E547" s="200" t="s">
        <v>1</v>
      </c>
      <c r="F547" s="201" t="s">
        <v>229</v>
      </c>
      <c r="H547" s="202">
        <v>102.602</v>
      </c>
      <c r="I547" s="203"/>
      <c r="L547" s="199"/>
      <c r="M547" s="204"/>
      <c r="T547" s="205"/>
      <c r="AT547" s="200" t="s">
        <v>224</v>
      </c>
      <c r="AU547" s="200" t="s">
        <v>83</v>
      </c>
      <c r="AV547" s="15" t="s">
        <v>222</v>
      </c>
      <c r="AW547" s="15" t="s">
        <v>27</v>
      </c>
      <c r="AX547" s="15" t="s">
        <v>78</v>
      </c>
      <c r="AY547" s="200" t="s">
        <v>216</v>
      </c>
    </row>
    <row r="548" spans="2:65" s="2" customFormat="1" ht="33" customHeight="1">
      <c r="B548" s="143"/>
      <c r="C548" s="172" t="s">
        <v>788</v>
      </c>
      <c r="D548" s="172" t="s">
        <v>218</v>
      </c>
      <c r="E548" s="173" t="s">
        <v>789</v>
      </c>
      <c r="F548" s="174" t="s">
        <v>790</v>
      </c>
      <c r="G548" s="175" t="s">
        <v>269</v>
      </c>
      <c r="H548" s="176">
        <v>14.79</v>
      </c>
      <c r="I548" s="177"/>
      <c r="J548" s="178">
        <f>ROUND(I548*H548,2)</f>
        <v>0</v>
      </c>
      <c r="K548" s="281"/>
      <c r="L548" s="45"/>
      <c r="M548" s="180" t="s">
        <v>1</v>
      </c>
      <c r="N548" s="139" t="s">
        <v>38</v>
      </c>
      <c r="P548" s="282">
        <f>O548*H548</f>
        <v>0</v>
      </c>
      <c r="Q548" s="282">
        <v>4.5199999999999997E-3</v>
      </c>
      <c r="R548" s="282">
        <f>Q548*H548</f>
        <v>6.6850799999999988E-2</v>
      </c>
      <c r="S548" s="282">
        <v>0</v>
      </c>
      <c r="T548" s="183">
        <f>S548*H548</f>
        <v>0</v>
      </c>
      <c r="AR548" s="184" t="s">
        <v>301</v>
      </c>
      <c r="AT548" s="184" t="s">
        <v>218</v>
      </c>
      <c r="AU548" s="184" t="s">
        <v>83</v>
      </c>
      <c r="AY548" s="258" t="s">
        <v>216</v>
      </c>
      <c r="BE548" s="283">
        <f>IF(N548="základná",J548,0)</f>
        <v>0</v>
      </c>
      <c r="BF548" s="283">
        <f>IF(N548="znížená",J548,0)</f>
        <v>0</v>
      </c>
      <c r="BG548" s="283">
        <f>IF(N548="zákl. prenesená",J548,0)</f>
        <v>0</v>
      </c>
      <c r="BH548" s="283">
        <f>IF(N548="zníž. prenesená",J548,0)</f>
        <v>0</v>
      </c>
      <c r="BI548" s="283">
        <f>IF(N548="nulová",J548,0)</f>
        <v>0</v>
      </c>
      <c r="BJ548" s="258" t="s">
        <v>83</v>
      </c>
      <c r="BK548" s="283">
        <f>ROUND(I548*H548,2)</f>
        <v>0</v>
      </c>
      <c r="BL548" s="258" t="s">
        <v>301</v>
      </c>
      <c r="BM548" s="184" t="s">
        <v>791</v>
      </c>
    </row>
    <row r="549" spans="2:65" s="14" customFormat="1" ht="12">
      <c r="B549" s="192"/>
      <c r="D549" s="186" t="s">
        <v>224</v>
      </c>
      <c r="E549" s="193" t="s">
        <v>1</v>
      </c>
      <c r="F549" s="194" t="s">
        <v>113</v>
      </c>
      <c r="H549" s="195">
        <v>14.79</v>
      </c>
      <c r="I549" s="196"/>
      <c r="L549" s="192"/>
      <c r="M549" s="197"/>
      <c r="T549" s="198"/>
      <c r="AT549" s="193" t="s">
        <v>224</v>
      </c>
      <c r="AU549" s="193" t="s">
        <v>83</v>
      </c>
      <c r="AV549" s="14" t="s">
        <v>83</v>
      </c>
      <c r="AW549" s="14" t="s">
        <v>27</v>
      </c>
      <c r="AX549" s="14" t="s">
        <v>72</v>
      </c>
      <c r="AY549" s="193" t="s">
        <v>216</v>
      </c>
    </row>
    <row r="550" spans="2:65" s="15" customFormat="1" ht="12">
      <c r="B550" s="199"/>
      <c r="D550" s="186" t="s">
        <v>224</v>
      </c>
      <c r="E550" s="200" t="s">
        <v>1</v>
      </c>
      <c r="F550" s="201" t="s">
        <v>229</v>
      </c>
      <c r="H550" s="202">
        <v>14.79</v>
      </c>
      <c r="I550" s="203"/>
      <c r="L550" s="199"/>
      <c r="M550" s="204"/>
      <c r="T550" s="205"/>
      <c r="AT550" s="200" t="s">
        <v>224</v>
      </c>
      <c r="AU550" s="200" t="s">
        <v>83</v>
      </c>
      <c r="AV550" s="15" t="s">
        <v>222</v>
      </c>
      <c r="AW550" s="15" t="s">
        <v>27</v>
      </c>
      <c r="AX550" s="15" t="s">
        <v>78</v>
      </c>
      <c r="AY550" s="200" t="s">
        <v>216</v>
      </c>
    </row>
    <row r="551" spans="2:65" s="2" customFormat="1" ht="21.75" customHeight="1">
      <c r="B551" s="143"/>
      <c r="C551" s="172" t="s">
        <v>740</v>
      </c>
      <c r="D551" s="172" t="s">
        <v>218</v>
      </c>
      <c r="E551" s="173" t="s">
        <v>792</v>
      </c>
      <c r="F551" s="174" t="s">
        <v>793</v>
      </c>
      <c r="G551" s="175" t="s">
        <v>794</v>
      </c>
      <c r="H551" s="224"/>
      <c r="I551" s="177"/>
      <c r="J551" s="178">
        <f>ROUND(I551*H551,2)</f>
        <v>0</v>
      </c>
      <c r="K551" s="281"/>
      <c r="L551" s="45"/>
      <c r="M551" s="180" t="s">
        <v>1</v>
      </c>
      <c r="N551" s="139" t="s">
        <v>38</v>
      </c>
      <c r="P551" s="282">
        <f>O551*H551</f>
        <v>0</v>
      </c>
      <c r="Q551" s="282">
        <v>0</v>
      </c>
      <c r="R551" s="282">
        <f>Q551*H551</f>
        <v>0</v>
      </c>
      <c r="S551" s="282">
        <v>0</v>
      </c>
      <c r="T551" s="183">
        <f>S551*H551</f>
        <v>0</v>
      </c>
      <c r="AR551" s="184" t="s">
        <v>301</v>
      </c>
      <c r="AT551" s="184" t="s">
        <v>218</v>
      </c>
      <c r="AU551" s="184" t="s">
        <v>83</v>
      </c>
      <c r="AY551" s="258" t="s">
        <v>216</v>
      </c>
      <c r="BE551" s="283">
        <f>IF(N551="základná",J551,0)</f>
        <v>0</v>
      </c>
      <c r="BF551" s="283">
        <f>IF(N551="znížená",J551,0)</f>
        <v>0</v>
      </c>
      <c r="BG551" s="283">
        <f>IF(N551="zákl. prenesená",J551,0)</f>
        <v>0</v>
      </c>
      <c r="BH551" s="283">
        <f>IF(N551="zníž. prenesená",J551,0)</f>
        <v>0</v>
      </c>
      <c r="BI551" s="283">
        <f>IF(N551="nulová",J551,0)</f>
        <v>0</v>
      </c>
      <c r="BJ551" s="258" t="s">
        <v>83</v>
      </c>
      <c r="BK551" s="283">
        <f>ROUND(I551*H551,2)</f>
        <v>0</v>
      </c>
      <c r="BL551" s="258" t="s">
        <v>301</v>
      </c>
      <c r="BM551" s="184" t="s">
        <v>795</v>
      </c>
    </row>
    <row r="552" spans="2:65" s="273" customFormat="1" ht="22.75" customHeight="1">
      <c r="B552" s="274"/>
      <c r="D552" s="160" t="s">
        <v>71</v>
      </c>
      <c r="E552" s="170" t="s">
        <v>796</v>
      </c>
      <c r="F552" s="170" t="s">
        <v>797</v>
      </c>
      <c r="I552" s="275"/>
      <c r="J552" s="280">
        <f>BK552</f>
        <v>0</v>
      </c>
      <c r="L552" s="274"/>
      <c r="M552" s="277"/>
      <c r="P552" s="278">
        <f>SUM(P553:P569)</f>
        <v>0</v>
      </c>
      <c r="R552" s="278">
        <f>SUM(R553:R569)</f>
        <v>0.21167965</v>
      </c>
      <c r="T552" s="279">
        <f>SUM(T553:T569)</f>
        <v>0</v>
      </c>
      <c r="AR552" s="160" t="s">
        <v>83</v>
      </c>
      <c r="AT552" s="168" t="s">
        <v>71</v>
      </c>
      <c r="AU552" s="168" t="s">
        <v>78</v>
      </c>
      <c r="AY552" s="160" t="s">
        <v>216</v>
      </c>
      <c r="BK552" s="169">
        <f>SUM(BK553:BK569)</f>
        <v>0</v>
      </c>
    </row>
    <row r="553" spans="2:65" s="2" customFormat="1" ht="21.75" customHeight="1">
      <c r="B553" s="143"/>
      <c r="C553" s="172" t="s">
        <v>798</v>
      </c>
      <c r="D553" s="172" t="s">
        <v>218</v>
      </c>
      <c r="E553" s="173" t="s">
        <v>799</v>
      </c>
      <c r="F553" s="174" t="s">
        <v>800</v>
      </c>
      <c r="G553" s="175" t="s">
        <v>269</v>
      </c>
      <c r="H553" s="176">
        <v>84.04</v>
      </c>
      <c r="I553" s="177"/>
      <c r="J553" s="178">
        <f>ROUND(I553*H553,2)</f>
        <v>0</v>
      </c>
      <c r="K553" s="281"/>
      <c r="L553" s="45"/>
      <c r="M553" s="180" t="s">
        <v>1</v>
      </c>
      <c r="N553" s="139" t="s">
        <v>38</v>
      </c>
      <c r="P553" s="282">
        <f>O553*H553</f>
        <v>0</v>
      </c>
      <c r="Q553" s="282">
        <v>0</v>
      </c>
      <c r="R553" s="282">
        <f>Q553*H553</f>
        <v>0</v>
      </c>
      <c r="S553" s="282">
        <v>0</v>
      </c>
      <c r="T553" s="183">
        <f>S553*H553</f>
        <v>0</v>
      </c>
      <c r="AR553" s="184" t="s">
        <v>301</v>
      </c>
      <c r="AT553" s="184" t="s">
        <v>218</v>
      </c>
      <c r="AU553" s="184" t="s">
        <v>83</v>
      </c>
      <c r="AY553" s="258" t="s">
        <v>216</v>
      </c>
      <c r="BE553" s="283">
        <f>IF(N553="základná",J553,0)</f>
        <v>0</v>
      </c>
      <c r="BF553" s="283">
        <f>IF(N553="znížená",J553,0)</f>
        <v>0</v>
      </c>
      <c r="BG553" s="283">
        <f>IF(N553="zákl. prenesená",J553,0)</f>
        <v>0</v>
      </c>
      <c r="BH553" s="283">
        <f>IF(N553="zníž. prenesená",J553,0)</f>
        <v>0</v>
      </c>
      <c r="BI553" s="283">
        <f>IF(N553="nulová",J553,0)</f>
        <v>0</v>
      </c>
      <c r="BJ553" s="258" t="s">
        <v>83</v>
      </c>
      <c r="BK553" s="283">
        <f>ROUND(I553*H553,2)</f>
        <v>0</v>
      </c>
      <c r="BL553" s="258" t="s">
        <v>301</v>
      </c>
      <c r="BM553" s="184" t="s">
        <v>801</v>
      </c>
    </row>
    <row r="554" spans="2:65" s="13" customFormat="1" ht="12">
      <c r="B554" s="185"/>
      <c r="D554" s="186" t="s">
        <v>224</v>
      </c>
      <c r="E554" s="187" t="s">
        <v>1</v>
      </c>
      <c r="F554" s="188" t="s">
        <v>802</v>
      </c>
      <c r="H554" s="187" t="s">
        <v>1</v>
      </c>
      <c r="I554" s="189"/>
      <c r="L554" s="185"/>
      <c r="M554" s="190"/>
      <c r="T554" s="191"/>
      <c r="AT554" s="187" t="s">
        <v>224</v>
      </c>
      <c r="AU554" s="187" t="s">
        <v>83</v>
      </c>
      <c r="AV554" s="13" t="s">
        <v>78</v>
      </c>
      <c r="AW554" s="13" t="s">
        <v>27</v>
      </c>
      <c r="AX554" s="13" t="s">
        <v>72</v>
      </c>
      <c r="AY554" s="187" t="s">
        <v>216</v>
      </c>
    </row>
    <row r="555" spans="2:65" s="14" customFormat="1" ht="12">
      <c r="B555" s="192"/>
      <c r="D555" s="186" t="s">
        <v>224</v>
      </c>
      <c r="E555" s="193" t="s">
        <v>1</v>
      </c>
      <c r="F555" s="194" t="s">
        <v>803</v>
      </c>
      <c r="H555" s="195">
        <v>86.04</v>
      </c>
      <c r="I555" s="196"/>
      <c r="L555" s="192"/>
      <c r="M555" s="197"/>
      <c r="T555" s="198"/>
      <c r="AT555" s="193" t="s">
        <v>224</v>
      </c>
      <c r="AU555" s="193" t="s">
        <v>83</v>
      </c>
      <c r="AV555" s="14" t="s">
        <v>83</v>
      </c>
      <c r="AW555" s="14" t="s">
        <v>27</v>
      </c>
      <c r="AX555" s="14" t="s">
        <v>72</v>
      </c>
      <c r="AY555" s="193" t="s">
        <v>216</v>
      </c>
    </row>
    <row r="556" spans="2:65" s="14" customFormat="1" ht="12">
      <c r="B556" s="192"/>
      <c r="D556" s="186" t="s">
        <v>224</v>
      </c>
      <c r="E556" s="193" t="s">
        <v>1</v>
      </c>
      <c r="F556" s="194" t="s">
        <v>804</v>
      </c>
      <c r="H556" s="195">
        <v>-2</v>
      </c>
      <c r="I556" s="196"/>
      <c r="L556" s="192"/>
      <c r="M556" s="197"/>
      <c r="T556" s="198"/>
      <c r="AT556" s="193" t="s">
        <v>224</v>
      </c>
      <c r="AU556" s="193" t="s">
        <v>83</v>
      </c>
      <c r="AV556" s="14" t="s">
        <v>83</v>
      </c>
      <c r="AW556" s="14" t="s">
        <v>27</v>
      </c>
      <c r="AX556" s="14" t="s">
        <v>72</v>
      </c>
      <c r="AY556" s="193" t="s">
        <v>216</v>
      </c>
    </row>
    <row r="557" spans="2:65" s="15" customFormat="1" ht="12">
      <c r="B557" s="199"/>
      <c r="D557" s="186" t="s">
        <v>224</v>
      </c>
      <c r="E557" s="200" t="s">
        <v>1</v>
      </c>
      <c r="F557" s="201" t="s">
        <v>229</v>
      </c>
      <c r="H557" s="202">
        <v>84.04</v>
      </c>
      <c r="I557" s="203"/>
      <c r="L557" s="199"/>
      <c r="M557" s="204"/>
      <c r="T557" s="205"/>
      <c r="AT557" s="200" t="s">
        <v>224</v>
      </c>
      <c r="AU557" s="200" t="s">
        <v>83</v>
      </c>
      <c r="AV557" s="15" t="s">
        <v>222</v>
      </c>
      <c r="AW557" s="15" t="s">
        <v>27</v>
      </c>
      <c r="AX557" s="15" t="s">
        <v>78</v>
      </c>
      <c r="AY557" s="200" t="s">
        <v>216</v>
      </c>
    </row>
    <row r="558" spans="2:65" s="2" customFormat="1" ht="16.5" customHeight="1">
      <c r="B558" s="143"/>
      <c r="C558" s="206" t="s">
        <v>805</v>
      </c>
      <c r="D558" s="206" t="s">
        <v>272</v>
      </c>
      <c r="E558" s="207" t="s">
        <v>806</v>
      </c>
      <c r="F558" s="208" t="s">
        <v>807</v>
      </c>
      <c r="G558" s="209" t="s">
        <v>269</v>
      </c>
      <c r="H558" s="210">
        <v>96.646000000000001</v>
      </c>
      <c r="I558" s="211"/>
      <c r="J558" s="212">
        <f>ROUND(I558*H558,2)</f>
        <v>0</v>
      </c>
      <c r="K558" s="213"/>
      <c r="L558" s="214"/>
      <c r="M558" s="215" t="s">
        <v>1</v>
      </c>
      <c r="N558" s="284" t="s">
        <v>38</v>
      </c>
      <c r="P558" s="282">
        <f>O558*H558</f>
        <v>0</v>
      </c>
      <c r="Q558" s="282">
        <v>1.3999999999999999E-4</v>
      </c>
      <c r="R558" s="282">
        <f>Q558*H558</f>
        <v>1.3530439999999999E-2</v>
      </c>
      <c r="S558" s="282">
        <v>0</v>
      </c>
      <c r="T558" s="183">
        <f>S558*H558</f>
        <v>0</v>
      </c>
      <c r="AR558" s="184" t="s">
        <v>396</v>
      </c>
      <c r="AT558" s="184" t="s">
        <v>272</v>
      </c>
      <c r="AU558" s="184" t="s">
        <v>83</v>
      </c>
      <c r="AY558" s="258" t="s">
        <v>216</v>
      </c>
      <c r="BE558" s="283">
        <f>IF(N558="základná",J558,0)</f>
        <v>0</v>
      </c>
      <c r="BF558" s="283">
        <f>IF(N558="znížená",J558,0)</f>
        <v>0</v>
      </c>
      <c r="BG558" s="283">
        <f>IF(N558="zákl. prenesená",J558,0)</f>
        <v>0</v>
      </c>
      <c r="BH558" s="283">
        <f>IF(N558="zníž. prenesená",J558,0)</f>
        <v>0</v>
      </c>
      <c r="BI558" s="283">
        <f>IF(N558="nulová",J558,0)</f>
        <v>0</v>
      </c>
      <c r="BJ558" s="258" t="s">
        <v>83</v>
      </c>
      <c r="BK558" s="283">
        <f>ROUND(I558*H558,2)</f>
        <v>0</v>
      </c>
      <c r="BL558" s="258" t="s">
        <v>301</v>
      </c>
      <c r="BM558" s="184" t="s">
        <v>808</v>
      </c>
    </row>
    <row r="559" spans="2:65" s="14" customFormat="1" ht="12">
      <c r="B559" s="192"/>
      <c r="D559" s="186" t="s">
        <v>224</v>
      </c>
      <c r="E559" s="193" t="s">
        <v>1</v>
      </c>
      <c r="F559" s="194" t="s">
        <v>809</v>
      </c>
      <c r="H559" s="195">
        <v>96.646000000000001</v>
      </c>
      <c r="I559" s="196"/>
      <c r="L559" s="192"/>
      <c r="M559" s="197"/>
      <c r="T559" s="198"/>
      <c r="AT559" s="193" t="s">
        <v>224</v>
      </c>
      <c r="AU559" s="193" t="s">
        <v>83</v>
      </c>
      <c r="AV559" s="14" t="s">
        <v>83</v>
      </c>
      <c r="AW559" s="14" t="s">
        <v>27</v>
      </c>
      <c r="AX559" s="14" t="s">
        <v>72</v>
      </c>
      <c r="AY559" s="193" t="s">
        <v>216</v>
      </c>
    </row>
    <row r="560" spans="2:65" s="15" customFormat="1" ht="12">
      <c r="B560" s="199"/>
      <c r="D560" s="186" t="s">
        <v>224</v>
      </c>
      <c r="E560" s="200" t="s">
        <v>1</v>
      </c>
      <c r="F560" s="201" t="s">
        <v>229</v>
      </c>
      <c r="H560" s="202">
        <v>96.646000000000001</v>
      </c>
      <c r="I560" s="203"/>
      <c r="L560" s="199"/>
      <c r="M560" s="204"/>
      <c r="T560" s="205"/>
      <c r="AT560" s="200" t="s">
        <v>224</v>
      </c>
      <c r="AU560" s="200" t="s">
        <v>83</v>
      </c>
      <c r="AV560" s="15" t="s">
        <v>222</v>
      </c>
      <c r="AW560" s="15" t="s">
        <v>27</v>
      </c>
      <c r="AX560" s="15" t="s">
        <v>78</v>
      </c>
      <c r="AY560" s="200" t="s">
        <v>216</v>
      </c>
    </row>
    <row r="561" spans="2:65" s="2" customFormat="1" ht="21.75" customHeight="1">
      <c r="B561" s="143"/>
      <c r="C561" s="172" t="s">
        <v>810</v>
      </c>
      <c r="D561" s="172" t="s">
        <v>218</v>
      </c>
      <c r="E561" s="173" t="s">
        <v>811</v>
      </c>
      <c r="F561" s="174" t="s">
        <v>812</v>
      </c>
      <c r="G561" s="175" t="s">
        <v>269</v>
      </c>
      <c r="H561" s="176">
        <v>144.529</v>
      </c>
      <c r="I561" s="177"/>
      <c r="J561" s="178">
        <f>ROUND(I561*H561,2)</f>
        <v>0</v>
      </c>
      <c r="K561" s="281"/>
      <c r="L561" s="45"/>
      <c r="M561" s="180" t="s">
        <v>1</v>
      </c>
      <c r="N561" s="139" t="s">
        <v>38</v>
      </c>
      <c r="P561" s="282">
        <f>O561*H561</f>
        <v>0</v>
      </c>
      <c r="Q561" s="282">
        <v>1.2099999999999999E-3</v>
      </c>
      <c r="R561" s="282">
        <f>Q561*H561</f>
        <v>0.17488008999999999</v>
      </c>
      <c r="S561" s="282">
        <v>0</v>
      </c>
      <c r="T561" s="183">
        <f>S561*H561</f>
        <v>0</v>
      </c>
      <c r="AR561" s="184" t="s">
        <v>301</v>
      </c>
      <c r="AT561" s="184" t="s">
        <v>218</v>
      </c>
      <c r="AU561" s="184" t="s">
        <v>83</v>
      </c>
      <c r="AY561" s="258" t="s">
        <v>216</v>
      </c>
      <c r="BE561" s="283">
        <f>IF(N561="základná",J561,0)</f>
        <v>0</v>
      </c>
      <c r="BF561" s="283">
        <f>IF(N561="znížená",J561,0)</f>
        <v>0</v>
      </c>
      <c r="BG561" s="283">
        <f>IF(N561="zákl. prenesená",J561,0)</f>
        <v>0</v>
      </c>
      <c r="BH561" s="283">
        <f>IF(N561="zníž. prenesená",J561,0)</f>
        <v>0</v>
      </c>
      <c r="BI561" s="283">
        <f>IF(N561="nulová",J561,0)</f>
        <v>0</v>
      </c>
      <c r="BJ561" s="258" t="s">
        <v>83</v>
      </c>
      <c r="BK561" s="283">
        <f>ROUND(I561*H561,2)</f>
        <v>0</v>
      </c>
      <c r="BL561" s="258" t="s">
        <v>301</v>
      </c>
      <c r="BM561" s="184" t="s">
        <v>813</v>
      </c>
    </row>
    <row r="562" spans="2:65" s="14" customFormat="1" ht="12">
      <c r="B562" s="192"/>
      <c r="D562" s="186" t="s">
        <v>224</v>
      </c>
      <c r="E562" s="193" t="s">
        <v>1</v>
      </c>
      <c r="F562" s="194" t="s">
        <v>118</v>
      </c>
      <c r="H562" s="195">
        <v>61.432000000000002</v>
      </c>
      <c r="I562" s="196"/>
      <c r="L562" s="192"/>
      <c r="M562" s="197"/>
      <c r="T562" s="198"/>
      <c r="AT562" s="193" t="s">
        <v>224</v>
      </c>
      <c r="AU562" s="193" t="s">
        <v>83</v>
      </c>
      <c r="AV562" s="14" t="s">
        <v>83</v>
      </c>
      <c r="AW562" s="14" t="s">
        <v>27</v>
      </c>
      <c r="AX562" s="14" t="s">
        <v>72</v>
      </c>
      <c r="AY562" s="193" t="s">
        <v>216</v>
      </c>
    </row>
    <row r="563" spans="2:65" s="14" customFormat="1" ht="12">
      <c r="B563" s="192"/>
      <c r="D563" s="186" t="s">
        <v>224</v>
      </c>
      <c r="E563" s="193" t="s">
        <v>1</v>
      </c>
      <c r="F563" s="194" t="s">
        <v>121</v>
      </c>
      <c r="H563" s="195">
        <v>33.015000000000001</v>
      </c>
      <c r="I563" s="196"/>
      <c r="L563" s="192"/>
      <c r="M563" s="197"/>
      <c r="T563" s="198"/>
      <c r="AT563" s="193" t="s">
        <v>224</v>
      </c>
      <c r="AU563" s="193" t="s">
        <v>83</v>
      </c>
      <c r="AV563" s="14" t="s">
        <v>83</v>
      </c>
      <c r="AW563" s="14" t="s">
        <v>27</v>
      </c>
      <c r="AX563" s="14" t="s">
        <v>72</v>
      </c>
      <c r="AY563" s="193" t="s">
        <v>216</v>
      </c>
    </row>
    <row r="564" spans="2:65" s="14" customFormat="1" ht="12">
      <c r="B564" s="192"/>
      <c r="D564" s="186" t="s">
        <v>224</v>
      </c>
      <c r="E564" s="193" t="s">
        <v>1</v>
      </c>
      <c r="F564" s="194" t="s">
        <v>123</v>
      </c>
      <c r="H564" s="195">
        <v>50.082000000000001</v>
      </c>
      <c r="I564" s="196"/>
      <c r="L564" s="192"/>
      <c r="M564" s="197"/>
      <c r="T564" s="198"/>
      <c r="AT564" s="193" t="s">
        <v>224</v>
      </c>
      <c r="AU564" s="193" t="s">
        <v>83</v>
      </c>
      <c r="AV564" s="14" t="s">
        <v>83</v>
      </c>
      <c r="AW564" s="14" t="s">
        <v>27</v>
      </c>
      <c r="AX564" s="14" t="s">
        <v>72</v>
      </c>
      <c r="AY564" s="193" t="s">
        <v>216</v>
      </c>
    </row>
    <row r="565" spans="2:65" s="15" customFormat="1" ht="12">
      <c r="B565" s="199"/>
      <c r="D565" s="186" t="s">
        <v>224</v>
      </c>
      <c r="E565" s="200" t="s">
        <v>1</v>
      </c>
      <c r="F565" s="201" t="s">
        <v>229</v>
      </c>
      <c r="H565" s="202">
        <v>144.529</v>
      </c>
      <c r="I565" s="203"/>
      <c r="L565" s="199"/>
      <c r="M565" s="204"/>
      <c r="T565" s="205"/>
      <c r="AT565" s="200" t="s">
        <v>224</v>
      </c>
      <c r="AU565" s="200" t="s">
        <v>83</v>
      </c>
      <c r="AV565" s="15" t="s">
        <v>222</v>
      </c>
      <c r="AW565" s="15" t="s">
        <v>27</v>
      </c>
      <c r="AX565" s="15" t="s">
        <v>78</v>
      </c>
      <c r="AY565" s="200" t="s">
        <v>216</v>
      </c>
    </row>
    <row r="566" spans="2:65" s="2" customFormat="1" ht="16.5" customHeight="1">
      <c r="B566" s="143"/>
      <c r="C566" s="206" t="s">
        <v>814</v>
      </c>
      <c r="D566" s="206" t="s">
        <v>272</v>
      </c>
      <c r="E566" s="207" t="s">
        <v>815</v>
      </c>
      <c r="F566" s="208" t="s">
        <v>816</v>
      </c>
      <c r="G566" s="209" t="s">
        <v>269</v>
      </c>
      <c r="H566" s="210">
        <v>166.208</v>
      </c>
      <c r="I566" s="211"/>
      <c r="J566" s="212">
        <f>ROUND(I566*H566,2)</f>
        <v>0</v>
      </c>
      <c r="K566" s="213"/>
      <c r="L566" s="214"/>
      <c r="M566" s="215" t="s">
        <v>1</v>
      </c>
      <c r="N566" s="284" t="s">
        <v>38</v>
      </c>
      <c r="P566" s="282">
        <f>O566*H566</f>
        <v>0</v>
      </c>
      <c r="Q566" s="282">
        <v>1.3999999999999999E-4</v>
      </c>
      <c r="R566" s="282">
        <f>Q566*H566</f>
        <v>2.3269119999999997E-2</v>
      </c>
      <c r="S566" s="282">
        <v>0</v>
      </c>
      <c r="T566" s="183">
        <f>S566*H566</f>
        <v>0</v>
      </c>
      <c r="AR566" s="184" t="s">
        <v>396</v>
      </c>
      <c r="AT566" s="184" t="s">
        <v>272</v>
      </c>
      <c r="AU566" s="184" t="s">
        <v>83</v>
      </c>
      <c r="AY566" s="258" t="s">
        <v>216</v>
      </c>
      <c r="BE566" s="283">
        <f>IF(N566="základná",J566,0)</f>
        <v>0</v>
      </c>
      <c r="BF566" s="283">
        <f>IF(N566="znížená",J566,0)</f>
        <v>0</v>
      </c>
      <c r="BG566" s="283">
        <f>IF(N566="zákl. prenesená",J566,0)</f>
        <v>0</v>
      </c>
      <c r="BH566" s="283">
        <f>IF(N566="zníž. prenesená",J566,0)</f>
        <v>0</v>
      </c>
      <c r="BI566" s="283">
        <f>IF(N566="nulová",J566,0)</f>
        <v>0</v>
      </c>
      <c r="BJ566" s="258" t="s">
        <v>83</v>
      </c>
      <c r="BK566" s="283">
        <f>ROUND(I566*H566,2)</f>
        <v>0</v>
      </c>
      <c r="BL566" s="258" t="s">
        <v>301</v>
      </c>
      <c r="BM566" s="184" t="s">
        <v>817</v>
      </c>
    </row>
    <row r="567" spans="2:65" s="14" customFormat="1" ht="12">
      <c r="B567" s="192"/>
      <c r="D567" s="186" t="s">
        <v>224</v>
      </c>
      <c r="E567" s="193" t="s">
        <v>1</v>
      </c>
      <c r="F567" s="194" t="s">
        <v>818</v>
      </c>
      <c r="H567" s="195">
        <v>166.208</v>
      </c>
      <c r="I567" s="196"/>
      <c r="L567" s="192"/>
      <c r="M567" s="197"/>
      <c r="T567" s="198"/>
      <c r="AT567" s="193" t="s">
        <v>224</v>
      </c>
      <c r="AU567" s="193" t="s">
        <v>83</v>
      </c>
      <c r="AV567" s="14" t="s">
        <v>83</v>
      </c>
      <c r="AW567" s="14" t="s">
        <v>27</v>
      </c>
      <c r="AX567" s="14" t="s">
        <v>72</v>
      </c>
      <c r="AY567" s="193" t="s">
        <v>216</v>
      </c>
    </row>
    <row r="568" spans="2:65" s="15" customFormat="1" ht="12">
      <c r="B568" s="199"/>
      <c r="D568" s="186" t="s">
        <v>224</v>
      </c>
      <c r="E568" s="200" t="s">
        <v>1</v>
      </c>
      <c r="F568" s="201" t="s">
        <v>229</v>
      </c>
      <c r="H568" s="202">
        <v>166.208</v>
      </c>
      <c r="I568" s="203"/>
      <c r="L568" s="199"/>
      <c r="M568" s="204"/>
      <c r="T568" s="205"/>
      <c r="AT568" s="200" t="s">
        <v>224</v>
      </c>
      <c r="AU568" s="200" t="s">
        <v>83</v>
      </c>
      <c r="AV568" s="15" t="s">
        <v>222</v>
      </c>
      <c r="AW568" s="15" t="s">
        <v>27</v>
      </c>
      <c r="AX568" s="15" t="s">
        <v>78</v>
      </c>
      <c r="AY568" s="200" t="s">
        <v>216</v>
      </c>
    </row>
    <row r="569" spans="2:65" s="2" customFormat="1" ht="21.75" customHeight="1">
      <c r="B569" s="143"/>
      <c r="C569" s="172" t="s">
        <v>819</v>
      </c>
      <c r="D569" s="172" t="s">
        <v>218</v>
      </c>
      <c r="E569" s="173" t="s">
        <v>820</v>
      </c>
      <c r="F569" s="174" t="s">
        <v>821</v>
      </c>
      <c r="G569" s="175" t="s">
        <v>794</v>
      </c>
      <c r="H569" s="224"/>
      <c r="I569" s="177"/>
      <c r="J569" s="178">
        <f>ROUND(I569*H569,2)</f>
        <v>0</v>
      </c>
      <c r="K569" s="281"/>
      <c r="L569" s="45"/>
      <c r="M569" s="180" t="s">
        <v>1</v>
      </c>
      <c r="N569" s="139" t="s">
        <v>38</v>
      </c>
      <c r="P569" s="282">
        <f>O569*H569</f>
        <v>0</v>
      </c>
      <c r="Q569" s="282">
        <v>0</v>
      </c>
      <c r="R569" s="282">
        <f>Q569*H569</f>
        <v>0</v>
      </c>
      <c r="S569" s="282">
        <v>0</v>
      </c>
      <c r="T569" s="183">
        <f>S569*H569</f>
        <v>0</v>
      </c>
      <c r="AR569" s="184" t="s">
        <v>301</v>
      </c>
      <c r="AT569" s="184" t="s">
        <v>218</v>
      </c>
      <c r="AU569" s="184" t="s">
        <v>83</v>
      </c>
      <c r="AY569" s="258" t="s">
        <v>216</v>
      </c>
      <c r="BE569" s="283">
        <f>IF(N569="základná",J569,0)</f>
        <v>0</v>
      </c>
      <c r="BF569" s="283">
        <f>IF(N569="znížená",J569,0)</f>
        <v>0</v>
      </c>
      <c r="BG569" s="283">
        <f>IF(N569="zákl. prenesená",J569,0)</f>
        <v>0</v>
      </c>
      <c r="BH569" s="283">
        <f>IF(N569="zníž. prenesená",J569,0)</f>
        <v>0</v>
      </c>
      <c r="BI569" s="283">
        <f>IF(N569="nulová",J569,0)</f>
        <v>0</v>
      </c>
      <c r="BJ569" s="258" t="s">
        <v>83</v>
      </c>
      <c r="BK569" s="283">
        <f>ROUND(I569*H569,2)</f>
        <v>0</v>
      </c>
      <c r="BL569" s="258" t="s">
        <v>301</v>
      </c>
      <c r="BM569" s="184" t="s">
        <v>822</v>
      </c>
    </row>
    <row r="570" spans="2:65" s="273" customFormat="1" ht="22.75" customHeight="1">
      <c r="B570" s="274"/>
      <c r="D570" s="160" t="s">
        <v>71</v>
      </c>
      <c r="E570" s="170" t="s">
        <v>823</v>
      </c>
      <c r="F570" s="170" t="s">
        <v>824</v>
      </c>
      <c r="I570" s="275"/>
      <c r="J570" s="280">
        <f>BK570</f>
        <v>0</v>
      </c>
      <c r="L570" s="274"/>
      <c r="M570" s="277"/>
      <c r="P570" s="278">
        <f>SUM(P571:P635)</f>
        <v>0</v>
      </c>
      <c r="R570" s="278">
        <f>SUM(R571:R635)</f>
        <v>1.7361603299999999</v>
      </c>
      <c r="T570" s="279">
        <f>SUM(T571:T635)</f>
        <v>0</v>
      </c>
      <c r="AR570" s="160" t="s">
        <v>83</v>
      </c>
      <c r="AT570" s="168" t="s">
        <v>71</v>
      </c>
      <c r="AU570" s="168" t="s">
        <v>78</v>
      </c>
      <c r="AY570" s="160" t="s">
        <v>216</v>
      </c>
      <c r="BK570" s="169">
        <f>SUM(BK571:BK635)</f>
        <v>0</v>
      </c>
    </row>
    <row r="571" spans="2:65" s="2" customFormat="1" ht="33" customHeight="1">
      <c r="B571" s="143"/>
      <c r="C571" s="172" t="s">
        <v>825</v>
      </c>
      <c r="D571" s="172" t="s">
        <v>218</v>
      </c>
      <c r="E571" s="173" t="s">
        <v>1792</v>
      </c>
      <c r="F571" s="174" t="s">
        <v>1793</v>
      </c>
      <c r="G571" s="175" t="s">
        <v>269</v>
      </c>
      <c r="H571" s="176">
        <v>168.08</v>
      </c>
      <c r="I571" s="177"/>
      <c r="J571" s="178">
        <f>ROUND(I571*H571,2)</f>
        <v>0</v>
      </c>
      <c r="K571" s="281"/>
      <c r="L571" s="45"/>
      <c r="M571" s="180" t="s">
        <v>1</v>
      </c>
      <c r="N571" s="139" t="s">
        <v>38</v>
      </c>
      <c r="P571" s="282">
        <f>O571*H571</f>
        <v>0</v>
      </c>
      <c r="Q571" s="282">
        <v>2.9E-4</v>
      </c>
      <c r="R571" s="282">
        <f>Q571*H571</f>
        <v>4.8743200000000007E-2</v>
      </c>
      <c r="S571" s="282">
        <v>0</v>
      </c>
      <c r="T571" s="183">
        <f>S571*H571</f>
        <v>0</v>
      </c>
      <c r="AR571" s="184" t="s">
        <v>301</v>
      </c>
      <c r="AT571" s="184" t="s">
        <v>218</v>
      </c>
      <c r="AU571" s="184" t="s">
        <v>83</v>
      </c>
      <c r="AY571" s="258" t="s">
        <v>216</v>
      </c>
      <c r="BE571" s="283">
        <f>IF(N571="základná",J571,0)</f>
        <v>0</v>
      </c>
      <c r="BF571" s="283">
        <f>IF(N571="znížená",J571,0)</f>
        <v>0</v>
      </c>
      <c r="BG571" s="283">
        <f>IF(N571="zákl. prenesená",J571,0)</f>
        <v>0</v>
      </c>
      <c r="BH571" s="283">
        <f>IF(N571="zníž. prenesená",J571,0)</f>
        <v>0</v>
      </c>
      <c r="BI571" s="283">
        <f>IF(N571="nulová",J571,0)</f>
        <v>0</v>
      </c>
      <c r="BJ571" s="258" t="s">
        <v>83</v>
      </c>
      <c r="BK571" s="283">
        <f>ROUND(I571*H571,2)</f>
        <v>0</v>
      </c>
      <c r="BL571" s="258" t="s">
        <v>301</v>
      </c>
      <c r="BM571" s="184" t="s">
        <v>1794</v>
      </c>
    </row>
    <row r="572" spans="2:65" s="13" customFormat="1" ht="12">
      <c r="B572" s="185"/>
      <c r="D572" s="186" t="s">
        <v>224</v>
      </c>
      <c r="E572" s="187" t="s">
        <v>1</v>
      </c>
      <c r="F572" s="188" t="s">
        <v>1795</v>
      </c>
      <c r="H572" s="187" t="s">
        <v>1</v>
      </c>
      <c r="I572" s="189"/>
      <c r="L572" s="185"/>
      <c r="M572" s="190"/>
      <c r="T572" s="191"/>
      <c r="AT572" s="187" t="s">
        <v>224</v>
      </c>
      <c r="AU572" s="187" t="s">
        <v>83</v>
      </c>
      <c r="AV572" s="13" t="s">
        <v>78</v>
      </c>
      <c r="AW572" s="13" t="s">
        <v>27</v>
      </c>
      <c r="AX572" s="13" t="s">
        <v>72</v>
      </c>
      <c r="AY572" s="187" t="s">
        <v>216</v>
      </c>
    </row>
    <row r="573" spans="2:65" s="13" customFormat="1" ht="12">
      <c r="B573" s="185"/>
      <c r="D573" s="186" t="s">
        <v>224</v>
      </c>
      <c r="E573" s="187" t="s">
        <v>1</v>
      </c>
      <c r="F573" s="188" t="s">
        <v>549</v>
      </c>
      <c r="H573" s="187" t="s">
        <v>1</v>
      </c>
      <c r="I573" s="189"/>
      <c r="L573" s="185"/>
      <c r="M573" s="190"/>
      <c r="T573" s="191"/>
      <c r="AT573" s="187" t="s">
        <v>224</v>
      </c>
      <c r="AU573" s="187" t="s">
        <v>83</v>
      </c>
      <c r="AV573" s="13" t="s">
        <v>78</v>
      </c>
      <c r="AW573" s="13" t="s">
        <v>27</v>
      </c>
      <c r="AX573" s="13" t="s">
        <v>72</v>
      </c>
      <c r="AY573" s="187" t="s">
        <v>216</v>
      </c>
    </row>
    <row r="574" spans="2:65" s="14" customFormat="1" ht="12">
      <c r="B574" s="192"/>
      <c r="D574" s="186" t="s">
        <v>224</v>
      </c>
      <c r="E574" s="193" t="s">
        <v>1</v>
      </c>
      <c r="F574" s="194" t="s">
        <v>1796</v>
      </c>
      <c r="H574" s="195">
        <v>168.08</v>
      </c>
      <c r="I574" s="196"/>
      <c r="L574" s="192"/>
      <c r="M574" s="197"/>
      <c r="T574" s="198"/>
      <c r="AT574" s="193" t="s">
        <v>224</v>
      </c>
      <c r="AU574" s="193" t="s">
        <v>83</v>
      </c>
      <c r="AV574" s="14" t="s">
        <v>83</v>
      </c>
      <c r="AW574" s="14" t="s">
        <v>27</v>
      </c>
      <c r="AX574" s="14" t="s">
        <v>72</v>
      </c>
      <c r="AY574" s="193" t="s">
        <v>216</v>
      </c>
    </row>
    <row r="575" spans="2:65" s="15" customFormat="1" ht="12">
      <c r="B575" s="199"/>
      <c r="D575" s="186" t="s">
        <v>224</v>
      </c>
      <c r="E575" s="200" t="s">
        <v>1</v>
      </c>
      <c r="F575" s="201" t="s">
        <v>229</v>
      </c>
      <c r="H575" s="202">
        <v>168.08</v>
      </c>
      <c r="I575" s="203"/>
      <c r="L575" s="199"/>
      <c r="M575" s="204"/>
      <c r="T575" s="205"/>
      <c r="AT575" s="200" t="s">
        <v>224</v>
      </c>
      <c r="AU575" s="200" t="s">
        <v>83</v>
      </c>
      <c r="AV575" s="15" t="s">
        <v>222</v>
      </c>
      <c r="AW575" s="15" t="s">
        <v>27</v>
      </c>
      <c r="AX575" s="15" t="s">
        <v>78</v>
      </c>
      <c r="AY575" s="200" t="s">
        <v>216</v>
      </c>
    </row>
    <row r="576" spans="2:65" s="2" customFormat="1" ht="16.5" customHeight="1">
      <c r="B576" s="143"/>
      <c r="C576" s="206" t="s">
        <v>829</v>
      </c>
      <c r="D576" s="206" t="s">
        <v>272</v>
      </c>
      <c r="E576" s="207" t="s">
        <v>1797</v>
      </c>
      <c r="F576" s="208" t="s">
        <v>1798</v>
      </c>
      <c r="G576" s="209" t="s">
        <v>269</v>
      </c>
      <c r="H576" s="210">
        <v>171.44200000000001</v>
      </c>
      <c r="I576" s="211"/>
      <c r="J576" s="212">
        <f>ROUND(I576*H576,2)</f>
        <v>0</v>
      </c>
      <c r="K576" s="213"/>
      <c r="L576" s="214"/>
      <c r="M576" s="215" t="s">
        <v>1</v>
      </c>
      <c r="N576" s="284" t="s">
        <v>38</v>
      </c>
      <c r="P576" s="282">
        <f>O576*H576</f>
        <v>0</v>
      </c>
      <c r="Q576" s="282">
        <v>4.7999999999999996E-3</v>
      </c>
      <c r="R576" s="282">
        <f>Q576*H576</f>
        <v>0.82292159999999992</v>
      </c>
      <c r="S576" s="282">
        <v>0</v>
      </c>
      <c r="T576" s="183">
        <f>S576*H576</f>
        <v>0</v>
      </c>
      <c r="AR576" s="184" t="s">
        <v>396</v>
      </c>
      <c r="AT576" s="184" t="s">
        <v>272</v>
      </c>
      <c r="AU576" s="184" t="s">
        <v>83</v>
      </c>
      <c r="AY576" s="258" t="s">
        <v>216</v>
      </c>
      <c r="BE576" s="283">
        <f>IF(N576="základná",J576,0)</f>
        <v>0</v>
      </c>
      <c r="BF576" s="283">
        <f>IF(N576="znížená",J576,0)</f>
        <v>0</v>
      </c>
      <c r="BG576" s="283">
        <f>IF(N576="zákl. prenesená",J576,0)</f>
        <v>0</v>
      </c>
      <c r="BH576" s="283">
        <f>IF(N576="zníž. prenesená",J576,0)</f>
        <v>0</v>
      </c>
      <c r="BI576" s="283">
        <f>IF(N576="nulová",J576,0)</f>
        <v>0</v>
      </c>
      <c r="BJ576" s="258" t="s">
        <v>83</v>
      </c>
      <c r="BK576" s="283">
        <f>ROUND(I576*H576,2)</f>
        <v>0</v>
      </c>
      <c r="BL576" s="258" t="s">
        <v>301</v>
      </c>
      <c r="BM576" s="184" t="s">
        <v>1799</v>
      </c>
    </row>
    <row r="577" spans="2:65" s="13" customFormat="1" ht="12">
      <c r="B577" s="185"/>
      <c r="D577" s="186" t="s">
        <v>224</v>
      </c>
      <c r="E577" s="187" t="s">
        <v>1</v>
      </c>
      <c r="F577" s="188" t="s">
        <v>1795</v>
      </c>
      <c r="H577" s="187" t="s">
        <v>1</v>
      </c>
      <c r="I577" s="189"/>
      <c r="L577" s="185"/>
      <c r="M577" s="190"/>
      <c r="T577" s="191"/>
      <c r="AT577" s="187" t="s">
        <v>224</v>
      </c>
      <c r="AU577" s="187" t="s">
        <v>83</v>
      </c>
      <c r="AV577" s="13" t="s">
        <v>78</v>
      </c>
      <c r="AW577" s="13" t="s">
        <v>27</v>
      </c>
      <c r="AX577" s="13" t="s">
        <v>72</v>
      </c>
      <c r="AY577" s="187" t="s">
        <v>216</v>
      </c>
    </row>
    <row r="578" spans="2:65" s="13" customFormat="1" ht="12">
      <c r="B578" s="185"/>
      <c r="D578" s="186" t="s">
        <v>224</v>
      </c>
      <c r="E578" s="187" t="s">
        <v>1</v>
      </c>
      <c r="F578" s="188" t="s">
        <v>549</v>
      </c>
      <c r="H578" s="187" t="s">
        <v>1</v>
      </c>
      <c r="I578" s="189"/>
      <c r="L578" s="185"/>
      <c r="M578" s="190"/>
      <c r="T578" s="191"/>
      <c r="AT578" s="187" t="s">
        <v>224</v>
      </c>
      <c r="AU578" s="187" t="s">
        <v>83</v>
      </c>
      <c r="AV578" s="13" t="s">
        <v>78</v>
      </c>
      <c r="AW578" s="13" t="s">
        <v>27</v>
      </c>
      <c r="AX578" s="13" t="s">
        <v>72</v>
      </c>
      <c r="AY578" s="187" t="s">
        <v>216</v>
      </c>
    </row>
    <row r="579" spans="2:65" s="14" customFormat="1" ht="12">
      <c r="B579" s="192"/>
      <c r="D579" s="186" t="s">
        <v>224</v>
      </c>
      <c r="E579" s="193" t="s">
        <v>1</v>
      </c>
      <c r="F579" s="194" t="s">
        <v>1800</v>
      </c>
      <c r="H579" s="195">
        <v>171.44200000000001</v>
      </c>
      <c r="I579" s="196"/>
      <c r="L579" s="192"/>
      <c r="M579" s="197"/>
      <c r="T579" s="198"/>
      <c r="AT579" s="193" t="s">
        <v>224</v>
      </c>
      <c r="AU579" s="193" t="s">
        <v>83</v>
      </c>
      <c r="AV579" s="14" t="s">
        <v>83</v>
      </c>
      <c r="AW579" s="14" t="s">
        <v>27</v>
      </c>
      <c r="AX579" s="14" t="s">
        <v>72</v>
      </c>
      <c r="AY579" s="193" t="s">
        <v>216</v>
      </c>
    </row>
    <row r="580" spans="2:65" s="15" customFormat="1" ht="12">
      <c r="B580" s="199"/>
      <c r="D580" s="186" t="s">
        <v>224</v>
      </c>
      <c r="E580" s="200" t="s">
        <v>1</v>
      </c>
      <c r="F580" s="201" t="s">
        <v>229</v>
      </c>
      <c r="H580" s="202">
        <v>171.44200000000001</v>
      </c>
      <c r="I580" s="203"/>
      <c r="L580" s="199"/>
      <c r="M580" s="204"/>
      <c r="T580" s="205"/>
      <c r="AT580" s="200" t="s">
        <v>224</v>
      </c>
      <c r="AU580" s="200" t="s">
        <v>83</v>
      </c>
      <c r="AV580" s="15" t="s">
        <v>222</v>
      </c>
      <c r="AW580" s="15" t="s">
        <v>27</v>
      </c>
      <c r="AX580" s="15" t="s">
        <v>78</v>
      </c>
      <c r="AY580" s="200" t="s">
        <v>216</v>
      </c>
    </row>
    <row r="581" spans="2:65" s="2" customFormat="1" ht="21.75" customHeight="1">
      <c r="B581" s="143"/>
      <c r="C581" s="172" t="s">
        <v>834</v>
      </c>
      <c r="D581" s="172" t="s">
        <v>218</v>
      </c>
      <c r="E581" s="173" t="s">
        <v>826</v>
      </c>
      <c r="F581" s="174" t="s">
        <v>827</v>
      </c>
      <c r="G581" s="175" t="s">
        <v>269</v>
      </c>
      <c r="H581" s="176">
        <v>86.04</v>
      </c>
      <c r="I581" s="177"/>
      <c r="J581" s="178">
        <f>ROUND(I581*H581,2)</f>
        <v>0</v>
      </c>
      <c r="K581" s="281"/>
      <c r="L581" s="45"/>
      <c r="M581" s="180" t="s">
        <v>1</v>
      </c>
      <c r="N581" s="139" t="s">
        <v>38</v>
      </c>
      <c r="P581" s="282">
        <f>O581*H581</f>
        <v>0</v>
      </c>
      <c r="Q581" s="282">
        <v>0</v>
      </c>
      <c r="R581" s="282">
        <f>Q581*H581</f>
        <v>0</v>
      </c>
      <c r="S581" s="282">
        <v>0</v>
      </c>
      <c r="T581" s="183">
        <f>S581*H581</f>
        <v>0</v>
      </c>
      <c r="AR581" s="184" t="s">
        <v>301</v>
      </c>
      <c r="AT581" s="184" t="s">
        <v>218</v>
      </c>
      <c r="AU581" s="184" t="s">
        <v>83</v>
      </c>
      <c r="AY581" s="258" t="s">
        <v>216</v>
      </c>
      <c r="BE581" s="283">
        <f>IF(N581="základná",J581,0)</f>
        <v>0</v>
      </c>
      <c r="BF581" s="283">
        <f>IF(N581="znížená",J581,0)</f>
        <v>0</v>
      </c>
      <c r="BG581" s="283">
        <f>IF(N581="zákl. prenesená",J581,0)</f>
        <v>0</v>
      </c>
      <c r="BH581" s="283">
        <f>IF(N581="zníž. prenesená",J581,0)</f>
        <v>0</v>
      </c>
      <c r="BI581" s="283">
        <f>IF(N581="nulová",J581,0)</f>
        <v>0</v>
      </c>
      <c r="BJ581" s="258" t="s">
        <v>83</v>
      </c>
      <c r="BK581" s="283">
        <f>ROUND(I581*H581,2)</f>
        <v>0</v>
      </c>
      <c r="BL581" s="258" t="s">
        <v>301</v>
      </c>
      <c r="BM581" s="184" t="s">
        <v>828</v>
      </c>
    </row>
    <row r="582" spans="2:65" s="14" customFormat="1" ht="12">
      <c r="B582" s="192"/>
      <c r="D582" s="186" t="s">
        <v>224</v>
      </c>
      <c r="E582" s="193" t="s">
        <v>1</v>
      </c>
      <c r="F582" s="194" t="s">
        <v>692</v>
      </c>
      <c r="H582" s="195">
        <v>86.04</v>
      </c>
      <c r="I582" s="196"/>
      <c r="L582" s="192"/>
      <c r="M582" s="197"/>
      <c r="T582" s="198"/>
      <c r="AT582" s="193" t="s">
        <v>224</v>
      </c>
      <c r="AU582" s="193" t="s">
        <v>83</v>
      </c>
      <c r="AV582" s="14" t="s">
        <v>83</v>
      </c>
      <c r="AW582" s="14" t="s">
        <v>27</v>
      </c>
      <c r="AX582" s="14" t="s">
        <v>72</v>
      </c>
      <c r="AY582" s="193" t="s">
        <v>216</v>
      </c>
    </row>
    <row r="583" spans="2:65" s="15" customFormat="1" ht="12">
      <c r="B583" s="199"/>
      <c r="D583" s="186" t="s">
        <v>224</v>
      </c>
      <c r="E583" s="200" t="s">
        <v>1</v>
      </c>
      <c r="F583" s="201" t="s">
        <v>229</v>
      </c>
      <c r="H583" s="202">
        <v>86.04</v>
      </c>
      <c r="I583" s="203"/>
      <c r="L583" s="199"/>
      <c r="M583" s="204"/>
      <c r="T583" s="205"/>
      <c r="AT583" s="200" t="s">
        <v>224</v>
      </c>
      <c r="AU583" s="200" t="s">
        <v>83</v>
      </c>
      <c r="AV583" s="15" t="s">
        <v>222</v>
      </c>
      <c r="AW583" s="15" t="s">
        <v>27</v>
      </c>
      <c r="AX583" s="15" t="s">
        <v>78</v>
      </c>
      <c r="AY583" s="200" t="s">
        <v>216</v>
      </c>
    </row>
    <row r="584" spans="2:65" s="2" customFormat="1" ht="21.75" customHeight="1">
      <c r="B584" s="143"/>
      <c r="C584" s="206" t="s">
        <v>852</v>
      </c>
      <c r="D584" s="206" t="s">
        <v>272</v>
      </c>
      <c r="E584" s="207" t="s">
        <v>830</v>
      </c>
      <c r="F584" s="208" t="s">
        <v>831</v>
      </c>
      <c r="G584" s="209" t="s">
        <v>269</v>
      </c>
      <c r="H584" s="210">
        <v>94.644000000000005</v>
      </c>
      <c r="I584" s="211"/>
      <c r="J584" s="212">
        <f>ROUND(I584*H584,2)</f>
        <v>0</v>
      </c>
      <c r="K584" s="213"/>
      <c r="L584" s="214"/>
      <c r="M584" s="215" t="s">
        <v>1</v>
      </c>
      <c r="N584" s="284" t="s">
        <v>38</v>
      </c>
      <c r="P584" s="282">
        <f>O584*H584</f>
        <v>0</v>
      </c>
      <c r="Q584" s="282">
        <v>3.8999999999999998E-3</v>
      </c>
      <c r="R584" s="282">
        <f>Q584*H584</f>
        <v>0.36911159999999998</v>
      </c>
      <c r="S584" s="282">
        <v>0</v>
      </c>
      <c r="T584" s="183">
        <f>S584*H584</f>
        <v>0</v>
      </c>
      <c r="AR584" s="184" t="s">
        <v>396</v>
      </c>
      <c r="AT584" s="184" t="s">
        <v>272</v>
      </c>
      <c r="AU584" s="184" t="s">
        <v>83</v>
      </c>
      <c r="AY584" s="258" t="s">
        <v>216</v>
      </c>
      <c r="BE584" s="283">
        <f>IF(N584="základná",J584,0)</f>
        <v>0</v>
      </c>
      <c r="BF584" s="283">
        <f>IF(N584="znížená",J584,0)</f>
        <v>0</v>
      </c>
      <c r="BG584" s="283">
        <f>IF(N584="zákl. prenesená",J584,0)</f>
        <v>0</v>
      </c>
      <c r="BH584" s="283">
        <f>IF(N584="zníž. prenesená",J584,0)</f>
        <v>0</v>
      </c>
      <c r="BI584" s="283">
        <f>IF(N584="nulová",J584,0)</f>
        <v>0</v>
      </c>
      <c r="BJ584" s="258" t="s">
        <v>83</v>
      </c>
      <c r="BK584" s="283">
        <f>ROUND(I584*H584,2)</f>
        <v>0</v>
      </c>
      <c r="BL584" s="258" t="s">
        <v>301</v>
      </c>
      <c r="BM584" s="184" t="s">
        <v>832</v>
      </c>
    </row>
    <row r="585" spans="2:65" s="14" customFormat="1" ht="12">
      <c r="B585" s="192"/>
      <c r="D585" s="186" t="s">
        <v>224</v>
      </c>
      <c r="E585" s="193" t="s">
        <v>1</v>
      </c>
      <c r="F585" s="194" t="s">
        <v>833</v>
      </c>
      <c r="H585" s="195">
        <v>94.644000000000005</v>
      </c>
      <c r="I585" s="196"/>
      <c r="L585" s="192"/>
      <c r="M585" s="197"/>
      <c r="T585" s="198"/>
      <c r="AT585" s="193" t="s">
        <v>224</v>
      </c>
      <c r="AU585" s="193" t="s">
        <v>83</v>
      </c>
      <c r="AV585" s="14" t="s">
        <v>83</v>
      </c>
      <c r="AW585" s="14" t="s">
        <v>27</v>
      </c>
      <c r="AX585" s="14" t="s">
        <v>72</v>
      </c>
      <c r="AY585" s="193" t="s">
        <v>216</v>
      </c>
    </row>
    <row r="586" spans="2:65" s="15" customFormat="1" ht="12">
      <c r="B586" s="199"/>
      <c r="D586" s="186" t="s">
        <v>224</v>
      </c>
      <c r="E586" s="200" t="s">
        <v>1</v>
      </c>
      <c r="F586" s="201" t="s">
        <v>682</v>
      </c>
      <c r="H586" s="202">
        <v>94.644000000000005</v>
      </c>
      <c r="I586" s="203"/>
      <c r="L586" s="199"/>
      <c r="M586" s="204"/>
      <c r="T586" s="205"/>
      <c r="AT586" s="200" t="s">
        <v>224</v>
      </c>
      <c r="AU586" s="200" t="s">
        <v>83</v>
      </c>
      <c r="AV586" s="15" t="s">
        <v>222</v>
      </c>
      <c r="AW586" s="15" t="s">
        <v>27</v>
      </c>
      <c r="AX586" s="15" t="s">
        <v>78</v>
      </c>
      <c r="AY586" s="200" t="s">
        <v>216</v>
      </c>
    </row>
    <row r="587" spans="2:65" s="13" customFormat="1" ht="12">
      <c r="B587" s="185"/>
      <c r="D587" s="186" t="s">
        <v>224</v>
      </c>
      <c r="E587" s="187" t="s">
        <v>1</v>
      </c>
      <c r="F587" s="188" t="s">
        <v>572</v>
      </c>
      <c r="H587" s="187" t="s">
        <v>1</v>
      </c>
      <c r="I587" s="189"/>
      <c r="L587" s="185"/>
      <c r="M587" s="190"/>
      <c r="T587" s="191"/>
      <c r="AT587" s="187" t="s">
        <v>224</v>
      </c>
      <c r="AU587" s="187" t="s">
        <v>83</v>
      </c>
      <c r="AV587" s="13" t="s">
        <v>78</v>
      </c>
      <c r="AW587" s="13" t="s">
        <v>27</v>
      </c>
      <c r="AX587" s="13" t="s">
        <v>72</v>
      </c>
      <c r="AY587" s="187" t="s">
        <v>216</v>
      </c>
    </row>
    <row r="588" spans="2:65" s="2" customFormat="1" ht="21.75" customHeight="1">
      <c r="B588" s="143"/>
      <c r="C588" s="172" t="s">
        <v>857</v>
      </c>
      <c r="D588" s="172" t="s">
        <v>218</v>
      </c>
      <c r="E588" s="173" t="s">
        <v>835</v>
      </c>
      <c r="F588" s="174" t="s">
        <v>836</v>
      </c>
      <c r="G588" s="175" t="s">
        <v>269</v>
      </c>
      <c r="H588" s="176">
        <v>13.536</v>
      </c>
      <c r="I588" s="177"/>
      <c r="J588" s="178">
        <f>ROUND(I588*H588,2)</f>
        <v>0</v>
      </c>
      <c r="K588" s="281"/>
      <c r="L588" s="45"/>
      <c r="M588" s="180" t="s">
        <v>1</v>
      </c>
      <c r="N588" s="139" t="s">
        <v>38</v>
      </c>
      <c r="P588" s="282">
        <f>O588*H588</f>
        <v>0</v>
      </c>
      <c r="Q588" s="282">
        <v>5.0000000000000001E-3</v>
      </c>
      <c r="R588" s="282">
        <f>Q588*H588</f>
        <v>6.7680000000000004E-2</v>
      </c>
      <c r="S588" s="282">
        <v>0</v>
      </c>
      <c r="T588" s="183">
        <f>S588*H588</f>
        <v>0</v>
      </c>
      <c r="AR588" s="184" t="s">
        <v>301</v>
      </c>
      <c r="AT588" s="184" t="s">
        <v>218</v>
      </c>
      <c r="AU588" s="184" t="s">
        <v>83</v>
      </c>
      <c r="AY588" s="258" t="s">
        <v>216</v>
      </c>
      <c r="BE588" s="283">
        <f>IF(N588="základná",J588,0)</f>
        <v>0</v>
      </c>
      <c r="BF588" s="283">
        <f>IF(N588="znížená",J588,0)</f>
        <v>0</v>
      </c>
      <c r="BG588" s="283">
        <f>IF(N588="zákl. prenesená",J588,0)</f>
        <v>0</v>
      </c>
      <c r="BH588" s="283">
        <f>IF(N588="zníž. prenesená",J588,0)</f>
        <v>0</v>
      </c>
      <c r="BI588" s="283">
        <f>IF(N588="nulová",J588,0)</f>
        <v>0</v>
      </c>
      <c r="BJ588" s="258" t="s">
        <v>83</v>
      </c>
      <c r="BK588" s="283">
        <f>ROUND(I588*H588,2)</f>
        <v>0</v>
      </c>
      <c r="BL588" s="258" t="s">
        <v>301</v>
      </c>
      <c r="BM588" s="184" t="s">
        <v>837</v>
      </c>
    </row>
    <row r="589" spans="2:65" s="13" customFormat="1" ht="12">
      <c r="B589" s="185"/>
      <c r="D589" s="186" t="s">
        <v>224</v>
      </c>
      <c r="E589" s="187" t="s">
        <v>1</v>
      </c>
      <c r="F589" s="188" t="s">
        <v>838</v>
      </c>
      <c r="H589" s="187" t="s">
        <v>1</v>
      </c>
      <c r="I589" s="189"/>
      <c r="L589" s="185"/>
      <c r="M589" s="190"/>
      <c r="T589" s="191"/>
      <c r="AT589" s="187" t="s">
        <v>224</v>
      </c>
      <c r="AU589" s="187" t="s">
        <v>83</v>
      </c>
      <c r="AV589" s="13" t="s">
        <v>78</v>
      </c>
      <c r="AW589" s="13" t="s">
        <v>27</v>
      </c>
      <c r="AX589" s="13" t="s">
        <v>72</v>
      </c>
      <c r="AY589" s="187" t="s">
        <v>216</v>
      </c>
    </row>
    <row r="590" spans="2:65" s="14" customFormat="1" ht="12">
      <c r="B590" s="192"/>
      <c r="D590" s="186" t="s">
        <v>224</v>
      </c>
      <c r="E590" s="193" t="s">
        <v>1</v>
      </c>
      <c r="F590" s="194" t="s">
        <v>839</v>
      </c>
      <c r="H590" s="195">
        <v>2.153</v>
      </c>
      <c r="I590" s="196"/>
      <c r="L590" s="192"/>
      <c r="M590" s="197"/>
      <c r="T590" s="198"/>
      <c r="AT590" s="193" t="s">
        <v>224</v>
      </c>
      <c r="AU590" s="193" t="s">
        <v>83</v>
      </c>
      <c r="AV590" s="14" t="s">
        <v>83</v>
      </c>
      <c r="AW590" s="14" t="s">
        <v>27</v>
      </c>
      <c r="AX590" s="14" t="s">
        <v>72</v>
      </c>
      <c r="AY590" s="193" t="s">
        <v>216</v>
      </c>
    </row>
    <row r="591" spans="2:65" s="14" customFormat="1" ht="12">
      <c r="B591" s="192"/>
      <c r="D591" s="186" t="s">
        <v>224</v>
      </c>
      <c r="E591" s="193" t="s">
        <v>1</v>
      </c>
      <c r="F591" s="194" t="s">
        <v>840</v>
      </c>
      <c r="H591" s="195">
        <v>2.9340000000000002</v>
      </c>
      <c r="I591" s="196"/>
      <c r="L591" s="192"/>
      <c r="M591" s="197"/>
      <c r="T591" s="198"/>
      <c r="AT591" s="193" t="s">
        <v>224</v>
      </c>
      <c r="AU591" s="193" t="s">
        <v>83</v>
      </c>
      <c r="AV591" s="14" t="s">
        <v>83</v>
      </c>
      <c r="AW591" s="14" t="s">
        <v>27</v>
      </c>
      <c r="AX591" s="14" t="s">
        <v>72</v>
      </c>
      <c r="AY591" s="193" t="s">
        <v>216</v>
      </c>
    </row>
    <row r="592" spans="2:65" s="13" customFormat="1" ht="12">
      <c r="B592" s="185"/>
      <c r="D592" s="186" t="s">
        <v>224</v>
      </c>
      <c r="E592" s="187" t="s">
        <v>1</v>
      </c>
      <c r="F592" s="188" t="s">
        <v>841</v>
      </c>
      <c r="H592" s="187" t="s">
        <v>1</v>
      </c>
      <c r="I592" s="189"/>
      <c r="L592" s="185"/>
      <c r="M592" s="190"/>
      <c r="T592" s="191"/>
      <c r="AT592" s="187" t="s">
        <v>224</v>
      </c>
      <c r="AU592" s="187" t="s">
        <v>83</v>
      </c>
      <c r="AV592" s="13" t="s">
        <v>78</v>
      </c>
      <c r="AW592" s="13" t="s">
        <v>27</v>
      </c>
      <c r="AX592" s="13" t="s">
        <v>72</v>
      </c>
      <c r="AY592" s="187" t="s">
        <v>216</v>
      </c>
    </row>
    <row r="593" spans="2:51" s="14" customFormat="1" ht="12">
      <c r="B593" s="192"/>
      <c r="D593" s="186" t="s">
        <v>224</v>
      </c>
      <c r="E593" s="193" t="s">
        <v>1</v>
      </c>
      <c r="F593" s="194" t="s">
        <v>842</v>
      </c>
      <c r="H593" s="195">
        <v>1.0489999999999999</v>
      </c>
      <c r="I593" s="196"/>
      <c r="L593" s="192"/>
      <c r="M593" s="197"/>
      <c r="T593" s="198"/>
      <c r="AT593" s="193" t="s">
        <v>224</v>
      </c>
      <c r="AU593" s="193" t="s">
        <v>83</v>
      </c>
      <c r="AV593" s="14" t="s">
        <v>83</v>
      </c>
      <c r="AW593" s="14" t="s">
        <v>27</v>
      </c>
      <c r="AX593" s="14" t="s">
        <v>72</v>
      </c>
      <c r="AY593" s="193" t="s">
        <v>216</v>
      </c>
    </row>
    <row r="594" spans="2:51" s="13" customFormat="1" ht="12">
      <c r="B594" s="185"/>
      <c r="D594" s="186" t="s">
        <v>224</v>
      </c>
      <c r="E594" s="187" t="s">
        <v>1</v>
      </c>
      <c r="F594" s="188" t="s">
        <v>843</v>
      </c>
      <c r="H594" s="187" t="s">
        <v>1</v>
      </c>
      <c r="I594" s="189"/>
      <c r="L594" s="185"/>
      <c r="M594" s="190"/>
      <c r="T594" s="191"/>
      <c r="AT594" s="187" t="s">
        <v>224</v>
      </c>
      <c r="AU594" s="187" t="s">
        <v>83</v>
      </c>
      <c r="AV594" s="13" t="s">
        <v>78</v>
      </c>
      <c r="AW594" s="13" t="s">
        <v>27</v>
      </c>
      <c r="AX594" s="13" t="s">
        <v>72</v>
      </c>
      <c r="AY594" s="187" t="s">
        <v>216</v>
      </c>
    </row>
    <row r="595" spans="2:51" s="14" customFormat="1" ht="12">
      <c r="B595" s="192"/>
      <c r="D595" s="186" t="s">
        <v>224</v>
      </c>
      <c r="E595" s="193" t="s">
        <v>1</v>
      </c>
      <c r="F595" s="194" t="s">
        <v>844</v>
      </c>
      <c r="H595" s="195">
        <v>0.34</v>
      </c>
      <c r="I595" s="196"/>
      <c r="L595" s="192"/>
      <c r="M595" s="197"/>
      <c r="T595" s="198"/>
      <c r="AT595" s="193" t="s">
        <v>224</v>
      </c>
      <c r="AU595" s="193" t="s">
        <v>83</v>
      </c>
      <c r="AV595" s="14" t="s">
        <v>83</v>
      </c>
      <c r="AW595" s="14" t="s">
        <v>27</v>
      </c>
      <c r="AX595" s="14" t="s">
        <v>72</v>
      </c>
      <c r="AY595" s="193" t="s">
        <v>216</v>
      </c>
    </row>
    <row r="596" spans="2:51" s="16" customFormat="1" ht="12">
      <c r="B596" s="217"/>
      <c r="D596" s="186" t="s">
        <v>224</v>
      </c>
      <c r="E596" s="218" t="s">
        <v>139</v>
      </c>
      <c r="F596" s="219" t="s">
        <v>374</v>
      </c>
      <c r="H596" s="220">
        <v>6.476</v>
      </c>
      <c r="I596" s="221"/>
      <c r="L596" s="217"/>
      <c r="M596" s="222"/>
      <c r="T596" s="223"/>
      <c r="AT596" s="218" t="s">
        <v>224</v>
      </c>
      <c r="AU596" s="218" t="s">
        <v>83</v>
      </c>
      <c r="AV596" s="16" t="s">
        <v>237</v>
      </c>
      <c r="AW596" s="16" t="s">
        <v>27</v>
      </c>
      <c r="AX596" s="16" t="s">
        <v>72</v>
      </c>
      <c r="AY596" s="218" t="s">
        <v>216</v>
      </c>
    </row>
    <row r="597" spans="2:51" s="13" customFormat="1" ht="12">
      <c r="B597" s="185"/>
      <c r="D597" s="186" t="s">
        <v>224</v>
      </c>
      <c r="E597" s="187" t="s">
        <v>1</v>
      </c>
      <c r="F597" s="188" t="s">
        <v>845</v>
      </c>
      <c r="H597" s="187" t="s">
        <v>1</v>
      </c>
      <c r="I597" s="189"/>
      <c r="L597" s="185"/>
      <c r="M597" s="190"/>
      <c r="T597" s="191"/>
      <c r="AT597" s="187" t="s">
        <v>224</v>
      </c>
      <c r="AU597" s="187" t="s">
        <v>83</v>
      </c>
      <c r="AV597" s="13" t="s">
        <v>78</v>
      </c>
      <c r="AW597" s="13" t="s">
        <v>27</v>
      </c>
      <c r="AX597" s="13" t="s">
        <v>72</v>
      </c>
      <c r="AY597" s="187" t="s">
        <v>216</v>
      </c>
    </row>
    <row r="598" spans="2:51" s="13" customFormat="1" ht="12">
      <c r="B598" s="185"/>
      <c r="D598" s="186" t="s">
        <v>224</v>
      </c>
      <c r="E598" s="187" t="s">
        <v>1</v>
      </c>
      <c r="F598" s="188" t="s">
        <v>846</v>
      </c>
      <c r="H598" s="187" t="s">
        <v>1</v>
      </c>
      <c r="I598" s="189"/>
      <c r="L598" s="185"/>
      <c r="M598" s="190"/>
      <c r="T598" s="191"/>
      <c r="AT598" s="187" t="s">
        <v>224</v>
      </c>
      <c r="AU598" s="187" t="s">
        <v>83</v>
      </c>
      <c r="AV598" s="13" t="s">
        <v>78</v>
      </c>
      <c r="AW598" s="13" t="s">
        <v>27</v>
      </c>
      <c r="AX598" s="13" t="s">
        <v>72</v>
      </c>
      <c r="AY598" s="187" t="s">
        <v>216</v>
      </c>
    </row>
    <row r="599" spans="2:51" s="14" customFormat="1" ht="12">
      <c r="B599" s="192"/>
      <c r="D599" s="186" t="s">
        <v>224</v>
      </c>
      <c r="E599" s="193" t="s">
        <v>1</v>
      </c>
      <c r="F599" s="194" t="s">
        <v>847</v>
      </c>
      <c r="H599" s="195">
        <v>6.4589999999999996</v>
      </c>
      <c r="I599" s="196"/>
      <c r="L599" s="192"/>
      <c r="M599" s="197"/>
      <c r="T599" s="198"/>
      <c r="AT599" s="193" t="s">
        <v>224</v>
      </c>
      <c r="AU599" s="193" t="s">
        <v>83</v>
      </c>
      <c r="AV599" s="14" t="s">
        <v>83</v>
      </c>
      <c r="AW599" s="14" t="s">
        <v>27</v>
      </c>
      <c r="AX599" s="14" t="s">
        <v>72</v>
      </c>
      <c r="AY599" s="193" t="s">
        <v>216</v>
      </c>
    </row>
    <row r="600" spans="2:51" s="16" customFormat="1" ht="12">
      <c r="B600" s="217"/>
      <c r="D600" s="186" t="s">
        <v>224</v>
      </c>
      <c r="E600" s="218" t="s">
        <v>145</v>
      </c>
      <c r="F600" s="219" t="s">
        <v>374</v>
      </c>
      <c r="H600" s="220">
        <v>6.4589999999999996</v>
      </c>
      <c r="I600" s="221"/>
      <c r="L600" s="217"/>
      <c r="M600" s="222"/>
      <c r="T600" s="223"/>
      <c r="AT600" s="218" t="s">
        <v>224</v>
      </c>
      <c r="AU600" s="218" t="s">
        <v>83</v>
      </c>
      <c r="AV600" s="16" t="s">
        <v>237</v>
      </c>
      <c r="AW600" s="16" t="s">
        <v>27</v>
      </c>
      <c r="AX600" s="16" t="s">
        <v>72</v>
      </c>
      <c r="AY600" s="218" t="s">
        <v>216</v>
      </c>
    </row>
    <row r="601" spans="2:51" s="13" customFormat="1" ht="12">
      <c r="B601" s="185"/>
      <c r="D601" s="186" t="s">
        <v>224</v>
      </c>
      <c r="E601" s="187" t="s">
        <v>1</v>
      </c>
      <c r="F601" s="188" t="s">
        <v>848</v>
      </c>
      <c r="H601" s="187" t="s">
        <v>1</v>
      </c>
      <c r="I601" s="189"/>
      <c r="L601" s="185"/>
      <c r="M601" s="190"/>
      <c r="T601" s="191"/>
      <c r="AT601" s="187" t="s">
        <v>224</v>
      </c>
      <c r="AU601" s="187" t="s">
        <v>83</v>
      </c>
      <c r="AV601" s="13" t="s">
        <v>78</v>
      </c>
      <c r="AW601" s="13" t="s">
        <v>27</v>
      </c>
      <c r="AX601" s="13" t="s">
        <v>72</v>
      </c>
      <c r="AY601" s="187" t="s">
        <v>216</v>
      </c>
    </row>
    <row r="602" spans="2:51" s="13" customFormat="1" ht="12">
      <c r="B602" s="185"/>
      <c r="D602" s="186" t="s">
        <v>224</v>
      </c>
      <c r="E602" s="187" t="s">
        <v>1</v>
      </c>
      <c r="F602" s="188" t="s">
        <v>843</v>
      </c>
      <c r="H602" s="187" t="s">
        <v>1</v>
      </c>
      <c r="I602" s="189"/>
      <c r="L602" s="185"/>
      <c r="M602" s="190"/>
      <c r="T602" s="191"/>
      <c r="AT602" s="187" t="s">
        <v>224</v>
      </c>
      <c r="AU602" s="187" t="s">
        <v>83</v>
      </c>
      <c r="AV602" s="13" t="s">
        <v>78</v>
      </c>
      <c r="AW602" s="13" t="s">
        <v>27</v>
      </c>
      <c r="AX602" s="13" t="s">
        <v>72</v>
      </c>
      <c r="AY602" s="187" t="s">
        <v>216</v>
      </c>
    </row>
    <row r="603" spans="2:51" s="14" customFormat="1" ht="12">
      <c r="B603" s="192"/>
      <c r="D603" s="186" t="s">
        <v>224</v>
      </c>
      <c r="E603" s="193" t="s">
        <v>1</v>
      </c>
      <c r="F603" s="194" t="s">
        <v>849</v>
      </c>
      <c r="H603" s="195">
        <v>0.32600000000000001</v>
      </c>
      <c r="I603" s="196"/>
      <c r="L603" s="192"/>
      <c r="M603" s="197"/>
      <c r="T603" s="198"/>
      <c r="AT603" s="193" t="s">
        <v>224</v>
      </c>
      <c r="AU603" s="193" t="s">
        <v>83</v>
      </c>
      <c r="AV603" s="14" t="s">
        <v>83</v>
      </c>
      <c r="AW603" s="14" t="s">
        <v>27</v>
      </c>
      <c r="AX603" s="14" t="s">
        <v>72</v>
      </c>
      <c r="AY603" s="193" t="s">
        <v>216</v>
      </c>
    </row>
    <row r="604" spans="2:51" s="16" customFormat="1" ht="12">
      <c r="B604" s="217"/>
      <c r="D604" s="186" t="s">
        <v>224</v>
      </c>
      <c r="E604" s="218" t="s">
        <v>141</v>
      </c>
      <c r="F604" s="219" t="s">
        <v>374</v>
      </c>
      <c r="H604" s="220">
        <v>0.32600000000000001</v>
      </c>
      <c r="I604" s="221"/>
      <c r="L604" s="217"/>
      <c r="M604" s="222"/>
      <c r="T604" s="223"/>
      <c r="AT604" s="218" t="s">
        <v>224</v>
      </c>
      <c r="AU604" s="218" t="s">
        <v>83</v>
      </c>
      <c r="AV604" s="16" t="s">
        <v>237</v>
      </c>
      <c r="AW604" s="16" t="s">
        <v>27</v>
      </c>
      <c r="AX604" s="16" t="s">
        <v>72</v>
      </c>
      <c r="AY604" s="218" t="s">
        <v>216</v>
      </c>
    </row>
    <row r="605" spans="2:51" s="13" customFormat="1" ht="12">
      <c r="B605" s="185"/>
      <c r="D605" s="186" t="s">
        <v>224</v>
      </c>
      <c r="E605" s="187" t="s">
        <v>1</v>
      </c>
      <c r="F605" s="188" t="s">
        <v>850</v>
      </c>
      <c r="H605" s="187" t="s">
        <v>1</v>
      </c>
      <c r="I605" s="189"/>
      <c r="L605" s="185"/>
      <c r="M605" s="190"/>
      <c r="T605" s="191"/>
      <c r="AT605" s="187" t="s">
        <v>224</v>
      </c>
      <c r="AU605" s="187" t="s">
        <v>83</v>
      </c>
      <c r="AV605" s="13" t="s">
        <v>78</v>
      </c>
      <c r="AW605" s="13" t="s">
        <v>27</v>
      </c>
      <c r="AX605" s="13" t="s">
        <v>72</v>
      </c>
      <c r="AY605" s="187" t="s">
        <v>216</v>
      </c>
    </row>
    <row r="606" spans="2:51" s="13" customFormat="1" ht="12">
      <c r="B606" s="185"/>
      <c r="D606" s="186" t="s">
        <v>224</v>
      </c>
      <c r="E606" s="187" t="s">
        <v>1</v>
      </c>
      <c r="F606" s="188" t="s">
        <v>843</v>
      </c>
      <c r="H606" s="187" t="s">
        <v>1</v>
      </c>
      <c r="I606" s="189"/>
      <c r="L606" s="185"/>
      <c r="M606" s="190"/>
      <c r="T606" s="191"/>
      <c r="AT606" s="187" t="s">
        <v>224</v>
      </c>
      <c r="AU606" s="187" t="s">
        <v>83</v>
      </c>
      <c r="AV606" s="13" t="s">
        <v>78</v>
      </c>
      <c r="AW606" s="13" t="s">
        <v>27</v>
      </c>
      <c r="AX606" s="13" t="s">
        <v>72</v>
      </c>
      <c r="AY606" s="187" t="s">
        <v>216</v>
      </c>
    </row>
    <row r="607" spans="2:51" s="14" customFormat="1" ht="12">
      <c r="B607" s="192"/>
      <c r="D607" s="186" t="s">
        <v>224</v>
      </c>
      <c r="E607" s="193" t="s">
        <v>1</v>
      </c>
      <c r="F607" s="194" t="s">
        <v>851</v>
      </c>
      <c r="H607" s="195">
        <v>0.27500000000000002</v>
      </c>
      <c r="I607" s="196"/>
      <c r="L607" s="192"/>
      <c r="M607" s="197"/>
      <c r="T607" s="198"/>
      <c r="AT607" s="193" t="s">
        <v>224</v>
      </c>
      <c r="AU607" s="193" t="s">
        <v>83</v>
      </c>
      <c r="AV607" s="14" t="s">
        <v>83</v>
      </c>
      <c r="AW607" s="14" t="s">
        <v>27</v>
      </c>
      <c r="AX607" s="14" t="s">
        <v>72</v>
      </c>
      <c r="AY607" s="193" t="s">
        <v>216</v>
      </c>
    </row>
    <row r="608" spans="2:51" s="16" customFormat="1" ht="12">
      <c r="B608" s="217"/>
      <c r="D608" s="186" t="s">
        <v>224</v>
      </c>
      <c r="E608" s="218" t="s">
        <v>143</v>
      </c>
      <c r="F608" s="219" t="s">
        <v>374</v>
      </c>
      <c r="H608" s="220">
        <v>0.27500000000000002</v>
      </c>
      <c r="I608" s="221"/>
      <c r="L608" s="217"/>
      <c r="M608" s="222"/>
      <c r="T608" s="223"/>
      <c r="AT608" s="218" t="s">
        <v>224</v>
      </c>
      <c r="AU608" s="218" t="s">
        <v>83</v>
      </c>
      <c r="AV608" s="16" t="s">
        <v>237</v>
      </c>
      <c r="AW608" s="16" t="s">
        <v>27</v>
      </c>
      <c r="AX608" s="16" t="s">
        <v>72</v>
      </c>
      <c r="AY608" s="218" t="s">
        <v>216</v>
      </c>
    </row>
    <row r="609" spans="2:65" s="15" customFormat="1" ht="12">
      <c r="B609" s="199"/>
      <c r="D609" s="186" t="s">
        <v>224</v>
      </c>
      <c r="E609" s="200" t="s">
        <v>1</v>
      </c>
      <c r="F609" s="201" t="s">
        <v>229</v>
      </c>
      <c r="H609" s="202">
        <v>13.536</v>
      </c>
      <c r="I609" s="203"/>
      <c r="L609" s="199"/>
      <c r="M609" s="204"/>
      <c r="T609" s="205"/>
      <c r="AT609" s="200" t="s">
        <v>224</v>
      </c>
      <c r="AU609" s="200" t="s">
        <v>83</v>
      </c>
      <c r="AV609" s="15" t="s">
        <v>222</v>
      </c>
      <c r="AW609" s="15" t="s">
        <v>27</v>
      </c>
      <c r="AX609" s="15" t="s">
        <v>78</v>
      </c>
      <c r="AY609" s="200" t="s">
        <v>216</v>
      </c>
    </row>
    <row r="610" spans="2:65" s="2" customFormat="1" ht="16.5" customHeight="1">
      <c r="B610" s="143"/>
      <c r="C610" s="206" t="s">
        <v>862</v>
      </c>
      <c r="D610" s="206" t="s">
        <v>272</v>
      </c>
      <c r="E610" s="207" t="s">
        <v>853</v>
      </c>
      <c r="F610" s="208" t="s">
        <v>854</v>
      </c>
      <c r="G610" s="209" t="s">
        <v>269</v>
      </c>
      <c r="H610" s="210">
        <v>7.1239999999999997</v>
      </c>
      <c r="I610" s="211"/>
      <c r="J610" s="212">
        <f>ROUND(I610*H610,2)</f>
        <v>0</v>
      </c>
      <c r="K610" s="213"/>
      <c r="L610" s="214"/>
      <c r="M610" s="215" t="s">
        <v>1</v>
      </c>
      <c r="N610" s="284" t="s">
        <v>38</v>
      </c>
      <c r="P610" s="282">
        <f>O610*H610</f>
        <v>0</v>
      </c>
      <c r="Q610" s="282">
        <v>1.5E-3</v>
      </c>
      <c r="R610" s="282">
        <f>Q610*H610</f>
        <v>1.0685999999999999E-2</v>
      </c>
      <c r="S610" s="282">
        <v>0</v>
      </c>
      <c r="T610" s="183">
        <f>S610*H610</f>
        <v>0</v>
      </c>
      <c r="AR610" s="184" t="s">
        <v>396</v>
      </c>
      <c r="AT610" s="184" t="s">
        <v>272</v>
      </c>
      <c r="AU610" s="184" t="s">
        <v>83</v>
      </c>
      <c r="AY610" s="258" t="s">
        <v>216</v>
      </c>
      <c r="BE610" s="283">
        <f>IF(N610="základná",J610,0)</f>
        <v>0</v>
      </c>
      <c r="BF610" s="283">
        <f>IF(N610="znížená",J610,0)</f>
        <v>0</v>
      </c>
      <c r="BG610" s="283">
        <f>IF(N610="zákl. prenesená",J610,0)</f>
        <v>0</v>
      </c>
      <c r="BH610" s="283">
        <f>IF(N610="zníž. prenesená",J610,0)</f>
        <v>0</v>
      </c>
      <c r="BI610" s="283">
        <f>IF(N610="nulová",J610,0)</f>
        <v>0</v>
      </c>
      <c r="BJ610" s="258" t="s">
        <v>83</v>
      </c>
      <c r="BK610" s="283">
        <f>ROUND(I610*H610,2)</f>
        <v>0</v>
      </c>
      <c r="BL610" s="258" t="s">
        <v>301</v>
      </c>
      <c r="BM610" s="184" t="s">
        <v>855</v>
      </c>
    </row>
    <row r="611" spans="2:65" s="14" customFormat="1" ht="12">
      <c r="B611" s="192"/>
      <c r="D611" s="186" t="s">
        <v>224</v>
      </c>
      <c r="E611" s="193" t="s">
        <v>1</v>
      </c>
      <c r="F611" s="194" t="s">
        <v>856</v>
      </c>
      <c r="H611" s="195">
        <v>7.1239999999999997</v>
      </c>
      <c r="I611" s="196"/>
      <c r="L611" s="192"/>
      <c r="M611" s="197"/>
      <c r="T611" s="198"/>
      <c r="AT611" s="193" t="s">
        <v>224</v>
      </c>
      <c r="AU611" s="193" t="s">
        <v>83</v>
      </c>
      <c r="AV611" s="14" t="s">
        <v>83</v>
      </c>
      <c r="AW611" s="14" t="s">
        <v>27</v>
      </c>
      <c r="AX611" s="14" t="s">
        <v>72</v>
      </c>
      <c r="AY611" s="193" t="s">
        <v>216</v>
      </c>
    </row>
    <row r="612" spans="2:65" s="15" customFormat="1" ht="12">
      <c r="B612" s="199"/>
      <c r="D612" s="186" t="s">
        <v>224</v>
      </c>
      <c r="E612" s="200" t="s">
        <v>1</v>
      </c>
      <c r="F612" s="201" t="s">
        <v>229</v>
      </c>
      <c r="H612" s="202">
        <v>7.1239999999999997</v>
      </c>
      <c r="I612" s="203"/>
      <c r="L612" s="199"/>
      <c r="M612" s="204"/>
      <c r="T612" s="205"/>
      <c r="AT612" s="200" t="s">
        <v>224</v>
      </c>
      <c r="AU612" s="200" t="s">
        <v>83</v>
      </c>
      <c r="AV612" s="15" t="s">
        <v>222</v>
      </c>
      <c r="AW612" s="15" t="s">
        <v>27</v>
      </c>
      <c r="AX612" s="15" t="s">
        <v>78</v>
      </c>
      <c r="AY612" s="200" t="s">
        <v>216</v>
      </c>
    </row>
    <row r="613" spans="2:65" s="2" customFormat="1" ht="16.5" customHeight="1">
      <c r="B613" s="143"/>
      <c r="C613" s="206" t="s">
        <v>867</v>
      </c>
      <c r="D613" s="206" t="s">
        <v>272</v>
      </c>
      <c r="E613" s="207" t="s">
        <v>858</v>
      </c>
      <c r="F613" s="208" t="s">
        <v>859</v>
      </c>
      <c r="G613" s="209" t="s">
        <v>269</v>
      </c>
      <c r="H613" s="210">
        <v>7.1050000000000004</v>
      </c>
      <c r="I613" s="211"/>
      <c r="J613" s="212">
        <f>ROUND(I613*H613,2)</f>
        <v>0</v>
      </c>
      <c r="K613" s="213"/>
      <c r="L613" s="214"/>
      <c r="M613" s="215" t="s">
        <v>1</v>
      </c>
      <c r="N613" s="284" t="s">
        <v>38</v>
      </c>
      <c r="P613" s="282">
        <f>O613*H613</f>
        <v>0</v>
      </c>
      <c r="Q613" s="282">
        <v>2.3999999999999998E-3</v>
      </c>
      <c r="R613" s="282">
        <f>Q613*H613</f>
        <v>1.7052000000000001E-2</v>
      </c>
      <c r="S613" s="282">
        <v>0</v>
      </c>
      <c r="T613" s="183">
        <f>S613*H613</f>
        <v>0</v>
      </c>
      <c r="AR613" s="184" t="s">
        <v>396</v>
      </c>
      <c r="AT613" s="184" t="s">
        <v>272</v>
      </c>
      <c r="AU613" s="184" t="s">
        <v>83</v>
      </c>
      <c r="AY613" s="258" t="s">
        <v>216</v>
      </c>
      <c r="BE613" s="283">
        <f>IF(N613="základná",J613,0)</f>
        <v>0</v>
      </c>
      <c r="BF613" s="283">
        <f>IF(N613="znížená",J613,0)</f>
        <v>0</v>
      </c>
      <c r="BG613" s="283">
        <f>IF(N613="zákl. prenesená",J613,0)</f>
        <v>0</v>
      </c>
      <c r="BH613" s="283">
        <f>IF(N613="zníž. prenesená",J613,0)</f>
        <v>0</v>
      </c>
      <c r="BI613" s="283">
        <f>IF(N613="nulová",J613,0)</f>
        <v>0</v>
      </c>
      <c r="BJ613" s="258" t="s">
        <v>83</v>
      </c>
      <c r="BK613" s="283">
        <f>ROUND(I613*H613,2)</f>
        <v>0</v>
      </c>
      <c r="BL613" s="258" t="s">
        <v>301</v>
      </c>
      <c r="BM613" s="184" t="s">
        <v>860</v>
      </c>
    </row>
    <row r="614" spans="2:65" s="14" customFormat="1" ht="12">
      <c r="B614" s="192"/>
      <c r="D614" s="186" t="s">
        <v>224</v>
      </c>
      <c r="E614" s="193" t="s">
        <v>1</v>
      </c>
      <c r="F614" s="194" t="s">
        <v>861</v>
      </c>
      <c r="H614" s="195">
        <v>7.1050000000000004</v>
      </c>
      <c r="I614" s="196"/>
      <c r="L614" s="192"/>
      <c r="M614" s="197"/>
      <c r="T614" s="198"/>
      <c r="AT614" s="193" t="s">
        <v>224</v>
      </c>
      <c r="AU614" s="193" t="s">
        <v>83</v>
      </c>
      <c r="AV614" s="14" t="s">
        <v>83</v>
      </c>
      <c r="AW614" s="14" t="s">
        <v>27</v>
      </c>
      <c r="AX614" s="14" t="s">
        <v>72</v>
      </c>
      <c r="AY614" s="193" t="s">
        <v>216</v>
      </c>
    </row>
    <row r="615" spans="2:65" s="15" customFormat="1" ht="12">
      <c r="B615" s="199"/>
      <c r="D615" s="186" t="s">
        <v>224</v>
      </c>
      <c r="E615" s="200" t="s">
        <v>1</v>
      </c>
      <c r="F615" s="201" t="s">
        <v>229</v>
      </c>
      <c r="H615" s="202">
        <v>7.1050000000000004</v>
      </c>
      <c r="I615" s="203"/>
      <c r="L615" s="199"/>
      <c r="M615" s="204"/>
      <c r="T615" s="205"/>
      <c r="AT615" s="200" t="s">
        <v>224</v>
      </c>
      <c r="AU615" s="200" t="s">
        <v>83</v>
      </c>
      <c r="AV615" s="15" t="s">
        <v>222</v>
      </c>
      <c r="AW615" s="15" t="s">
        <v>27</v>
      </c>
      <c r="AX615" s="15" t="s">
        <v>78</v>
      </c>
      <c r="AY615" s="200" t="s">
        <v>216</v>
      </c>
    </row>
    <row r="616" spans="2:65" s="2" customFormat="1" ht="16.5" customHeight="1">
      <c r="B616" s="143"/>
      <c r="C616" s="206" t="s">
        <v>872</v>
      </c>
      <c r="D616" s="206" t="s">
        <v>272</v>
      </c>
      <c r="E616" s="207" t="s">
        <v>863</v>
      </c>
      <c r="F616" s="208" t="s">
        <v>864</v>
      </c>
      <c r="G616" s="209" t="s">
        <v>269</v>
      </c>
      <c r="H616" s="210">
        <v>0.30299999999999999</v>
      </c>
      <c r="I616" s="211"/>
      <c r="J616" s="212">
        <f>ROUND(I616*H616,2)</f>
        <v>0</v>
      </c>
      <c r="K616" s="213"/>
      <c r="L616" s="214"/>
      <c r="M616" s="215" t="s">
        <v>1</v>
      </c>
      <c r="N616" s="284" t="s">
        <v>38</v>
      </c>
      <c r="P616" s="282">
        <f>O616*H616</f>
        <v>0</v>
      </c>
      <c r="Q616" s="282">
        <v>1.2999999999999999E-3</v>
      </c>
      <c r="R616" s="282">
        <f>Q616*H616</f>
        <v>3.9389999999999998E-4</v>
      </c>
      <c r="S616" s="282">
        <v>0</v>
      </c>
      <c r="T616" s="183">
        <f>S616*H616</f>
        <v>0</v>
      </c>
      <c r="AR616" s="184" t="s">
        <v>396</v>
      </c>
      <c r="AT616" s="184" t="s">
        <v>272</v>
      </c>
      <c r="AU616" s="184" t="s">
        <v>83</v>
      </c>
      <c r="AY616" s="258" t="s">
        <v>216</v>
      </c>
      <c r="BE616" s="283">
        <f>IF(N616="základná",J616,0)</f>
        <v>0</v>
      </c>
      <c r="BF616" s="283">
        <f>IF(N616="znížená",J616,0)</f>
        <v>0</v>
      </c>
      <c r="BG616" s="283">
        <f>IF(N616="zákl. prenesená",J616,0)</f>
        <v>0</v>
      </c>
      <c r="BH616" s="283">
        <f>IF(N616="zníž. prenesená",J616,0)</f>
        <v>0</v>
      </c>
      <c r="BI616" s="283">
        <f>IF(N616="nulová",J616,0)</f>
        <v>0</v>
      </c>
      <c r="BJ616" s="258" t="s">
        <v>83</v>
      </c>
      <c r="BK616" s="283">
        <f>ROUND(I616*H616,2)</f>
        <v>0</v>
      </c>
      <c r="BL616" s="258" t="s">
        <v>301</v>
      </c>
      <c r="BM616" s="184" t="s">
        <v>865</v>
      </c>
    </row>
    <row r="617" spans="2:65" s="14" customFormat="1" ht="12">
      <c r="B617" s="192"/>
      <c r="D617" s="186" t="s">
        <v>224</v>
      </c>
      <c r="E617" s="193" t="s">
        <v>1</v>
      </c>
      <c r="F617" s="194" t="s">
        <v>866</v>
      </c>
      <c r="H617" s="195">
        <v>0.30299999999999999</v>
      </c>
      <c r="I617" s="196"/>
      <c r="L617" s="192"/>
      <c r="M617" s="197"/>
      <c r="T617" s="198"/>
      <c r="AT617" s="193" t="s">
        <v>224</v>
      </c>
      <c r="AU617" s="193" t="s">
        <v>83</v>
      </c>
      <c r="AV617" s="14" t="s">
        <v>83</v>
      </c>
      <c r="AW617" s="14" t="s">
        <v>27</v>
      </c>
      <c r="AX617" s="14" t="s">
        <v>72</v>
      </c>
      <c r="AY617" s="193" t="s">
        <v>216</v>
      </c>
    </row>
    <row r="618" spans="2:65" s="15" customFormat="1" ht="12">
      <c r="B618" s="199"/>
      <c r="D618" s="186" t="s">
        <v>224</v>
      </c>
      <c r="E618" s="200" t="s">
        <v>1</v>
      </c>
      <c r="F618" s="201" t="s">
        <v>229</v>
      </c>
      <c r="H618" s="202">
        <v>0.30299999999999999</v>
      </c>
      <c r="I618" s="203"/>
      <c r="L618" s="199"/>
      <c r="M618" s="204"/>
      <c r="T618" s="205"/>
      <c r="AT618" s="200" t="s">
        <v>224</v>
      </c>
      <c r="AU618" s="200" t="s">
        <v>83</v>
      </c>
      <c r="AV618" s="15" t="s">
        <v>222</v>
      </c>
      <c r="AW618" s="15" t="s">
        <v>27</v>
      </c>
      <c r="AX618" s="15" t="s">
        <v>78</v>
      </c>
      <c r="AY618" s="200" t="s">
        <v>216</v>
      </c>
    </row>
    <row r="619" spans="2:65" s="2" customFormat="1" ht="16.5" customHeight="1">
      <c r="B619" s="143"/>
      <c r="C619" s="206" t="s">
        <v>878</v>
      </c>
      <c r="D619" s="206" t="s">
        <v>272</v>
      </c>
      <c r="E619" s="207" t="s">
        <v>868</v>
      </c>
      <c r="F619" s="208" t="s">
        <v>869</v>
      </c>
      <c r="G619" s="209" t="s">
        <v>269</v>
      </c>
      <c r="H619" s="210">
        <v>0.35899999999999999</v>
      </c>
      <c r="I619" s="211"/>
      <c r="J619" s="212">
        <f>ROUND(I619*H619,2)</f>
        <v>0</v>
      </c>
      <c r="K619" s="213"/>
      <c r="L619" s="214"/>
      <c r="M619" s="215" t="s">
        <v>1</v>
      </c>
      <c r="N619" s="284" t="s">
        <v>38</v>
      </c>
      <c r="P619" s="282">
        <f>O619*H619</f>
        <v>0</v>
      </c>
      <c r="Q619" s="282">
        <v>1.65E-3</v>
      </c>
      <c r="R619" s="282">
        <f>Q619*H619</f>
        <v>5.9234999999999995E-4</v>
      </c>
      <c r="S619" s="282">
        <v>0</v>
      </c>
      <c r="T619" s="183">
        <f>S619*H619</f>
        <v>0</v>
      </c>
      <c r="AR619" s="184" t="s">
        <v>396</v>
      </c>
      <c r="AT619" s="184" t="s">
        <v>272</v>
      </c>
      <c r="AU619" s="184" t="s">
        <v>83</v>
      </c>
      <c r="AY619" s="258" t="s">
        <v>216</v>
      </c>
      <c r="BE619" s="283">
        <f>IF(N619="základná",J619,0)</f>
        <v>0</v>
      </c>
      <c r="BF619" s="283">
        <f>IF(N619="znížená",J619,0)</f>
        <v>0</v>
      </c>
      <c r="BG619" s="283">
        <f>IF(N619="zákl. prenesená",J619,0)</f>
        <v>0</v>
      </c>
      <c r="BH619" s="283">
        <f>IF(N619="zníž. prenesená",J619,0)</f>
        <v>0</v>
      </c>
      <c r="BI619" s="283">
        <f>IF(N619="nulová",J619,0)</f>
        <v>0</v>
      </c>
      <c r="BJ619" s="258" t="s">
        <v>83</v>
      </c>
      <c r="BK619" s="283">
        <f>ROUND(I619*H619,2)</f>
        <v>0</v>
      </c>
      <c r="BL619" s="258" t="s">
        <v>301</v>
      </c>
      <c r="BM619" s="184" t="s">
        <v>870</v>
      </c>
    </row>
    <row r="620" spans="2:65" s="14" customFormat="1" ht="12">
      <c r="B620" s="192"/>
      <c r="D620" s="186" t="s">
        <v>224</v>
      </c>
      <c r="E620" s="193" t="s">
        <v>1</v>
      </c>
      <c r="F620" s="194" t="s">
        <v>871</v>
      </c>
      <c r="H620" s="195">
        <v>0.35899999999999999</v>
      </c>
      <c r="I620" s="196"/>
      <c r="L620" s="192"/>
      <c r="M620" s="197"/>
      <c r="T620" s="198"/>
      <c r="AT620" s="193" t="s">
        <v>224</v>
      </c>
      <c r="AU620" s="193" t="s">
        <v>83</v>
      </c>
      <c r="AV620" s="14" t="s">
        <v>83</v>
      </c>
      <c r="AW620" s="14" t="s">
        <v>27</v>
      </c>
      <c r="AX620" s="14" t="s">
        <v>72</v>
      </c>
      <c r="AY620" s="193" t="s">
        <v>216</v>
      </c>
    </row>
    <row r="621" spans="2:65" s="15" customFormat="1" ht="12">
      <c r="B621" s="199"/>
      <c r="D621" s="186" t="s">
        <v>224</v>
      </c>
      <c r="E621" s="200" t="s">
        <v>1</v>
      </c>
      <c r="F621" s="201" t="s">
        <v>229</v>
      </c>
      <c r="H621" s="202">
        <v>0.35899999999999999</v>
      </c>
      <c r="I621" s="203"/>
      <c r="L621" s="199"/>
      <c r="M621" s="204"/>
      <c r="T621" s="205"/>
      <c r="AT621" s="200" t="s">
        <v>224</v>
      </c>
      <c r="AU621" s="200" t="s">
        <v>83</v>
      </c>
      <c r="AV621" s="15" t="s">
        <v>222</v>
      </c>
      <c r="AW621" s="15" t="s">
        <v>27</v>
      </c>
      <c r="AX621" s="15" t="s">
        <v>78</v>
      </c>
      <c r="AY621" s="200" t="s">
        <v>216</v>
      </c>
    </row>
    <row r="622" spans="2:65" s="2" customFormat="1" ht="21.75" customHeight="1">
      <c r="B622" s="143"/>
      <c r="C622" s="172" t="s">
        <v>882</v>
      </c>
      <c r="D622" s="172" t="s">
        <v>218</v>
      </c>
      <c r="E622" s="173" t="s">
        <v>873</v>
      </c>
      <c r="F622" s="174" t="s">
        <v>874</v>
      </c>
      <c r="G622" s="175" t="s">
        <v>269</v>
      </c>
      <c r="H622" s="176">
        <v>52.363</v>
      </c>
      <c r="I622" s="177"/>
      <c r="J622" s="178">
        <f>ROUND(I622*H622,2)</f>
        <v>0</v>
      </c>
      <c r="K622" s="281"/>
      <c r="L622" s="45"/>
      <c r="M622" s="180" t="s">
        <v>1</v>
      </c>
      <c r="N622" s="139" t="s">
        <v>38</v>
      </c>
      <c r="P622" s="282">
        <f>O622*H622</f>
        <v>0</v>
      </c>
      <c r="Q622" s="282">
        <v>0</v>
      </c>
      <c r="R622" s="282">
        <f>Q622*H622</f>
        <v>0</v>
      </c>
      <c r="S622" s="282">
        <v>0</v>
      </c>
      <c r="T622" s="183">
        <f>S622*H622</f>
        <v>0</v>
      </c>
      <c r="AR622" s="184" t="s">
        <v>301</v>
      </c>
      <c r="AT622" s="184" t="s">
        <v>218</v>
      </c>
      <c r="AU622" s="184" t="s">
        <v>83</v>
      </c>
      <c r="AY622" s="258" t="s">
        <v>216</v>
      </c>
      <c r="BE622" s="283">
        <f>IF(N622="základná",J622,0)</f>
        <v>0</v>
      </c>
      <c r="BF622" s="283">
        <f>IF(N622="znížená",J622,0)</f>
        <v>0</v>
      </c>
      <c r="BG622" s="283">
        <f>IF(N622="zákl. prenesená",J622,0)</f>
        <v>0</v>
      </c>
      <c r="BH622" s="283">
        <f>IF(N622="zníž. prenesená",J622,0)</f>
        <v>0</v>
      </c>
      <c r="BI622" s="283">
        <f>IF(N622="nulová",J622,0)</f>
        <v>0</v>
      </c>
      <c r="BJ622" s="258" t="s">
        <v>83</v>
      </c>
      <c r="BK622" s="283">
        <f>ROUND(I622*H622,2)</f>
        <v>0</v>
      </c>
      <c r="BL622" s="258" t="s">
        <v>301</v>
      </c>
      <c r="BM622" s="184" t="s">
        <v>875</v>
      </c>
    </row>
    <row r="623" spans="2:65" s="13" customFormat="1" ht="12">
      <c r="B623" s="185"/>
      <c r="D623" s="186" t="s">
        <v>224</v>
      </c>
      <c r="E623" s="187" t="s">
        <v>1</v>
      </c>
      <c r="F623" s="188" t="s">
        <v>876</v>
      </c>
      <c r="H623" s="187" t="s">
        <v>1</v>
      </c>
      <c r="I623" s="189"/>
      <c r="L623" s="185"/>
      <c r="M623" s="190"/>
      <c r="T623" s="191"/>
      <c r="AT623" s="187" t="s">
        <v>224</v>
      </c>
      <c r="AU623" s="187" t="s">
        <v>83</v>
      </c>
      <c r="AV623" s="13" t="s">
        <v>78</v>
      </c>
      <c r="AW623" s="13" t="s">
        <v>27</v>
      </c>
      <c r="AX623" s="13" t="s">
        <v>72</v>
      </c>
      <c r="AY623" s="187" t="s">
        <v>216</v>
      </c>
    </row>
    <row r="624" spans="2:65" s="14" customFormat="1" ht="12">
      <c r="B624" s="192"/>
      <c r="D624" s="186" t="s">
        <v>224</v>
      </c>
      <c r="E624" s="193" t="s">
        <v>1</v>
      </c>
      <c r="F624" s="194" t="s">
        <v>877</v>
      </c>
      <c r="H624" s="195">
        <v>52.363</v>
      </c>
      <c r="I624" s="196"/>
      <c r="L624" s="192"/>
      <c r="M624" s="197"/>
      <c r="T624" s="198"/>
      <c r="AT624" s="193" t="s">
        <v>224</v>
      </c>
      <c r="AU624" s="193" t="s">
        <v>83</v>
      </c>
      <c r="AV624" s="14" t="s">
        <v>83</v>
      </c>
      <c r="AW624" s="14" t="s">
        <v>27</v>
      </c>
      <c r="AX624" s="14" t="s">
        <v>72</v>
      </c>
      <c r="AY624" s="193" t="s">
        <v>216</v>
      </c>
    </row>
    <row r="625" spans="2:65" s="15" customFormat="1" ht="12">
      <c r="B625" s="199"/>
      <c r="D625" s="186" t="s">
        <v>224</v>
      </c>
      <c r="E625" s="200" t="s">
        <v>125</v>
      </c>
      <c r="F625" s="201" t="s">
        <v>229</v>
      </c>
      <c r="H625" s="202">
        <v>52.363</v>
      </c>
      <c r="I625" s="203"/>
      <c r="L625" s="199"/>
      <c r="M625" s="204"/>
      <c r="T625" s="205"/>
      <c r="AT625" s="200" t="s">
        <v>224</v>
      </c>
      <c r="AU625" s="200" t="s">
        <v>83</v>
      </c>
      <c r="AV625" s="15" t="s">
        <v>222</v>
      </c>
      <c r="AW625" s="15" t="s">
        <v>27</v>
      </c>
      <c r="AX625" s="15" t="s">
        <v>78</v>
      </c>
      <c r="AY625" s="200" t="s">
        <v>216</v>
      </c>
    </row>
    <row r="626" spans="2:65" s="2" customFormat="1" ht="16.5" customHeight="1">
      <c r="B626" s="143"/>
      <c r="C626" s="206" t="s">
        <v>887</v>
      </c>
      <c r="D626" s="206" t="s">
        <v>272</v>
      </c>
      <c r="E626" s="207" t="s">
        <v>879</v>
      </c>
      <c r="F626" s="208" t="s">
        <v>859</v>
      </c>
      <c r="G626" s="209" t="s">
        <v>269</v>
      </c>
      <c r="H626" s="210">
        <v>57.598999999999997</v>
      </c>
      <c r="I626" s="211"/>
      <c r="J626" s="212">
        <f>ROUND(I626*H626,2)</f>
        <v>0</v>
      </c>
      <c r="K626" s="213"/>
      <c r="L626" s="214"/>
      <c r="M626" s="215" t="s">
        <v>1</v>
      </c>
      <c r="N626" s="284" t="s">
        <v>38</v>
      </c>
      <c r="P626" s="282">
        <f>O626*H626</f>
        <v>0</v>
      </c>
      <c r="Q626" s="282">
        <v>2.32E-3</v>
      </c>
      <c r="R626" s="282">
        <f>Q626*H626</f>
        <v>0.13362968</v>
      </c>
      <c r="S626" s="282">
        <v>0</v>
      </c>
      <c r="T626" s="183">
        <f>S626*H626</f>
        <v>0</v>
      </c>
      <c r="AR626" s="184" t="s">
        <v>396</v>
      </c>
      <c r="AT626" s="184" t="s">
        <v>272</v>
      </c>
      <c r="AU626" s="184" t="s">
        <v>83</v>
      </c>
      <c r="AY626" s="258" t="s">
        <v>216</v>
      </c>
      <c r="BE626" s="283">
        <f>IF(N626="základná",J626,0)</f>
        <v>0</v>
      </c>
      <c r="BF626" s="283">
        <f>IF(N626="znížená",J626,0)</f>
        <v>0</v>
      </c>
      <c r="BG626" s="283">
        <f>IF(N626="zákl. prenesená",J626,0)</f>
        <v>0</v>
      </c>
      <c r="BH626" s="283">
        <f>IF(N626="zníž. prenesená",J626,0)</f>
        <v>0</v>
      </c>
      <c r="BI626" s="283">
        <f>IF(N626="nulová",J626,0)</f>
        <v>0</v>
      </c>
      <c r="BJ626" s="258" t="s">
        <v>83</v>
      </c>
      <c r="BK626" s="283">
        <f>ROUND(I626*H626,2)</f>
        <v>0</v>
      </c>
      <c r="BL626" s="258" t="s">
        <v>301</v>
      </c>
      <c r="BM626" s="184" t="s">
        <v>880</v>
      </c>
    </row>
    <row r="627" spans="2:65" s="14" customFormat="1" ht="12">
      <c r="B627" s="192"/>
      <c r="D627" s="186" t="s">
        <v>224</v>
      </c>
      <c r="E627" s="193" t="s">
        <v>1</v>
      </c>
      <c r="F627" s="194" t="s">
        <v>881</v>
      </c>
      <c r="H627" s="195">
        <v>57.598999999999997</v>
      </c>
      <c r="I627" s="196"/>
      <c r="L627" s="192"/>
      <c r="M627" s="197"/>
      <c r="T627" s="198"/>
      <c r="AT627" s="193" t="s">
        <v>224</v>
      </c>
      <c r="AU627" s="193" t="s">
        <v>83</v>
      </c>
      <c r="AV627" s="14" t="s">
        <v>83</v>
      </c>
      <c r="AW627" s="14" t="s">
        <v>27</v>
      </c>
      <c r="AX627" s="14" t="s">
        <v>72</v>
      </c>
      <c r="AY627" s="193" t="s">
        <v>216</v>
      </c>
    </row>
    <row r="628" spans="2:65" s="15" customFormat="1" ht="12">
      <c r="B628" s="199"/>
      <c r="D628" s="186" t="s">
        <v>224</v>
      </c>
      <c r="E628" s="200" t="s">
        <v>1</v>
      </c>
      <c r="F628" s="201" t="s">
        <v>229</v>
      </c>
      <c r="H628" s="202">
        <v>57.598999999999997</v>
      </c>
      <c r="I628" s="203"/>
      <c r="L628" s="199"/>
      <c r="M628" s="204"/>
      <c r="T628" s="205"/>
      <c r="AT628" s="200" t="s">
        <v>224</v>
      </c>
      <c r="AU628" s="200" t="s">
        <v>83</v>
      </c>
      <c r="AV628" s="15" t="s">
        <v>222</v>
      </c>
      <c r="AW628" s="15" t="s">
        <v>27</v>
      </c>
      <c r="AX628" s="15" t="s">
        <v>78</v>
      </c>
      <c r="AY628" s="200" t="s">
        <v>216</v>
      </c>
    </row>
    <row r="629" spans="2:65" s="2" customFormat="1" ht="33" customHeight="1">
      <c r="B629" s="143"/>
      <c r="C629" s="172" t="s">
        <v>892</v>
      </c>
      <c r="D629" s="172" t="s">
        <v>218</v>
      </c>
      <c r="E629" s="173" t="s">
        <v>883</v>
      </c>
      <c r="F629" s="174" t="s">
        <v>884</v>
      </c>
      <c r="G629" s="175" t="s">
        <v>269</v>
      </c>
      <c r="H629" s="176">
        <v>144.529</v>
      </c>
      <c r="I629" s="177"/>
      <c r="J629" s="178">
        <f>ROUND(I629*H629,2)</f>
        <v>0</v>
      </c>
      <c r="K629" s="281"/>
      <c r="L629" s="45"/>
      <c r="M629" s="180" t="s">
        <v>1</v>
      </c>
      <c r="N629" s="139" t="s">
        <v>38</v>
      </c>
      <c r="P629" s="282">
        <f>O629*H629</f>
        <v>0</v>
      </c>
      <c r="Q629" s="282">
        <v>0</v>
      </c>
      <c r="R629" s="282">
        <f>Q629*H629</f>
        <v>0</v>
      </c>
      <c r="S629" s="282">
        <v>0</v>
      </c>
      <c r="T629" s="183">
        <f>S629*H629</f>
        <v>0</v>
      </c>
      <c r="AR629" s="184" t="s">
        <v>301</v>
      </c>
      <c r="AT629" s="184" t="s">
        <v>218</v>
      </c>
      <c r="AU629" s="184" t="s">
        <v>83</v>
      </c>
      <c r="AY629" s="258" t="s">
        <v>216</v>
      </c>
      <c r="BE629" s="283">
        <f>IF(N629="základná",J629,0)</f>
        <v>0</v>
      </c>
      <c r="BF629" s="283">
        <f>IF(N629="znížená",J629,0)</f>
        <v>0</v>
      </c>
      <c r="BG629" s="283">
        <f>IF(N629="zákl. prenesená",J629,0)</f>
        <v>0</v>
      </c>
      <c r="BH629" s="283">
        <f>IF(N629="zníž. prenesená",J629,0)</f>
        <v>0</v>
      </c>
      <c r="BI629" s="283">
        <f>IF(N629="nulová",J629,0)</f>
        <v>0</v>
      </c>
      <c r="BJ629" s="258" t="s">
        <v>83</v>
      </c>
      <c r="BK629" s="283">
        <f>ROUND(I629*H629,2)</f>
        <v>0</v>
      </c>
      <c r="BL629" s="258" t="s">
        <v>301</v>
      </c>
      <c r="BM629" s="184" t="s">
        <v>885</v>
      </c>
    </row>
    <row r="630" spans="2:65" s="14" customFormat="1" ht="12">
      <c r="B630" s="192"/>
      <c r="D630" s="186" t="s">
        <v>224</v>
      </c>
      <c r="E630" s="193" t="s">
        <v>1</v>
      </c>
      <c r="F630" s="194" t="s">
        <v>886</v>
      </c>
      <c r="H630" s="195">
        <v>144.529</v>
      </c>
      <c r="I630" s="196"/>
      <c r="L630" s="192"/>
      <c r="M630" s="197"/>
      <c r="T630" s="198"/>
      <c r="AT630" s="193" t="s">
        <v>224</v>
      </c>
      <c r="AU630" s="193" t="s">
        <v>83</v>
      </c>
      <c r="AV630" s="14" t="s">
        <v>83</v>
      </c>
      <c r="AW630" s="14" t="s">
        <v>27</v>
      </c>
      <c r="AX630" s="14" t="s">
        <v>72</v>
      </c>
      <c r="AY630" s="193" t="s">
        <v>216</v>
      </c>
    </row>
    <row r="631" spans="2:65" s="15" customFormat="1" ht="12">
      <c r="B631" s="199"/>
      <c r="D631" s="186" t="s">
        <v>224</v>
      </c>
      <c r="E631" s="200" t="s">
        <v>1</v>
      </c>
      <c r="F631" s="201" t="s">
        <v>229</v>
      </c>
      <c r="H631" s="202">
        <v>144.529</v>
      </c>
      <c r="I631" s="203"/>
      <c r="L631" s="199"/>
      <c r="M631" s="204"/>
      <c r="T631" s="205"/>
      <c r="AT631" s="200" t="s">
        <v>224</v>
      </c>
      <c r="AU631" s="200" t="s">
        <v>83</v>
      </c>
      <c r="AV631" s="15" t="s">
        <v>222</v>
      </c>
      <c r="AW631" s="15" t="s">
        <v>27</v>
      </c>
      <c r="AX631" s="15" t="s">
        <v>78</v>
      </c>
      <c r="AY631" s="200" t="s">
        <v>216</v>
      </c>
    </row>
    <row r="632" spans="2:65" s="2" customFormat="1" ht="16.5" customHeight="1">
      <c r="B632" s="143"/>
      <c r="C632" s="206" t="s">
        <v>898</v>
      </c>
      <c r="D632" s="206" t="s">
        <v>272</v>
      </c>
      <c r="E632" s="207" t="s">
        <v>888</v>
      </c>
      <c r="F632" s="208" t="s">
        <v>889</v>
      </c>
      <c r="G632" s="209" t="s">
        <v>221</v>
      </c>
      <c r="H632" s="210">
        <v>8.8450000000000006</v>
      </c>
      <c r="I632" s="211"/>
      <c r="J632" s="212">
        <f>ROUND(I632*H632,2)</f>
        <v>0</v>
      </c>
      <c r="K632" s="213"/>
      <c r="L632" s="214"/>
      <c r="M632" s="215" t="s">
        <v>1</v>
      </c>
      <c r="N632" s="284" t="s">
        <v>38</v>
      </c>
      <c r="P632" s="282">
        <f>O632*H632</f>
        <v>0</v>
      </c>
      <c r="Q632" s="282">
        <v>0.03</v>
      </c>
      <c r="R632" s="282">
        <f>Q632*H632</f>
        <v>0.26535000000000003</v>
      </c>
      <c r="S632" s="282">
        <v>0</v>
      </c>
      <c r="T632" s="183">
        <f>S632*H632</f>
        <v>0</v>
      </c>
      <c r="AR632" s="184" t="s">
        <v>396</v>
      </c>
      <c r="AT632" s="184" t="s">
        <v>272</v>
      </c>
      <c r="AU632" s="184" t="s">
        <v>83</v>
      </c>
      <c r="AY632" s="258" t="s">
        <v>216</v>
      </c>
      <c r="BE632" s="283">
        <f>IF(N632="základná",J632,0)</f>
        <v>0</v>
      </c>
      <c r="BF632" s="283">
        <f>IF(N632="znížená",J632,0)</f>
        <v>0</v>
      </c>
      <c r="BG632" s="283">
        <f>IF(N632="zákl. prenesená",J632,0)</f>
        <v>0</v>
      </c>
      <c r="BH632" s="283">
        <f>IF(N632="zníž. prenesená",J632,0)</f>
        <v>0</v>
      </c>
      <c r="BI632" s="283">
        <f>IF(N632="nulová",J632,0)</f>
        <v>0</v>
      </c>
      <c r="BJ632" s="258" t="s">
        <v>83</v>
      </c>
      <c r="BK632" s="283">
        <f>ROUND(I632*H632,2)</f>
        <v>0</v>
      </c>
      <c r="BL632" s="258" t="s">
        <v>301</v>
      </c>
      <c r="BM632" s="184" t="s">
        <v>890</v>
      </c>
    </row>
    <row r="633" spans="2:65" s="14" customFormat="1" ht="12">
      <c r="B633" s="192"/>
      <c r="D633" s="186" t="s">
        <v>224</v>
      </c>
      <c r="E633" s="193" t="s">
        <v>1</v>
      </c>
      <c r="F633" s="194" t="s">
        <v>891</v>
      </c>
      <c r="H633" s="195">
        <v>8.8450000000000006</v>
      </c>
      <c r="I633" s="196"/>
      <c r="L633" s="192"/>
      <c r="M633" s="197"/>
      <c r="T633" s="198"/>
      <c r="AT633" s="193" t="s">
        <v>224</v>
      </c>
      <c r="AU633" s="193" t="s">
        <v>83</v>
      </c>
      <c r="AV633" s="14" t="s">
        <v>83</v>
      </c>
      <c r="AW633" s="14" t="s">
        <v>27</v>
      </c>
      <c r="AX633" s="14" t="s">
        <v>72</v>
      </c>
      <c r="AY633" s="193" t="s">
        <v>216</v>
      </c>
    </row>
    <row r="634" spans="2:65" s="15" customFormat="1" ht="12">
      <c r="B634" s="199"/>
      <c r="D634" s="186" t="s">
        <v>224</v>
      </c>
      <c r="E634" s="200" t="s">
        <v>1</v>
      </c>
      <c r="F634" s="201" t="s">
        <v>229</v>
      </c>
      <c r="H634" s="202">
        <v>8.8450000000000006</v>
      </c>
      <c r="I634" s="203"/>
      <c r="L634" s="199"/>
      <c r="M634" s="204"/>
      <c r="T634" s="205"/>
      <c r="AT634" s="200" t="s">
        <v>224</v>
      </c>
      <c r="AU634" s="200" t="s">
        <v>83</v>
      </c>
      <c r="AV634" s="15" t="s">
        <v>222</v>
      </c>
      <c r="AW634" s="15" t="s">
        <v>27</v>
      </c>
      <c r="AX634" s="15" t="s">
        <v>78</v>
      </c>
      <c r="AY634" s="200" t="s">
        <v>216</v>
      </c>
    </row>
    <row r="635" spans="2:65" s="2" customFormat="1" ht="21.75" customHeight="1">
      <c r="B635" s="143"/>
      <c r="C635" s="172" t="s">
        <v>902</v>
      </c>
      <c r="D635" s="172" t="s">
        <v>218</v>
      </c>
      <c r="E635" s="173" t="s">
        <v>893</v>
      </c>
      <c r="F635" s="174" t="s">
        <v>894</v>
      </c>
      <c r="G635" s="175" t="s">
        <v>794</v>
      </c>
      <c r="H635" s="224"/>
      <c r="I635" s="177"/>
      <c r="J635" s="178">
        <f>ROUND(I635*H635,2)</f>
        <v>0</v>
      </c>
      <c r="K635" s="281"/>
      <c r="L635" s="45"/>
      <c r="M635" s="180" t="s">
        <v>1</v>
      </c>
      <c r="N635" s="139" t="s">
        <v>38</v>
      </c>
      <c r="P635" s="282">
        <f>O635*H635</f>
        <v>0</v>
      </c>
      <c r="Q635" s="282">
        <v>0</v>
      </c>
      <c r="R635" s="282">
        <f>Q635*H635</f>
        <v>0</v>
      </c>
      <c r="S635" s="282">
        <v>0</v>
      </c>
      <c r="T635" s="183">
        <f>S635*H635</f>
        <v>0</v>
      </c>
      <c r="AR635" s="184" t="s">
        <v>301</v>
      </c>
      <c r="AT635" s="184" t="s">
        <v>218</v>
      </c>
      <c r="AU635" s="184" t="s">
        <v>83</v>
      </c>
      <c r="AY635" s="258" t="s">
        <v>216</v>
      </c>
      <c r="BE635" s="283">
        <f>IF(N635="základná",J635,0)</f>
        <v>0</v>
      </c>
      <c r="BF635" s="283">
        <f>IF(N635="znížená",J635,0)</f>
        <v>0</v>
      </c>
      <c r="BG635" s="283">
        <f>IF(N635="zákl. prenesená",J635,0)</f>
        <v>0</v>
      </c>
      <c r="BH635" s="283">
        <f>IF(N635="zníž. prenesená",J635,0)</f>
        <v>0</v>
      </c>
      <c r="BI635" s="283">
        <f>IF(N635="nulová",J635,0)</f>
        <v>0</v>
      </c>
      <c r="BJ635" s="258" t="s">
        <v>83</v>
      </c>
      <c r="BK635" s="283">
        <f>ROUND(I635*H635,2)</f>
        <v>0</v>
      </c>
      <c r="BL635" s="258" t="s">
        <v>301</v>
      </c>
      <c r="BM635" s="184" t="s">
        <v>895</v>
      </c>
    </row>
    <row r="636" spans="2:65" s="273" customFormat="1" ht="22.75" customHeight="1">
      <c r="B636" s="274"/>
      <c r="D636" s="160" t="s">
        <v>71</v>
      </c>
      <c r="E636" s="170" t="s">
        <v>896</v>
      </c>
      <c r="F636" s="170" t="s">
        <v>897</v>
      </c>
      <c r="I636" s="275"/>
      <c r="J636" s="280">
        <f>BK636</f>
        <v>0</v>
      </c>
      <c r="L636" s="274"/>
      <c r="M636" s="277"/>
      <c r="P636" s="278">
        <f>SUM(P637:P662)</f>
        <v>0</v>
      </c>
      <c r="R636" s="278">
        <f>SUM(R637:R662)</f>
        <v>0.13258</v>
      </c>
      <c r="T636" s="279">
        <f>SUM(T637:T662)</f>
        <v>0</v>
      </c>
      <c r="AR636" s="160" t="s">
        <v>83</v>
      </c>
      <c r="AT636" s="168" t="s">
        <v>71</v>
      </c>
      <c r="AU636" s="168" t="s">
        <v>78</v>
      </c>
      <c r="AY636" s="160" t="s">
        <v>216</v>
      </c>
      <c r="BK636" s="169">
        <f>SUM(BK637:BK662)</f>
        <v>0</v>
      </c>
    </row>
    <row r="637" spans="2:65" s="2" customFormat="1" ht="44.25" customHeight="1">
      <c r="B637" s="143"/>
      <c r="C637" s="172" t="s">
        <v>906</v>
      </c>
      <c r="D637" s="172" t="s">
        <v>218</v>
      </c>
      <c r="E637" s="173" t="s">
        <v>899</v>
      </c>
      <c r="F637" s="174" t="s">
        <v>900</v>
      </c>
      <c r="G637" s="175" t="s">
        <v>399</v>
      </c>
      <c r="H637" s="176">
        <v>2</v>
      </c>
      <c r="I637" s="177"/>
      <c r="J637" s="178">
        <f>ROUND(I637*H637,2)</f>
        <v>0</v>
      </c>
      <c r="K637" s="281"/>
      <c r="L637" s="45"/>
      <c r="M637" s="180" t="s">
        <v>1</v>
      </c>
      <c r="N637" s="139" t="s">
        <v>38</v>
      </c>
      <c r="P637" s="282">
        <f>O637*H637</f>
        <v>0</v>
      </c>
      <c r="Q637" s="282">
        <v>7.2999999999999996E-4</v>
      </c>
      <c r="R637" s="282">
        <f>Q637*H637</f>
        <v>1.4599999999999999E-3</v>
      </c>
      <c r="S637" s="282">
        <v>0</v>
      </c>
      <c r="T637" s="183">
        <f>S637*H637</f>
        <v>0</v>
      </c>
      <c r="AR637" s="184" t="s">
        <v>301</v>
      </c>
      <c r="AT637" s="184" t="s">
        <v>218</v>
      </c>
      <c r="AU637" s="184" t="s">
        <v>83</v>
      </c>
      <c r="AY637" s="258" t="s">
        <v>216</v>
      </c>
      <c r="BE637" s="283">
        <f>IF(N637="základná",J637,0)</f>
        <v>0</v>
      </c>
      <c r="BF637" s="283">
        <f>IF(N637="znížená",J637,0)</f>
        <v>0</v>
      </c>
      <c r="BG637" s="283">
        <f>IF(N637="zákl. prenesená",J637,0)</f>
        <v>0</v>
      </c>
      <c r="BH637" s="283">
        <f>IF(N637="zníž. prenesená",J637,0)</f>
        <v>0</v>
      </c>
      <c r="BI637" s="283">
        <f>IF(N637="nulová",J637,0)</f>
        <v>0</v>
      </c>
      <c r="BJ637" s="258" t="s">
        <v>83</v>
      </c>
      <c r="BK637" s="283">
        <f>ROUND(I637*H637,2)</f>
        <v>0</v>
      </c>
      <c r="BL637" s="258" t="s">
        <v>301</v>
      </c>
      <c r="BM637" s="184" t="s">
        <v>901</v>
      </c>
    </row>
    <row r="638" spans="2:65" s="2" customFormat="1" ht="16.5" customHeight="1">
      <c r="B638" s="143"/>
      <c r="C638" s="206" t="s">
        <v>911</v>
      </c>
      <c r="D638" s="206" t="s">
        <v>272</v>
      </c>
      <c r="E638" s="207" t="s">
        <v>903</v>
      </c>
      <c r="F638" s="208" t="s">
        <v>904</v>
      </c>
      <c r="G638" s="209" t="s">
        <v>399</v>
      </c>
      <c r="H638" s="210">
        <v>2</v>
      </c>
      <c r="I638" s="211"/>
      <c r="J638" s="212">
        <f>ROUND(I638*H638,2)</f>
        <v>0</v>
      </c>
      <c r="K638" s="213"/>
      <c r="L638" s="214"/>
      <c r="M638" s="215" t="s">
        <v>1</v>
      </c>
      <c r="N638" s="284" t="s">
        <v>38</v>
      </c>
      <c r="P638" s="282">
        <f>O638*H638</f>
        <v>0</v>
      </c>
      <c r="Q638" s="282">
        <v>1.9300000000000001E-2</v>
      </c>
      <c r="R638" s="282">
        <f>Q638*H638</f>
        <v>3.8600000000000002E-2</v>
      </c>
      <c r="S638" s="282">
        <v>0</v>
      </c>
      <c r="T638" s="183">
        <f>S638*H638</f>
        <v>0</v>
      </c>
      <c r="AR638" s="184" t="s">
        <v>396</v>
      </c>
      <c r="AT638" s="184" t="s">
        <v>272</v>
      </c>
      <c r="AU638" s="184" t="s">
        <v>83</v>
      </c>
      <c r="AY638" s="258" t="s">
        <v>216</v>
      </c>
      <c r="BE638" s="283">
        <f>IF(N638="základná",J638,0)</f>
        <v>0</v>
      </c>
      <c r="BF638" s="283">
        <f>IF(N638="znížená",J638,0)</f>
        <v>0</v>
      </c>
      <c r="BG638" s="283">
        <f>IF(N638="zákl. prenesená",J638,0)</f>
        <v>0</v>
      </c>
      <c r="BH638" s="283">
        <f>IF(N638="zníž. prenesená",J638,0)</f>
        <v>0</v>
      </c>
      <c r="BI638" s="283">
        <f>IF(N638="nulová",J638,0)</f>
        <v>0</v>
      </c>
      <c r="BJ638" s="258" t="s">
        <v>83</v>
      </c>
      <c r="BK638" s="283">
        <f>ROUND(I638*H638,2)</f>
        <v>0</v>
      </c>
      <c r="BL638" s="258" t="s">
        <v>301</v>
      </c>
      <c r="BM638" s="184" t="s">
        <v>905</v>
      </c>
    </row>
    <row r="639" spans="2:65" s="2" customFormat="1" ht="44.25" customHeight="1">
      <c r="B639" s="143"/>
      <c r="C639" s="172" t="s">
        <v>915</v>
      </c>
      <c r="D639" s="172" t="s">
        <v>218</v>
      </c>
      <c r="E639" s="173" t="s">
        <v>907</v>
      </c>
      <c r="F639" s="174" t="s">
        <v>908</v>
      </c>
      <c r="G639" s="175" t="s">
        <v>399</v>
      </c>
      <c r="H639" s="176">
        <v>4</v>
      </c>
      <c r="I639" s="177"/>
      <c r="J639" s="178">
        <f>ROUND(I639*H639,2)</f>
        <v>0</v>
      </c>
      <c r="K639" s="281"/>
      <c r="L639" s="45"/>
      <c r="M639" s="180" t="s">
        <v>1</v>
      </c>
      <c r="N639" s="139" t="s">
        <v>38</v>
      </c>
      <c r="P639" s="282">
        <f>O639*H639</f>
        <v>0</v>
      </c>
      <c r="Q639" s="282">
        <v>2.7999999999999998E-4</v>
      </c>
      <c r="R639" s="282">
        <f>Q639*H639</f>
        <v>1.1199999999999999E-3</v>
      </c>
      <c r="S639" s="282">
        <v>0</v>
      </c>
      <c r="T639" s="183">
        <f>S639*H639</f>
        <v>0</v>
      </c>
      <c r="AR639" s="184" t="s">
        <v>301</v>
      </c>
      <c r="AT639" s="184" t="s">
        <v>218</v>
      </c>
      <c r="AU639" s="184" t="s">
        <v>83</v>
      </c>
      <c r="AY639" s="258" t="s">
        <v>216</v>
      </c>
      <c r="BE639" s="283">
        <f>IF(N639="základná",J639,0)</f>
        <v>0</v>
      </c>
      <c r="BF639" s="283">
        <f>IF(N639="znížená",J639,0)</f>
        <v>0</v>
      </c>
      <c r="BG639" s="283">
        <f>IF(N639="zákl. prenesená",J639,0)</f>
        <v>0</v>
      </c>
      <c r="BH639" s="283">
        <f>IF(N639="zníž. prenesená",J639,0)</f>
        <v>0</v>
      </c>
      <c r="BI639" s="283">
        <f>IF(N639="nulová",J639,0)</f>
        <v>0</v>
      </c>
      <c r="BJ639" s="258" t="s">
        <v>83</v>
      </c>
      <c r="BK639" s="283">
        <f>ROUND(I639*H639,2)</f>
        <v>0</v>
      </c>
      <c r="BL639" s="258" t="s">
        <v>301</v>
      </c>
      <c r="BM639" s="184" t="s">
        <v>909</v>
      </c>
    </row>
    <row r="640" spans="2:65" s="14" customFormat="1" ht="12">
      <c r="B640" s="192"/>
      <c r="D640" s="186" t="s">
        <v>224</v>
      </c>
      <c r="E640" s="193" t="s">
        <v>1</v>
      </c>
      <c r="F640" s="194" t="s">
        <v>910</v>
      </c>
      <c r="H640" s="195">
        <v>4</v>
      </c>
      <c r="I640" s="196"/>
      <c r="L640" s="192"/>
      <c r="M640" s="197"/>
      <c r="T640" s="198"/>
      <c r="AT640" s="193" t="s">
        <v>224</v>
      </c>
      <c r="AU640" s="193" t="s">
        <v>83</v>
      </c>
      <c r="AV640" s="14" t="s">
        <v>83</v>
      </c>
      <c r="AW640" s="14" t="s">
        <v>27</v>
      </c>
      <c r="AX640" s="14" t="s">
        <v>72</v>
      </c>
      <c r="AY640" s="193" t="s">
        <v>216</v>
      </c>
    </row>
    <row r="641" spans="2:65" s="15" customFormat="1" ht="12">
      <c r="B641" s="199"/>
      <c r="D641" s="186" t="s">
        <v>224</v>
      </c>
      <c r="E641" s="200" t="s">
        <v>1</v>
      </c>
      <c r="F641" s="201" t="s">
        <v>229</v>
      </c>
      <c r="H641" s="202">
        <v>4</v>
      </c>
      <c r="I641" s="203"/>
      <c r="L641" s="199"/>
      <c r="M641" s="204"/>
      <c r="T641" s="205"/>
      <c r="AT641" s="200" t="s">
        <v>224</v>
      </c>
      <c r="AU641" s="200" t="s">
        <v>83</v>
      </c>
      <c r="AV641" s="15" t="s">
        <v>222</v>
      </c>
      <c r="AW641" s="15" t="s">
        <v>27</v>
      </c>
      <c r="AX641" s="15" t="s">
        <v>78</v>
      </c>
      <c r="AY641" s="200" t="s">
        <v>216</v>
      </c>
    </row>
    <row r="642" spans="2:65" s="2" customFormat="1" ht="21.75" customHeight="1">
      <c r="B642" s="143"/>
      <c r="C642" s="206" t="s">
        <v>919</v>
      </c>
      <c r="D642" s="206" t="s">
        <v>272</v>
      </c>
      <c r="E642" s="207" t="s">
        <v>912</v>
      </c>
      <c r="F642" s="208" t="s">
        <v>913</v>
      </c>
      <c r="G642" s="209" t="s">
        <v>399</v>
      </c>
      <c r="H642" s="210">
        <v>2</v>
      </c>
      <c r="I642" s="211"/>
      <c r="J642" s="212">
        <f t="shared" ref="J642:J648" si="5">ROUND(I642*H642,2)</f>
        <v>0</v>
      </c>
      <c r="K642" s="213"/>
      <c r="L642" s="214"/>
      <c r="M642" s="215" t="s">
        <v>1</v>
      </c>
      <c r="N642" s="284" t="s">
        <v>38</v>
      </c>
      <c r="P642" s="282">
        <f t="shared" ref="P642:P648" si="6">O642*H642</f>
        <v>0</v>
      </c>
      <c r="Q642" s="282">
        <v>6.1999999999999998E-3</v>
      </c>
      <c r="R642" s="282">
        <f t="shared" ref="R642:R648" si="7">Q642*H642</f>
        <v>1.24E-2</v>
      </c>
      <c r="S642" s="282">
        <v>0</v>
      </c>
      <c r="T642" s="183">
        <f t="shared" ref="T642:T648" si="8">S642*H642</f>
        <v>0</v>
      </c>
      <c r="AR642" s="184" t="s">
        <v>396</v>
      </c>
      <c r="AT642" s="184" t="s">
        <v>272</v>
      </c>
      <c r="AU642" s="184" t="s">
        <v>83</v>
      </c>
      <c r="AY642" s="258" t="s">
        <v>216</v>
      </c>
      <c r="BE642" s="283">
        <f t="shared" ref="BE642:BE648" si="9">IF(N642="základná",J642,0)</f>
        <v>0</v>
      </c>
      <c r="BF642" s="283">
        <f t="shared" ref="BF642:BF648" si="10">IF(N642="znížená",J642,0)</f>
        <v>0</v>
      </c>
      <c r="BG642" s="283">
        <f t="shared" ref="BG642:BG648" si="11">IF(N642="zákl. prenesená",J642,0)</f>
        <v>0</v>
      </c>
      <c r="BH642" s="283">
        <f t="shared" ref="BH642:BH648" si="12">IF(N642="zníž. prenesená",J642,0)</f>
        <v>0</v>
      </c>
      <c r="BI642" s="283">
        <f t="shared" ref="BI642:BI648" si="13">IF(N642="nulová",J642,0)</f>
        <v>0</v>
      </c>
      <c r="BJ642" s="258" t="s">
        <v>83</v>
      </c>
      <c r="BK642" s="283">
        <f t="shared" ref="BK642:BK648" si="14">ROUND(I642*H642,2)</f>
        <v>0</v>
      </c>
      <c r="BL642" s="258" t="s">
        <v>301</v>
      </c>
      <c r="BM642" s="184" t="s">
        <v>914</v>
      </c>
    </row>
    <row r="643" spans="2:65" s="2" customFormat="1" ht="21.75" customHeight="1">
      <c r="B643" s="143"/>
      <c r="C643" s="206" t="s">
        <v>923</v>
      </c>
      <c r="D643" s="206" t="s">
        <v>272</v>
      </c>
      <c r="E643" s="207" t="s">
        <v>916</v>
      </c>
      <c r="F643" s="208" t="s">
        <v>917</v>
      </c>
      <c r="G643" s="209" t="s">
        <v>399</v>
      </c>
      <c r="H643" s="210">
        <v>2</v>
      </c>
      <c r="I643" s="211"/>
      <c r="J643" s="212">
        <f t="shared" si="5"/>
        <v>0</v>
      </c>
      <c r="K643" s="213"/>
      <c r="L643" s="214"/>
      <c r="M643" s="215" t="s">
        <v>1</v>
      </c>
      <c r="N643" s="284" t="s">
        <v>38</v>
      </c>
      <c r="P643" s="282">
        <f t="shared" si="6"/>
        <v>0</v>
      </c>
      <c r="Q643" s="282">
        <v>6.1999999999999998E-3</v>
      </c>
      <c r="R643" s="282">
        <f t="shared" si="7"/>
        <v>1.24E-2</v>
      </c>
      <c r="S643" s="282">
        <v>0</v>
      </c>
      <c r="T643" s="183">
        <f t="shared" si="8"/>
        <v>0</v>
      </c>
      <c r="AR643" s="184" t="s">
        <v>396</v>
      </c>
      <c r="AT643" s="184" t="s">
        <v>272</v>
      </c>
      <c r="AU643" s="184" t="s">
        <v>83</v>
      </c>
      <c r="AY643" s="258" t="s">
        <v>216</v>
      </c>
      <c r="BE643" s="283">
        <f t="shared" si="9"/>
        <v>0</v>
      </c>
      <c r="BF643" s="283">
        <f t="shared" si="10"/>
        <v>0</v>
      </c>
      <c r="BG643" s="283">
        <f t="shared" si="11"/>
        <v>0</v>
      </c>
      <c r="BH643" s="283">
        <f t="shared" si="12"/>
        <v>0</v>
      </c>
      <c r="BI643" s="283">
        <f t="shared" si="13"/>
        <v>0</v>
      </c>
      <c r="BJ643" s="258" t="s">
        <v>83</v>
      </c>
      <c r="BK643" s="283">
        <f t="shared" si="14"/>
        <v>0</v>
      </c>
      <c r="BL643" s="258" t="s">
        <v>301</v>
      </c>
      <c r="BM643" s="184" t="s">
        <v>918</v>
      </c>
    </row>
    <row r="644" spans="2:65" s="2" customFormat="1" ht="33" customHeight="1">
      <c r="B644" s="143"/>
      <c r="C644" s="172" t="s">
        <v>927</v>
      </c>
      <c r="D644" s="172" t="s">
        <v>218</v>
      </c>
      <c r="E644" s="173" t="s">
        <v>920</v>
      </c>
      <c r="F644" s="174" t="s">
        <v>921</v>
      </c>
      <c r="G644" s="175" t="s">
        <v>399</v>
      </c>
      <c r="H644" s="176">
        <v>2</v>
      </c>
      <c r="I644" s="177"/>
      <c r="J644" s="178">
        <f t="shared" si="5"/>
        <v>0</v>
      </c>
      <c r="K644" s="281"/>
      <c r="L644" s="45"/>
      <c r="M644" s="180" t="s">
        <v>1</v>
      </c>
      <c r="N644" s="139" t="s">
        <v>38</v>
      </c>
      <c r="P644" s="282">
        <f t="shared" si="6"/>
        <v>0</v>
      </c>
      <c r="Q644" s="282">
        <v>5.1000000000000004E-4</v>
      </c>
      <c r="R644" s="282">
        <f t="shared" si="7"/>
        <v>1.0200000000000001E-3</v>
      </c>
      <c r="S644" s="282">
        <v>0</v>
      </c>
      <c r="T644" s="183">
        <f t="shared" si="8"/>
        <v>0</v>
      </c>
      <c r="AR644" s="184" t="s">
        <v>301</v>
      </c>
      <c r="AT644" s="184" t="s">
        <v>218</v>
      </c>
      <c r="AU644" s="184" t="s">
        <v>83</v>
      </c>
      <c r="AY644" s="258" t="s">
        <v>216</v>
      </c>
      <c r="BE644" s="283">
        <f t="shared" si="9"/>
        <v>0</v>
      </c>
      <c r="BF644" s="283">
        <f t="shared" si="10"/>
        <v>0</v>
      </c>
      <c r="BG644" s="283">
        <f t="shared" si="11"/>
        <v>0</v>
      </c>
      <c r="BH644" s="283">
        <f t="shared" si="12"/>
        <v>0</v>
      </c>
      <c r="BI644" s="283">
        <f t="shared" si="13"/>
        <v>0</v>
      </c>
      <c r="BJ644" s="258" t="s">
        <v>83</v>
      </c>
      <c r="BK644" s="283">
        <f t="shared" si="14"/>
        <v>0</v>
      </c>
      <c r="BL644" s="258" t="s">
        <v>301</v>
      </c>
      <c r="BM644" s="184" t="s">
        <v>922</v>
      </c>
    </row>
    <row r="645" spans="2:65" s="2" customFormat="1" ht="21.75" customHeight="1">
      <c r="B645" s="143"/>
      <c r="C645" s="206" t="s">
        <v>931</v>
      </c>
      <c r="D645" s="206" t="s">
        <v>272</v>
      </c>
      <c r="E645" s="207" t="s">
        <v>924</v>
      </c>
      <c r="F645" s="208" t="s">
        <v>925</v>
      </c>
      <c r="G645" s="209" t="s">
        <v>399</v>
      </c>
      <c r="H645" s="210">
        <v>2</v>
      </c>
      <c r="I645" s="211"/>
      <c r="J645" s="212">
        <f t="shared" si="5"/>
        <v>0</v>
      </c>
      <c r="K645" s="213"/>
      <c r="L645" s="214"/>
      <c r="M645" s="215" t="s">
        <v>1</v>
      </c>
      <c r="N645" s="284" t="s">
        <v>38</v>
      </c>
      <c r="P645" s="282">
        <f t="shared" si="6"/>
        <v>0</v>
      </c>
      <c r="Q645" s="282">
        <v>1.2500000000000001E-2</v>
      </c>
      <c r="R645" s="282">
        <f t="shared" si="7"/>
        <v>2.5000000000000001E-2</v>
      </c>
      <c r="S645" s="282">
        <v>0</v>
      </c>
      <c r="T645" s="183">
        <f t="shared" si="8"/>
        <v>0</v>
      </c>
      <c r="AR645" s="184" t="s">
        <v>396</v>
      </c>
      <c r="AT645" s="184" t="s">
        <v>272</v>
      </c>
      <c r="AU645" s="184" t="s">
        <v>83</v>
      </c>
      <c r="AY645" s="258" t="s">
        <v>216</v>
      </c>
      <c r="BE645" s="283">
        <f t="shared" si="9"/>
        <v>0</v>
      </c>
      <c r="BF645" s="283">
        <f t="shared" si="10"/>
        <v>0</v>
      </c>
      <c r="BG645" s="283">
        <f t="shared" si="11"/>
        <v>0</v>
      </c>
      <c r="BH645" s="283">
        <f t="shared" si="12"/>
        <v>0</v>
      </c>
      <c r="BI645" s="283">
        <f t="shared" si="13"/>
        <v>0</v>
      </c>
      <c r="BJ645" s="258" t="s">
        <v>83</v>
      </c>
      <c r="BK645" s="283">
        <f t="shared" si="14"/>
        <v>0</v>
      </c>
      <c r="BL645" s="258" t="s">
        <v>301</v>
      </c>
      <c r="BM645" s="184" t="s">
        <v>926</v>
      </c>
    </row>
    <row r="646" spans="2:65" s="2" customFormat="1" ht="55.5" customHeight="1">
      <c r="B646" s="143"/>
      <c r="C646" s="172" t="s">
        <v>935</v>
      </c>
      <c r="D646" s="172" t="s">
        <v>218</v>
      </c>
      <c r="E646" s="173" t="s">
        <v>928</v>
      </c>
      <c r="F646" s="174" t="s">
        <v>929</v>
      </c>
      <c r="G646" s="175" t="s">
        <v>399</v>
      </c>
      <c r="H646" s="176">
        <v>2</v>
      </c>
      <c r="I646" s="177"/>
      <c r="J646" s="178">
        <f t="shared" si="5"/>
        <v>0</v>
      </c>
      <c r="K646" s="281"/>
      <c r="L646" s="45"/>
      <c r="M646" s="180" t="s">
        <v>1</v>
      </c>
      <c r="N646" s="139" t="s">
        <v>38</v>
      </c>
      <c r="P646" s="282">
        <f t="shared" si="6"/>
        <v>0</v>
      </c>
      <c r="Q646" s="282">
        <v>6.3000000000000003E-4</v>
      </c>
      <c r="R646" s="282">
        <f t="shared" si="7"/>
        <v>1.2600000000000001E-3</v>
      </c>
      <c r="S646" s="282">
        <v>0</v>
      </c>
      <c r="T646" s="183">
        <f t="shared" si="8"/>
        <v>0</v>
      </c>
      <c r="AR646" s="184" t="s">
        <v>301</v>
      </c>
      <c r="AT646" s="184" t="s">
        <v>218</v>
      </c>
      <c r="AU646" s="184" t="s">
        <v>83</v>
      </c>
      <c r="AY646" s="258" t="s">
        <v>216</v>
      </c>
      <c r="BE646" s="283">
        <f t="shared" si="9"/>
        <v>0</v>
      </c>
      <c r="BF646" s="283">
        <f t="shared" si="10"/>
        <v>0</v>
      </c>
      <c r="BG646" s="283">
        <f t="shared" si="11"/>
        <v>0</v>
      </c>
      <c r="BH646" s="283">
        <f t="shared" si="12"/>
        <v>0</v>
      </c>
      <c r="BI646" s="283">
        <f t="shared" si="13"/>
        <v>0</v>
      </c>
      <c r="BJ646" s="258" t="s">
        <v>83</v>
      </c>
      <c r="BK646" s="283">
        <f t="shared" si="14"/>
        <v>0</v>
      </c>
      <c r="BL646" s="258" t="s">
        <v>301</v>
      </c>
      <c r="BM646" s="184" t="s">
        <v>930</v>
      </c>
    </row>
    <row r="647" spans="2:65" s="2" customFormat="1" ht="21.75" customHeight="1">
      <c r="B647" s="143"/>
      <c r="C647" s="206" t="s">
        <v>939</v>
      </c>
      <c r="D647" s="206" t="s">
        <v>272</v>
      </c>
      <c r="E647" s="207" t="s">
        <v>932</v>
      </c>
      <c r="F647" s="208" t="s">
        <v>933</v>
      </c>
      <c r="G647" s="209" t="s">
        <v>399</v>
      </c>
      <c r="H647" s="210">
        <v>2</v>
      </c>
      <c r="I647" s="211"/>
      <c r="J647" s="212">
        <f t="shared" si="5"/>
        <v>0</v>
      </c>
      <c r="K647" s="213"/>
      <c r="L647" s="214"/>
      <c r="M647" s="215" t="s">
        <v>1</v>
      </c>
      <c r="N647" s="284" t="s">
        <v>38</v>
      </c>
      <c r="P647" s="282">
        <f t="shared" si="6"/>
        <v>0</v>
      </c>
      <c r="Q647" s="282">
        <v>1.2500000000000001E-2</v>
      </c>
      <c r="R647" s="282">
        <f t="shared" si="7"/>
        <v>2.5000000000000001E-2</v>
      </c>
      <c r="S647" s="282">
        <v>0</v>
      </c>
      <c r="T647" s="183">
        <f t="shared" si="8"/>
        <v>0</v>
      </c>
      <c r="AR647" s="184" t="s">
        <v>396</v>
      </c>
      <c r="AT647" s="184" t="s">
        <v>272</v>
      </c>
      <c r="AU647" s="184" t="s">
        <v>83</v>
      </c>
      <c r="AY647" s="258" t="s">
        <v>216</v>
      </c>
      <c r="BE647" s="283">
        <f t="shared" si="9"/>
        <v>0</v>
      </c>
      <c r="BF647" s="283">
        <f t="shared" si="10"/>
        <v>0</v>
      </c>
      <c r="BG647" s="283">
        <f t="shared" si="11"/>
        <v>0</v>
      </c>
      <c r="BH647" s="283">
        <f t="shared" si="12"/>
        <v>0</v>
      </c>
      <c r="BI647" s="283">
        <f t="shared" si="13"/>
        <v>0</v>
      </c>
      <c r="BJ647" s="258" t="s">
        <v>83</v>
      </c>
      <c r="BK647" s="283">
        <f t="shared" si="14"/>
        <v>0</v>
      </c>
      <c r="BL647" s="258" t="s">
        <v>301</v>
      </c>
      <c r="BM647" s="184" t="s">
        <v>934</v>
      </c>
    </row>
    <row r="648" spans="2:65" s="2" customFormat="1" ht="21.75" customHeight="1">
      <c r="B648" s="143"/>
      <c r="C648" s="172" t="s">
        <v>943</v>
      </c>
      <c r="D648" s="172" t="s">
        <v>218</v>
      </c>
      <c r="E648" s="173" t="s">
        <v>936</v>
      </c>
      <c r="F648" s="174" t="s">
        <v>937</v>
      </c>
      <c r="G648" s="175" t="s">
        <v>399</v>
      </c>
      <c r="H648" s="176">
        <v>8</v>
      </c>
      <c r="I648" s="177"/>
      <c r="J648" s="178">
        <f t="shared" si="5"/>
        <v>0</v>
      </c>
      <c r="K648" s="281"/>
      <c r="L648" s="45"/>
      <c r="M648" s="180" t="s">
        <v>1</v>
      </c>
      <c r="N648" s="139" t="s">
        <v>38</v>
      </c>
      <c r="P648" s="282">
        <f t="shared" si="6"/>
        <v>0</v>
      </c>
      <c r="Q648" s="282">
        <v>4.0000000000000003E-5</v>
      </c>
      <c r="R648" s="282">
        <f t="shared" si="7"/>
        <v>3.2000000000000003E-4</v>
      </c>
      <c r="S648" s="282">
        <v>0</v>
      </c>
      <c r="T648" s="183">
        <f t="shared" si="8"/>
        <v>0</v>
      </c>
      <c r="AR648" s="184" t="s">
        <v>301</v>
      </c>
      <c r="AT648" s="184" t="s">
        <v>218</v>
      </c>
      <c r="AU648" s="184" t="s">
        <v>83</v>
      </c>
      <c r="AY648" s="258" t="s">
        <v>216</v>
      </c>
      <c r="BE648" s="283">
        <f t="shared" si="9"/>
        <v>0</v>
      </c>
      <c r="BF648" s="283">
        <f t="shared" si="10"/>
        <v>0</v>
      </c>
      <c r="BG648" s="283">
        <f t="shared" si="11"/>
        <v>0</v>
      </c>
      <c r="BH648" s="283">
        <f t="shared" si="12"/>
        <v>0</v>
      </c>
      <c r="BI648" s="283">
        <f t="shared" si="13"/>
        <v>0</v>
      </c>
      <c r="BJ648" s="258" t="s">
        <v>83</v>
      </c>
      <c r="BK648" s="283">
        <f t="shared" si="14"/>
        <v>0</v>
      </c>
      <c r="BL648" s="258" t="s">
        <v>301</v>
      </c>
      <c r="BM648" s="184" t="s">
        <v>938</v>
      </c>
    </row>
    <row r="649" spans="2:65" s="14" customFormat="1" ht="12">
      <c r="B649" s="192"/>
      <c r="D649" s="186" t="s">
        <v>224</v>
      </c>
      <c r="E649" s="193" t="s">
        <v>1</v>
      </c>
      <c r="F649" s="194" t="s">
        <v>222</v>
      </c>
      <c r="H649" s="195">
        <v>4</v>
      </c>
      <c r="I649" s="196"/>
      <c r="L649" s="192"/>
      <c r="M649" s="197"/>
      <c r="T649" s="198"/>
      <c r="AT649" s="193" t="s">
        <v>224</v>
      </c>
      <c r="AU649" s="193" t="s">
        <v>83</v>
      </c>
      <c r="AV649" s="14" t="s">
        <v>83</v>
      </c>
      <c r="AW649" s="14" t="s">
        <v>27</v>
      </c>
      <c r="AX649" s="14" t="s">
        <v>72</v>
      </c>
      <c r="AY649" s="193" t="s">
        <v>216</v>
      </c>
    </row>
    <row r="650" spans="2:65" s="14" customFormat="1" ht="12">
      <c r="B650" s="192"/>
      <c r="D650" s="186" t="s">
        <v>224</v>
      </c>
      <c r="E650" s="193" t="s">
        <v>1</v>
      </c>
      <c r="F650" s="194" t="s">
        <v>83</v>
      </c>
      <c r="H650" s="195">
        <v>2</v>
      </c>
      <c r="I650" s="196"/>
      <c r="L650" s="192"/>
      <c r="M650" s="197"/>
      <c r="T650" s="198"/>
      <c r="AT650" s="193" t="s">
        <v>224</v>
      </c>
      <c r="AU650" s="193" t="s">
        <v>83</v>
      </c>
      <c r="AV650" s="14" t="s">
        <v>83</v>
      </c>
      <c r="AW650" s="14" t="s">
        <v>27</v>
      </c>
      <c r="AX650" s="14" t="s">
        <v>72</v>
      </c>
      <c r="AY650" s="193" t="s">
        <v>216</v>
      </c>
    </row>
    <row r="651" spans="2:65" s="14" customFormat="1" ht="12">
      <c r="B651" s="192"/>
      <c r="D651" s="186" t="s">
        <v>224</v>
      </c>
      <c r="E651" s="193" t="s">
        <v>1</v>
      </c>
      <c r="F651" s="194" t="s">
        <v>83</v>
      </c>
      <c r="H651" s="195">
        <v>2</v>
      </c>
      <c r="I651" s="196"/>
      <c r="L651" s="192"/>
      <c r="M651" s="197"/>
      <c r="T651" s="198"/>
      <c r="AT651" s="193" t="s">
        <v>224</v>
      </c>
      <c r="AU651" s="193" t="s">
        <v>83</v>
      </c>
      <c r="AV651" s="14" t="s">
        <v>83</v>
      </c>
      <c r="AW651" s="14" t="s">
        <v>27</v>
      </c>
      <c r="AX651" s="14" t="s">
        <v>72</v>
      </c>
      <c r="AY651" s="193" t="s">
        <v>216</v>
      </c>
    </row>
    <row r="652" spans="2:65" s="15" customFormat="1" ht="12">
      <c r="B652" s="199"/>
      <c r="D652" s="186" t="s">
        <v>224</v>
      </c>
      <c r="E652" s="200" t="s">
        <v>1</v>
      </c>
      <c r="F652" s="201" t="s">
        <v>229</v>
      </c>
      <c r="H652" s="202">
        <v>8</v>
      </c>
      <c r="I652" s="203"/>
      <c r="L652" s="199"/>
      <c r="M652" s="204"/>
      <c r="T652" s="205"/>
      <c r="AT652" s="200" t="s">
        <v>224</v>
      </c>
      <c r="AU652" s="200" t="s">
        <v>83</v>
      </c>
      <c r="AV652" s="15" t="s">
        <v>222</v>
      </c>
      <c r="AW652" s="15" t="s">
        <v>27</v>
      </c>
      <c r="AX652" s="15" t="s">
        <v>78</v>
      </c>
      <c r="AY652" s="200" t="s">
        <v>216</v>
      </c>
    </row>
    <row r="653" spans="2:65" s="2" customFormat="1" ht="21.75" customHeight="1">
      <c r="B653" s="143"/>
      <c r="C653" s="206" t="s">
        <v>947</v>
      </c>
      <c r="D653" s="206" t="s">
        <v>272</v>
      </c>
      <c r="E653" s="207" t="s">
        <v>940</v>
      </c>
      <c r="F653" s="208" t="s">
        <v>941</v>
      </c>
      <c r="G653" s="209" t="s">
        <v>399</v>
      </c>
      <c r="H653" s="210">
        <v>6</v>
      </c>
      <c r="I653" s="211"/>
      <c r="J653" s="212">
        <f>ROUND(I653*H653,2)</f>
        <v>0</v>
      </c>
      <c r="K653" s="213"/>
      <c r="L653" s="214"/>
      <c r="M653" s="215" t="s">
        <v>1</v>
      </c>
      <c r="N653" s="284" t="s">
        <v>38</v>
      </c>
      <c r="P653" s="282">
        <f>O653*H653</f>
        <v>0</v>
      </c>
      <c r="Q653" s="282">
        <v>1.4E-3</v>
      </c>
      <c r="R653" s="282">
        <f>Q653*H653</f>
        <v>8.3999999999999995E-3</v>
      </c>
      <c r="S653" s="282">
        <v>0</v>
      </c>
      <c r="T653" s="183">
        <f>S653*H653</f>
        <v>0</v>
      </c>
      <c r="AR653" s="184" t="s">
        <v>396</v>
      </c>
      <c r="AT653" s="184" t="s">
        <v>272</v>
      </c>
      <c r="AU653" s="184" t="s">
        <v>83</v>
      </c>
      <c r="AY653" s="258" t="s">
        <v>216</v>
      </c>
      <c r="BE653" s="283">
        <f>IF(N653="základná",J653,0)</f>
        <v>0</v>
      </c>
      <c r="BF653" s="283">
        <f>IF(N653="znížená",J653,0)</f>
        <v>0</v>
      </c>
      <c r="BG653" s="283">
        <f>IF(N653="zákl. prenesená",J653,0)</f>
        <v>0</v>
      </c>
      <c r="BH653" s="283">
        <f>IF(N653="zníž. prenesená",J653,0)</f>
        <v>0</v>
      </c>
      <c r="BI653" s="283">
        <f>IF(N653="nulová",J653,0)</f>
        <v>0</v>
      </c>
      <c r="BJ653" s="258" t="s">
        <v>83</v>
      </c>
      <c r="BK653" s="283">
        <f>ROUND(I653*H653,2)</f>
        <v>0</v>
      </c>
      <c r="BL653" s="258" t="s">
        <v>301</v>
      </c>
      <c r="BM653" s="184" t="s">
        <v>942</v>
      </c>
    </row>
    <row r="654" spans="2:65" s="14" customFormat="1" ht="12">
      <c r="B654" s="192"/>
      <c r="D654" s="186" t="s">
        <v>224</v>
      </c>
      <c r="E654" s="193" t="s">
        <v>1</v>
      </c>
      <c r="F654" s="194" t="s">
        <v>222</v>
      </c>
      <c r="H654" s="195">
        <v>4</v>
      </c>
      <c r="I654" s="196"/>
      <c r="L654" s="192"/>
      <c r="M654" s="197"/>
      <c r="T654" s="198"/>
      <c r="AT654" s="193" t="s">
        <v>224</v>
      </c>
      <c r="AU654" s="193" t="s">
        <v>83</v>
      </c>
      <c r="AV654" s="14" t="s">
        <v>83</v>
      </c>
      <c r="AW654" s="14" t="s">
        <v>27</v>
      </c>
      <c r="AX654" s="14" t="s">
        <v>72</v>
      </c>
      <c r="AY654" s="193" t="s">
        <v>216</v>
      </c>
    </row>
    <row r="655" spans="2:65" s="14" customFormat="1" ht="12">
      <c r="B655" s="192"/>
      <c r="D655" s="186" t="s">
        <v>224</v>
      </c>
      <c r="E655" s="193" t="s">
        <v>1</v>
      </c>
      <c r="F655" s="194" t="s">
        <v>83</v>
      </c>
      <c r="H655" s="195">
        <v>2</v>
      </c>
      <c r="I655" s="196"/>
      <c r="L655" s="192"/>
      <c r="M655" s="197"/>
      <c r="T655" s="198"/>
      <c r="AT655" s="193" t="s">
        <v>224</v>
      </c>
      <c r="AU655" s="193" t="s">
        <v>83</v>
      </c>
      <c r="AV655" s="14" t="s">
        <v>83</v>
      </c>
      <c r="AW655" s="14" t="s">
        <v>27</v>
      </c>
      <c r="AX655" s="14" t="s">
        <v>72</v>
      </c>
      <c r="AY655" s="193" t="s">
        <v>216</v>
      </c>
    </row>
    <row r="656" spans="2:65" s="15" customFormat="1" ht="12">
      <c r="B656" s="199"/>
      <c r="D656" s="186" t="s">
        <v>224</v>
      </c>
      <c r="E656" s="200" t="s">
        <v>1</v>
      </c>
      <c r="F656" s="201" t="s">
        <v>229</v>
      </c>
      <c r="H656" s="202">
        <v>6</v>
      </c>
      <c r="I656" s="203"/>
      <c r="L656" s="199"/>
      <c r="M656" s="204"/>
      <c r="T656" s="205"/>
      <c r="AT656" s="200" t="s">
        <v>224</v>
      </c>
      <c r="AU656" s="200" t="s">
        <v>83</v>
      </c>
      <c r="AV656" s="15" t="s">
        <v>222</v>
      </c>
      <c r="AW656" s="15" t="s">
        <v>27</v>
      </c>
      <c r="AX656" s="15" t="s">
        <v>78</v>
      </c>
      <c r="AY656" s="200" t="s">
        <v>216</v>
      </c>
    </row>
    <row r="657" spans="2:65" s="2" customFormat="1" ht="21.75" customHeight="1">
      <c r="B657" s="143"/>
      <c r="C657" s="206" t="s">
        <v>951</v>
      </c>
      <c r="D657" s="206" t="s">
        <v>272</v>
      </c>
      <c r="E657" s="207" t="s">
        <v>944</v>
      </c>
      <c r="F657" s="208" t="s">
        <v>945</v>
      </c>
      <c r="G657" s="209" t="s">
        <v>399</v>
      </c>
      <c r="H657" s="210">
        <v>2</v>
      </c>
      <c r="I657" s="211"/>
      <c r="J657" s="212">
        <f>ROUND(I657*H657,2)</f>
        <v>0</v>
      </c>
      <c r="K657" s="213"/>
      <c r="L657" s="214"/>
      <c r="M657" s="215" t="s">
        <v>1</v>
      </c>
      <c r="N657" s="284" t="s">
        <v>38</v>
      </c>
      <c r="P657" s="282">
        <f>O657*H657</f>
        <v>0</v>
      </c>
      <c r="Q657" s="282">
        <v>1.4E-3</v>
      </c>
      <c r="R657" s="282">
        <f>Q657*H657</f>
        <v>2.8E-3</v>
      </c>
      <c r="S657" s="282">
        <v>0</v>
      </c>
      <c r="T657" s="183">
        <f>S657*H657</f>
        <v>0</v>
      </c>
      <c r="AR657" s="184" t="s">
        <v>396</v>
      </c>
      <c r="AT657" s="184" t="s">
        <v>272</v>
      </c>
      <c r="AU657" s="184" t="s">
        <v>83</v>
      </c>
      <c r="AY657" s="258" t="s">
        <v>216</v>
      </c>
      <c r="BE657" s="283">
        <f>IF(N657="základná",J657,0)</f>
        <v>0</v>
      </c>
      <c r="BF657" s="283">
        <f>IF(N657="znížená",J657,0)</f>
        <v>0</v>
      </c>
      <c r="BG657" s="283">
        <f>IF(N657="zákl. prenesená",J657,0)</f>
        <v>0</v>
      </c>
      <c r="BH657" s="283">
        <f>IF(N657="zníž. prenesená",J657,0)</f>
        <v>0</v>
      </c>
      <c r="BI657" s="283">
        <f>IF(N657="nulová",J657,0)</f>
        <v>0</v>
      </c>
      <c r="BJ657" s="258" t="s">
        <v>83</v>
      </c>
      <c r="BK657" s="283">
        <f>ROUND(I657*H657,2)</f>
        <v>0</v>
      </c>
      <c r="BL657" s="258" t="s">
        <v>301</v>
      </c>
      <c r="BM657" s="184" t="s">
        <v>946</v>
      </c>
    </row>
    <row r="658" spans="2:65" s="14" customFormat="1" ht="12">
      <c r="B658" s="192"/>
      <c r="D658" s="186" t="s">
        <v>224</v>
      </c>
      <c r="E658" s="193" t="s">
        <v>1</v>
      </c>
      <c r="F658" s="194" t="s">
        <v>83</v>
      </c>
      <c r="H658" s="195">
        <v>2</v>
      </c>
      <c r="I658" s="196"/>
      <c r="L658" s="192"/>
      <c r="M658" s="197"/>
      <c r="T658" s="198"/>
      <c r="AT658" s="193" t="s">
        <v>224</v>
      </c>
      <c r="AU658" s="193" t="s">
        <v>83</v>
      </c>
      <c r="AV658" s="14" t="s">
        <v>83</v>
      </c>
      <c r="AW658" s="14" t="s">
        <v>27</v>
      </c>
      <c r="AX658" s="14" t="s">
        <v>72</v>
      </c>
      <c r="AY658" s="193" t="s">
        <v>216</v>
      </c>
    </row>
    <row r="659" spans="2:65" s="15" customFormat="1" ht="12">
      <c r="B659" s="199"/>
      <c r="D659" s="186" t="s">
        <v>224</v>
      </c>
      <c r="E659" s="200" t="s">
        <v>1</v>
      </c>
      <c r="F659" s="201" t="s">
        <v>229</v>
      </c>
      <c r="H659" s="202">
        <v>2</v>
      </c>
      <c r="I659" s="203"/>
      <c r="L659" s="199"/>
      <c r="M659" s="204"/>
      <c r="T659" s="205"/>
      <c r="AT659" s="200" t="s">
        <v>224</v>
      </c>
      <c r="AU659" s="200" t="s">
        <v>83</v>
      </c>
      <c r="AV659" s="15" t="s">
        <v>222</v>
      </c>
      <c r="AW659" s="15" t="s">
        <v>27</v>
      </c>
      <c r="AX659" s="15" t="s">
        <v>78</v>
      </c>
      <c r="AY659" s="200" t="s">
        <v>216</v>
      </c>
    </row>
    <row r="660" spans="2:65" s="2" customFormat="1" ht="21.75" customHeight="1">
      <c r="B660" s="143"/>
      <c r="C660" s="172" t="s">
        <v>955</v>
      </c>
      <c r="D660" s="172" t="s">
        <v>218</v>
      </c>
      <c r="E660" s="173" t="s">
        <v>948</v>
      </c>
      <c r="F660" s="174" t="s">
        <v>949</v>
      </c>
      <c r="G660" s="175" t="s">
        <v>399</v>
      </c>
      <c r="H660" s="176">
        <v>2</v>
      </c>
      <c r="I660" s="177"/>
      <c r="J660" s="178">
        <f>ROUND(I660*H660,2)</f>
        <v>0</v>
      </c>
      <c r="K660" s="281"/>
      <c r="L660" s="45"/>
      <c r="M660" s="180" t="s">
        <v>1</v>
      </c>
      <c r="N660" s="139" t="s">
        <v>38</v>
      </c>
      <c r="P660" s="282">
        <f>O660*H660</f>
        <v>0</v>
      </c>
      <c r="Q660" s="282">
        <v>0</v>
      </c>
      <c r="R660" s="282">
        <f>Q660*H660</f>
        <v>0</v>
      </c>
      <c r="S660" s="282">
        <v>0</v>
      </c>
      <c r="T660" s="183">
        <f>S660*H660</f>
        <v>0</v>
      </c>
      <c r="AR660" s="184" t="s">
        <v>301</v>
      </c>
      <c r="AT660" s="184" t="s">
        <v>218</v>
      </c>
      <c r="AU660" s="184" t="s">
        <v>83</v>
      </c>
      <c r="AY660" s="258" t="s">
        <v>216</v>
      </c>
      <c r="BE660" s="283">
        <f>IF(N660="základná",J660,0)</f>
        <v>0</v>
      </c>
      <c r="BF660" s="283">
        <f>IF(N660="znížená",J660,0)</f>
        <v>0</v>
      </c>
      <c r="BG660" s="283">
        <f>IF(N660="zákl. prenesená",J660,0)</f>
        <v>0</v>
      </c>
      <c r="BH660" s="283">
        <f>IF(N660="zníž. prenesená",J660,0)</f>
        <v>0</v>
      </c>
      <c r="BI660" s="283">
        <f>IF(N660="nulová",J660,0)</f>
        <v>0</v>
      </c>
      <c r="BJ660" s="258" t="s">
        <v>83</v>
      </c>
      <c r="BK660" s="283">
        <f>ROUND(I660*H660,2)</f>
        <v>0</v>
      </c>
      <c r="BL660" s="258" t="s">
        <v>301</v>
      </c>
      <c r="BM660" s="184" t="s">
        <v>950</v>
      </c>
    </row>
    <row r="661" spans="2:65" s="2" customFormat="1" ht="16.5" customHeight="1">
      <c r="B661" s="143"/>
      <c r="C661" s="206" t="s">
        <v>961</v>
      </c>
      <c r="D661" s="206" t="s">
        <v>272</v>
      </c>
      <c r="E661" s="207" t="s">
        <v>952</v>
      </c>
      <c r="F661" s="208" t="s">
        <v>953</v>
      </c>
      <c r="G661" s="209" t="s">
        <v>399</v>
      </c>
      <c r="H661" s="210">
        <v>2</v>
      </c>
      <c r="I661" s="211"/>
      <c r="J661" s="212">
        <f>ROUND(I661*H661,2)</f>
        <v>0</v>
      </c>
      <c r="K661" s="213"/>
      <c r="L661" s="214"/>
      <c r="M661" s="215" t="s">
        <v>1</v>
      </c>
      <c r="N661" s="284" t="s">
        <v>38</v>
      </c>
      <c r="P661" s="282">
        <f>O661*H661</f>
        <v>0</v>
      </c>
      <c r="Q661" s="282">
        <v>1.4E-3</v>
      </c>
      <c r="R661" s="282">
        <f>Q661*H661</f>
        <v>2.8E-3</v>
      </c>
      <c r="S661" s="282">
        <v>0</v>
      </c>
      <c r="T661" s="183">
        <f>S661*H661</f>
        <v>0</v>
      </c>
      <c r="AR661" s="184" t="s">
        <v>396</v>
      </c>
      <c r="AT661" s="184" t="s">
        <v>272</v>
      </c>
      <c r="AU661" s="184" t="s">
        <v>83</v>
      </c>
      <c r="AY661" s="258" t="s">
        <v>216</v>
      </c>
      <c r="BE661" s="283">
        <f>IF(N661="základná",J661,0)</f>
        <v>0</v>
      </c>
      <c r="BF661" s="283">
        <f>IF(N661="znížená",J661,0)</f>
        <v>0</v>
      </c>
      <c r="BG661" s="283">
        <f>IF(N661="zákl. prenesená",J661,0)</f>
        <v>0</v>
      </c>
      <c r="BH661" s="283">
        <f>IF(N661="zníž. prenesená",J661,0)</f>
        <v>0</v>
      </c>
      <c r="BI661" s="283">
        <f>IF(N661="nulová",J661,0)</f>
        <v>0</v>
      </c>
      <c r="BJ661" s="258" t="s">
        <v>83</v>
      </c>
      <c r="BK661" s="283">
        <f>ROUND(I661*H661,2)</f>
        <v>0</v>
      </c>
      <c r="BL661" s="258" t="s">
        <v>301</v>
      </c>
      <c r="BM661" s="184" t="s">
        <v>954</v>
      </c>
    </row>
    <row r="662" spans="2:65" s="2" customFormat="1" ht="21.75" customHeight="1">
      <c r="B662" s="143"/>
      <c r="C662" s="172" t="s">
        <v>971</v>
      </c>
      <c r="D662" s="172" t="s">
        <v>218</v>
      </c>
      <c r="E662" s="173" t="s">
        <v>956</v>
      </c>
      <c r="F662" s="174" t="s">
        <v>957</v>
      </c>
      <c r="G662" s="175" t="s">
        <v>794</v>
      </c>
      <c r="H662" s="224"/>
      <c r="I662" s="177"/>
      <c r="J662" s="178">
        <f>ROUND(I662*H662,2)</f>
        <v>0</v>
      </c>
      <c r="K662" s="281"/>
      <c r="L662" s="45"/>
      <c r="M662" s="180" t="s">
        <v>1</v>
      </c>
      <c r="N662" s="139" t="s">
        <v>38</v>
      </c>
      <c r="P662" s="282">
        <f>O662*H662</f>
        <v>0</v>
      </c>
      <c r="Q662" s="282">
        <v>0</v>
      </c>
      <c r="R662" s="282">
        <f>Q662*H662</f>
        <v>0</v>
      </c>
      <c r="S662" s="282">
        <v>0</v>
      </c>
      <c r="T662" s="183">
        <f>S662*H662</f>
        <v>0</v>
      </c>
      <c r="AR662" s="184" t="s">
        <v>301</v>
      </c>
      <c r="AT662" s="184" t="s">
        <v>218</v>
      </c>
      <c r="AU662" s="184" t="s">
        <v>83</v>
      </c>
      <c r="AY662" s="258" t="s">
        <v>216</v>
      </c>
      <c r="BE662" s="283">
        <f>IF(N662="základná",J662,0)</f>
        <v>0</v>
      </c>
      <c r="BF662" s="283">
        <f>IF(N662="znížená",J662,0)</f>
        <v>0</v>
      </c>
      <c r="BG662" s="283">
        <f>IF(N662="zákl. prenesená",J662,0)</f>
        <v>0</v>
      </c>
      <c r="BH662" s="283">
        <f>IF(N662="zníž. prenesená",J662,0)</f>
        <v>0</v>
      </c>
      <c r="BI662" s="283">
        <f>IF(N662="nulová",J662,0)</f>
        <v>0</v>
      </c>
      <c r="BJ662" s="258" t="s">
        <v>83</v>
      </c>
      <c r="BK662" s="283">
        <f>ROUND(I662*H662,2)</f>
        <v>0</v>
      </c>
      <c r="BL662" s="258" t="s">
        <v>301</v>
      </c>
      <c r="BM662" s="184" t="s">
        <v>958</v>
      </c>
    </row>
    <row r="663" spans="2:65" s="273" customFormat="1" ht="22.75" customHeight="1">
      <c r="B663" s="274"/>
      <c r="D663" s="160" t="s">
        <v>71</v>
      </c>
      <c r="E663" s="170" t="s">
        <v>959</v>
      </c>
      <c r="F663" s="170" t="s">
        <v>960</v>
      </c>
      <c r="I663" s="275"/>
      <c r="J663" s="280">
        <f>BK663</f>
        <v>0</v>
      </c>
      <c r="L663" s="274"/>
      <c r="M663" s="277"/>
      <c r="P663" s="278">
        <f>SUM(P664:P728)</f>
        <v>0</v>
      </c>
      <c r="R663" s="278">
        <f>SUM(R664:R728)</f>
        <v>3.3838702600000001</v>
      </c>
      <c r="T663" s="279">
        <f>SUM(T664:T728)</f>
        <v>0</v>
      </c>
      <c r="AR663" s="160" t="s">
        <v>83</v>
      </c>
      <c r="AT663" s="168" t="s">
        <v>71</v>
      </c>
      <c r="AU663" s="168" t="s">
        <v>78</v>
      </c>
      <c r="AY663" s="160" t="s">
        <v>216</v>
      </c>
      <c r="BK663" s="169">
        <f>SUM(BK664:BK728)</f>
        <v>0</v>
      </c>
    </row>
    <row r="664" spans="2:65" s="2" customFormat="1" ht="44.25" customHeight="1">
      <c r="B664" s="143"/>
      <c r="C664" s="172" t="s">
        <v>976</v>
      </c>
      <c r="D664" s="172" t="s">
        <v>218</v>
      </c>
      <c r="E664" s="173" t="s">
        <v>962</v>
      </c>
      <c r="F664" s="174" t="s">
        <v>963</v>
      </c>
      <c r="G664" s="175" t="s">
        <v>269</v>
      </c>
      <c r="H664" s="176">
        <v>93.674999999999997</v>
      </c>
      <c r="I664" s="177"/>
      <c r="J664" s="178">
        <f>ROUND(I664*H664,2)</f>
        <v>0</v>
      </c>
      <c r="K664" s="281"/>
      <c r="L664" s="45"/>
      <c r="M664" s="180" t="s">
        <v>1</v>
      </c>
      <c r="N664" s="139" t="s">
        <v>38</v>
      </c>
      <c r="P664" s="282">
        <f>O664*H664</f>
        <v>0</v>
      </c>
      <c r="Q664" s="282">
        <v>1.8020000000000001E-2</v>
      </c>
      <c r="R664" s="282">
        <f>Q664*H664</f>
        <v>1.6880235000000001</v>
      </c>
      <c r="S664" s="282">
        <v>0</v>
      </c>
      <c r="T664" s="183">
        <f>S664*H664</f>
        <v>0</v>
      </c>
      <c r="AR664" s="184" t="s">
        <v>301</v>
      </c>
      <c r="AT664" s="184" t="s">
        <v>218</v>
      </c>
      <c r="AU664" s="184" t="s">
        <v>83</v>
      </c>
      <c r="AY664" s="258" t="s">
        <v>216</v>
      </c>
      <c r="BE664" s="283">
        <f>IF(N664="základná",J664,0)</f>
        <v>0</v>
      </c>
      <c r="BF664" s="283">
        <f>IF(N664="znížená",J664,0)</f>
        <v>0</v>
      </c>
      <c r="BG664" s="283">
        <f>IF(N664="zákl. prenesená",J664,0)</f>
        <v>0</v>
      </c>
      <c r="BH664" s="283">
        <f>IF(N664="zníž. prenesená",J664,0)</f>
        <v>0</v>
      </c>
      <c r="BI664" s="283">
        <f>IF(N664="nulová",J664,0)</f>
        <v>0</v>
      </c>
      <c r="BJ664" s="258" t="s">
        <v>83</v>
      </c>
      <c r="BK664" s="283">
        <f>ROUND(I664*H664,2)</f>
        <v>0</v>
      </c>
      <c r="BL664" s="258" t="s">
        <v>301</v>
      </c>
      <c r="BM664" s="184" t="s">
        <v>964</v>
      </c>
    </row>
    <row r="665" spans="2:65" s="13" customFormat="1" ht="12">
      <c r="B665" s="185"/>
      <c r="D665" s="186" t="s">
        <v>224</v>
      </c>
      <c r="E665" s="187" t="s">
        <v>1</v>
      </c>
      <c r="F665" s="188" t="s">
        <v>965</v>
      </c>
      <c r="H665" s="187" t="s">
        <v>1</v>
      </c>
      <c r="I665" s="189"/>
      <c r="L665" s="185"/>
      <c r="M665" s="190"/>
      <c r="T665" s="191"/>
      <c r="AT665" s="187" t="s">
        <v>224</v>
      </c>
      <c r="AU665" s="187" t="s">
        <v>83</v>
      </c>
      <c r="AV665" s="13" t="s">
        <v>78</v>
      </c>
      <c r="AW665" s="13" t="s">
        <v>27</v>
      </c>
      <c r="AX665" s="13" t="s">
        <v>72</v>
      </c>
      <c r="AY665" s="187" t="s">
        <v>216</v>
      </c>
    </row>
    <row r="666" spans="2:65" s="14" customFormat="1" ht="12">
      <c r="B666" s="192"/>
      <c r="D666" s="186" t="s">
        <v>224</v>
      </c>
      <c r="E666" s="193" t="s">
        <v>1</v>
      </c>
      <c r="F666" s="194" t="s">
        <v>803</v>
      </c>
      <c r="H666" s="195">
        <v>86.04</v>
      </c>
      <c r="I666" s="196"/>
      <c r="L666" s="192"/>
      <c r="M666" s="197"/>
      <c r="T666" s="198"/>
      <c r="AT666" s="193" t="s">
        <v>224</v>
      </c>
      <c r="AU666" s="193" t="s">
        <v>83</v>
      </c>
      <c r="AV666" s="14" t="s">
        <v>83</v>
      </c>
      <c r="AW666" s="14" t="s">
        <v>27</v>
      </c>
      <c r="AX666" s="14" t="s">
        <v>72</v>
      </c>
      <c r="AY666" s="193" t="s">
        <v>216</v>
      </c>
    </row>
    <row r="667" spans="2:65" s="14" customFormat="1" ht="12">
      <c r="B667" s="192"/>
      <c r="D667" s="186" t="s">
        <v>224</v>
      </c>
      <c r="E667" s="193" t="s">
        <v>1</v>
      </c>
      <c r="F667" s="194" t="s">
        <v>804</v>
      </c>
      <c r="H667" s="195">
        <v>-2</v>
      </c>
      <c r="I667" s="196"/>
      <c r="L667" s="192"/>
      <c r="M667" s="197"/>
      <c r="T667" s="198"/>
      <c r="AT667" s="193" t="s">
        <v>224</v>
      </c>
      <c r="AU667" s="193" t="s">
        <v>83</v>
      </c>
      <c r="AV667" s="14" t="s">
        <v>83</v>
      </c>
      <c r="AW667" s="14" t="s">
        <v>27</v>
      </c>
      <c r="AX667" s="14" t="s">
        <v>72</v>
      </c>
      <c r="AY667" s="193" t="s">
        <v>216</v>
      </c>
    </row>
    <row r="668" spans="2:65" s="14" customFormat="1" ht="12">
      <c r="B668" s="192"/>
      <c r="D668" s="186" t="s">
        <v>224</v>
      </c>
      <c r="E668" s="193" t="s">
        <v>1</v>
      </c>
      <c r="F668" s="194" t="s">
        <v>966</v>
      </c>
      <c r="H668" s="195">
        <v>5.2</v>
      </c>
      <c r="I668" s="196"/>
      <c r="L668" s="192"/>
      <c r="M668" s="197"/>
      <c r="T668" s="198"/>
      <c r="AT668" s="193" t="s">
        <v>224</v>
      </c>
      <c r="AU668" s="193" t="s">
        <v>83</v>
      </c>
      <c r="AV668" s="14" t="s">
        <v>83</v>
      </c>
      <c r="AW668" s="14" t="s">
        <v>27</v>
      </c>
      <c r="AX668" s="14" t="s">
        <v>72</v>
      </c>
      <c r="AY668" s="193" t="s">
        <v>216</v>
      </c>
    </row>
    <row r="669" spans="2:65" s="13" customFormat="1" ht="12">
      <c r="B669" s="185"/>
      <c r="D669" s="186" t="s">
        <v>224</v>
      </c>
      <c r="E669" s="187" t="s">
        <v>1</v>
      </c>
      <c r="F669" s="188" t="s">
        <v>967</v>
      </c>
      <c r="H669" s="187" t="s">
        <v>1</v>
      </c>
      <c r="I669" s="189"/>
      <c r="L669" s="185"/>
      <c r="M669" s="190"/>
      <c r="T669" s="191"/>
      <c r="AT669" s="187" t="s">
        <v>224</v>
      </c>
      <c r="AU669" s="187" t="s">
        <v>83</v>
      </c>
      <c r="AV669" s="13" t="s">
        <v>78</v>
      </c>
      <c r="AW669" s="13" t="s">
        <v>27</v>
      </c>
      <c r="AX669" s="13" t="s">
        <v>72</v>
      </c>
      <c r="AY669" s="187" t="s">
        <v>216</v>
      </c>
    </row>
    <row r="670" spans="2:65" s="14" customFormat="1" ht="12">
      <c r="B670" s="192"/>
      <c r="D670" s="186" t="s">
        <v>224</v>
      </c>
      <c r="E670" s="193" t="s">
        <v>1</v>
      </c>
      <c r="F670" s="194" t="s">
        <v>968</v>
      </c>
      <c r="H670" s="195">
        <v>3.82</v>
      </c>
      <c r="I670" s="196"/>
      <c r="L670" s="192"/>
      <c r="M670" s="197"/>
      <c r="T670" s="198"/>
      <c r="AT670" s="193" t="s">
        <v>224</v>
      </c>
      <c r="AU670" s="193" t="s">
        <v>83</v>
      </c>
      <c r="AV670" s="14" t="s">
        <v>83</v>
      </c>
      <c r="AW670" s="14" t="s">
        <v>27</v>
      </c>
      <c r="AX670" s="14" t="s">
        <v>72</v>
      </c>
      <c r="AY670" s="193" t="s">
        <v>216</v>
      </c>
    </row>
    <row r="671" spans="2:65" s="13" customFormat="1" ht="12">
      <c r="B671" s="185"/>
      <c r="D671" s="186" t="s">
        <v>224</v>
      </c>
      <c r="E671" s="187" t="s">
        <v>1</v>
      </c>
      <c r="F671" s="188" t="s">
        <v>969</v>
      </c>
      <c r="H671" s="187" t="s">
        <v>1</v>
      </c>
      <c r="I671" s="189"/>
      <c r="L671" s="185"/>
      <c r="M671" s="190"/>
      <c r="T671" s="191"/>
      <c r="AT671" s="187" t="s">
        <v>224</v>
      </c>
      <c r="AU671" s="187" t="s">
        <v>83</v>
      </c>
      <c r="AV671" s="13" t="s">
        <v>78</v>
      </c>
      <c r="AW671" s="13" t="s">
        <v>27</v>
      </c>
      <c r="AX671" s="13" t="s">
        <v>72</v>
      </c>
      <c r="AY671" s="187" t="s">
        <v>216</v>
      </c>
    </row>
    <row r="672" spans="2:65" s="14" customFormat="1" ht="12">
      <c r="B672" s="192"/>
      <c r="D672" s="186" t="s">
        <v>224</v>
      </c>
      <c r="E672" s="193" t="s">
        <v>1</v>
      </c>
      <c r="F672" s="194" t="s">
        <v>970</v>
      </c>
      <c r="H672" s="195">
        <v>0.61499999999999999</v>
      </c>
      <c r="I672" s="196"/>
      <c r="L672" s="192"/>
      <c r="M672" s="197"/>
      <c r="T672" s="198"/>
      <c r="AT672" s="193" t="s">
        <v>224</v>
      </c>
      <c r="AU672" s="193" t="s">
        <v>83</v>
      </c>
      <c r="AV672" s="14" t="s">
        <v>83</v>
      </c>
      <c r="AW672" s="14" t="s">
        <v>27</v>
      </c>
      <c r="AX672" s="14" t="s">
        <v>72</v>
      </c>
      <c r="AY672" s="193" t="s">
        <v>216</v>
      </c>
    </row>
    <row r="673" spans="2:65" s="15" customFormat="1" ht="12">
      <c r="B673" s="199"/>
      <c r="D673" s="186" t="s">
        <v>224</v>
      </c>
      <c r="E673" s="200" t="s">
        <v>1</v>
      </c>
      <c r="F673" s="201" t="s">
        <v>229</v>
      </c>
      <c r="H673" s="202">
        <v>93.674999999999997</v>
      </c>
      <c r="I673" s="203"/>
      <c r="L673" s="199"/>
      <c r="M673" s="204"/>
      <c r="T673" s="205"/>
      <c r="AT673" s="200" t="s">
        <v>224</v>
      </c>
      <c r="AU673" s="200" t="s">
        <v>83</v>
      </c>
      <c r="AV673" s="15" t="s">
        <v>222</v>
      </c>
      <c r="AW673" s="15" t="s">
        <v>27</v>
      </c>
      <c r="AX673" s="15" t="s">
        <v>78</v>
      </c>
      <c r="AY673" s="200" t="s">
        <v>216</v>
      </c>
    </row>
    <row r="674" spans="2:65" s="2" customFormat="1" ht="21.75" customHeight="1">
      <c r="B674" s="143"/>
      <c r="C674" s="172" t="s">
        <v>982</v>
      </c>
      <c r="D674" s="172" t="s">
        <v>218</v>
      </c>
      <c r="E674" s="173" t="s">
        <v>972</v>
      </c>
      <c r="F674" s="174" t="s">
        <v>973</v>
      </c>
      <c r="G674" s="175" t="s">
        <v>269</v>
      </c>
      <c r="H674" s="176">
        <v>11.13</v>
      </c>
      <c r="I674" s="177"/>
      <c r="J674" s="178">
        <f>ROUND(I674*H674,2)</f>
        <v>0</v>
      </c>
      <c r="K674" s="281"/>
      <c r="L674" s="45"/>
      <c r="M674" s="180" t="s">
        <v>1</v>
      </c>
      <c r="N674" s="139" t="s">
        <v>38</v>
      </c>
      <c r="P674" s="282">
        <f>O674*H674</f>
        <v>0</v>
      </c>
      <c r="Q674" s="282">
        <v>0</v>
      </c>
      <c r="R674" s="282">
        <f>Q674*H674</f>
        <v>0</v>
      </c>
      <c r="S674" s="282">
        <v>0</v>
      </c>
      <c r="T674" s="183">
        <f>S674*H674</f>
        <v>0</v>
      </c>
      <c r="AR674" s="184" t="s">
        <v>301</v>
      </c>
      <c r="AT674" s="184" t="s">
        <v>218</v>
      </c>
      <c r="AU674" s="184" t="s">
        <v>83</v>
      </c>
      <c r="AY674" s="258" t="s">
        <v>216</v>
      </c>
      <c r="BE674" s="283">
        <f>IF(N674="základná",J674,0)</f>
        <v>0</v>
      </c>
      <c r="BF674" s="283">
        <f>IF(N674="znížená",J674,0)</f>
        <v>0</v>
      </c>
      <c r="BG674" s="283">
        <f>IF(N674="zákl. prenesená",J674,0)</f>
        <v>0</v>
      </c>
      <c r="BH674" s="283">
        <f>IF(N674="zníž. prenesená",J674,0)</f>
        <v>0</v>
      </c>
      <c r="BI674" s="283">
        <f>IF(N674="nulová",J674,0)</f>
        <v>0</v>
      </c>
      <c r="BJ674" s="258" t="s">
        <v>83</v>
      </c>
      <c r="BK674" s="283">
        <f>ROUND(I674*H674,2)</f>
        <v>0</v>
      </c>
      <c r="BL674" s="258" t="s">
        <v>301</v>
      </c>
      <c r="BM674" s="184" t="s">
        <v>974</v>
      </c>
    </row>
    <row r="675" spans="2:65" s="14" customFormat="1" ht="12">
      <c r="B675" s="192"/>
      <c r="D675" s="186" t="s">
        <v>224</v>
      </c>
      <c r="E675" s="193" t="s">
        <v>1</v>
      </c>
      <c r="F675" s="194" t="s">
        <v>975</v>
      </c>
      <c r="H675" s="195">
        <v>11.13</v>
      </c>
      <c r="I675" s="196"/>
      <c r="L675" s="192"/>
      <c r="M675" s="197"/>
      <c r="T675" s="198"/>
      <c r="AT675" s="193" t="s">
        <v>224</v>
      </c>
      <c r="AU675" s="193" t="s">
        <v>83</v>
      </c>
      <c r="AV675" s="14" t="s">
        <v>83</v>
      </c>
      <c r="AW675" s="14" t="s">
        <v>27</v>
      </c>
      <c r="AX675" s="14" t="s">
        <v>72</v>
      </c>
      <c r="AY675" s="193" t="s">
        <v>216</v>
      </c>
    </row>
    <row r="676" spans="2:65" s="15" customFormat="1" ht="12">
      <c r="B676" s="199"/>
      <c r="D676" s="186" t="s">
        <v>224</v>
      </c>
      <c r="E676" s="200" t="s">
        <v>1</v>
      </c>
      <c r="F676" s="201" t="s">
        <v>229</v>
      </c>
      <c r="H676" s="202">
        <v>11.13</v>
      </c>
      <c r="I676" s="203"/>
      <c r="L676" s="199"/>
      <c r="M676" s="204"/>
      <c r="T676" s="205"/>
      <c r="AT676" s="200" t="s">
        <v>224</v>
      </c>
      <c r="AU676" s="200" t="s">
        <v>83</v>
      </c>
      <c r="AV676" s="15" t="s">
        <v>222</v>
      </c>
      <c r="AW676" s="15" t="s">
        <v>27</v>
      </c>
      <c r="AX676" s="15" t="s">
        <v>78</v>
      </c>
      <c r="AY676" s="200" t="s">
        <v>216</v>
      </c>
    </row>
    <row r="677" spans="2:65" s="2" customFormat="1" ht="16.5" customHeight="1">
      <c r="B677" s="143"/>
      <c r="C677" s="206" t="s">
        <v>987</v>
      </c>
      <c r="D677" s="206" t="s">
        <v>272</v>
      </c>
      <c r="E677" s="207" t="s">
        <v>977</v>
      </c>
      <c r="F677" s="208" t="s">
        <v>978</v>
      </c>
      <c r="G677" s="209" t="s">
        <v>269</v>
      </c>
      <c r="H677" s="210">
        <v>3.641</v>
      </c>
      <c r="I677" s="211"/>
      <c r="J677" s="212">
        <f>ROUND(I677*H677,2)</f>
        <v>0</v>
      </c>
      <c r="K677" s="213"/>
      <c r="L677" s="214"/>
      <c r="M677" s="215" t="s">
        <v>1</v>
      </c>
      <c r="N677" s="284" t="s">
        <v>38</v>
      </c>
      <c r="P677" s="282">
        <f>O677*H677</f>
        <v>0</v>
      </c>
      <c r="Q677" s="282">
        <v>7.92E-3</v>
      </c>
      <c r="R677" s="282">
        <f>Q677*H677</f>
        <v>2.883672E-2</v>
      </c>
      <c r="S677" s="282">
        <v>0</v>
      </c>
      <c r="T677" s="183">
        <f>S677*H677</f>
        <v>0</v>
      </c>
      <c r="AR677" s="184" t="s">
        <v>396</v>
      </c>
      <c r="AT677" s="184" t="s">
        <v>272</v>
      </c>
      <c r="AU677" s="184" t="s">
        <v>83</v>
      </c>
      <c r="AY677" s="258" t="s">
        <v>216</v>
      </c>
      <c r="BE677" s="283">
        <f>IF(N677="základná",J677,0)</f>
        <v>0</v>
      </c>
      <c r="BF677" s="283">
        <f>IF(N677="znížená",J677,0)</f>
        <v>0</v>
      </c>
      <c r="BG677" s="283">
        <f>IF(N677="zákl. prenesená",J677,0)</f>
        <v>0</v>
      </c>
      <c r="BH677" s="283">
        <f>IF(N677="zníž. prenesená",J677,0)</f>
        <v>0</v>
      </c>
      <c r="BI677" s="283">
        <f>IF(N677="nulová",J677,0)</f>
        <v>0</v>
      </c>
      <c r="BJ677" s="258" t="s">
        <v>83</v>
      </c>
      <c r="BK677" s="283">
        <f>ROUND(I677*H677,2)</f>
        <v>0</v>
      </c>
      <c r="BL677" s="258" t="s">
        <v>301</v>
      </c>
      <c r="BM677" s="184" t="s">
        <v>979</v>
      </c>
    </row>
    <row r="678" spans="2:65" s="13" customFormat="1" ht="12">
      <c r="B678" s="185"/>
      <c r="D678" s="186" t="s">
        <v>224</v>
      </c>
      <c r="E678" s="187" t="s">
        <v>1</v>
      </c>
      <c r="F678" s="188" t="s">
        <v>980</v>
      </c>
      <c r="H678" s="187" t="s">
        <v>1</v>
      </c>
      <c r="I678" s="189"/>
      <c r="L678" s="185"/>
      <c r="M678" s="190"/>
      <c r="T678" s="191"/>
      <c r="AT678" s="187" t="s">
        <v>224</v>
      </c>
      <c r="AU678" s="187" t="s">
        <v>83</v>
      </c>
      <c r="AV678" s="13" t="s">
        <v>78</v>
      </c>
      <c r="AW678" s="13" t="s">
        <v>27</v>
      </c>
      <c r="AX678" s="13" t="s">
        <v>72</v>
      </c>
      <c r="AY678" s="187" t="s">
        <v>216</v>
      </c>
    </row>
    <row r="679" spans="2:65" s="14" customFormat="1" ht="12">
      <c r="B679" s="192"/>
      <c r="D679" s="186" t="s">
        <v>224</v>
      </c>
      <c r="E679" s="193" t="s">
        <v>1</v>
      </c>
      <c r="F679" s="194" t="s">
        <v>981</v>
      </c>
      <c r="H679" s="195">
        <v>3.641</v>
      </c>
      <c r="I679" s="196"/>
      <c r="L679" s="192"/>
      <c r="M679" s="197"/>
      <c r="T679" s="198"/>
      <c r="AT679" s="193" t="s">
        <v>224</v>
      </c>
      <c r="AU679" s="193" t="s">
        <v>83</v>
      </c>
      <c r="AV679" s="14" t="s">
        <v>83</v>
      </c>
      <c r="AW679" s="14" t="s">
        <v>27</v>
      </c>
      <c r="AX679" s="14" t="s">
        <v>72</v>
      </c>
      <c r="AY679" s="193" t="s">
        <v>216</v>
      </c>
    </row>
    <row r="680" spans="2:65" s="15" customFormat="1" ht="12">
      <c r="B680" s="199"/>
      <c r="D680" s="186" t="s">
        <v>224</v>
      </c>
      <c r="E680" s="200" t="s">
        <v>1</v>
      </c>
      <c r="F680" s="201" t="s">
        <v>229</v>
      </c>
      <c r="H680" s="202">
        <v>3.641</v>
      </c>
      <c r="I680" s="203"/>
      <c r="L680" s="199"/>
      <c r="M680" s="204"/>
      <c r="T680" s="205"/>
      <c r="AT680" s="200" t="s">
        <v>224</v>
      </c>
      <c r="AU680" s="200" t="s">
        <v>83</v>
      </c>
      <c r="AV680" s="15" t="s">
        <v>222</v>
      </c>
      <c r="AW680" s="15" t="s">
        <v>27</v>
      </c>
      <c r="AX680" s="15" t="s">
        <v>78</v>
      </c>
      <c r="AY680" s="200" t="s">
        <v>216</v>
      </c>
    </row>
    <row r="681" spans="2:65" s="2" customFormat="1" ht="16.5" customHeight="1">
      <c r="B681" s="143"/>
      <c r="C681" s="206" t="s">
        <v>992</v>
      </c>
      <c r="D681" s="206" t="s">
        <v>272</v>
      </c>
      <c r="E681" s="207" t="s">
        <v>983</v>
      </c>
      <c r="F681" s="208" t="s">
        <v>984</v>
      </c>
      <c r="G681" s="209" t="s">
        <v>269</v>
      </c>
      <c r="H681" s="210">
        <v>8.6020000000000003</v>
      </c>
      <c r="I681" s="211"/>
      <c r="J681" s="212">
        <f>ROUND(I681*H681,2)</f>
        <v>0</v>
      </c>
      <c r="K681" s="213"/>
      <c r="L681" s="214"/>
      <c r="M681" s="215" t="s">
        <v>1</v>
      </c>
      <c r="N681" s="284" t="s">
        <v>38</v>
      </c>
      <c r="P681" s="282">
        <f>O681*H681</f>
        <v>0</v>
      </c>
      <c r="Q681" s="282">
        <v>7.92E-3</v>
      </c>
      <c r="R681" s="282">
        <f>Q681*H681</f>
        <v>6.8127840000000009E-2</v>
      </c>
      <c r="S681" s="282">
        <v>0</v>
      </c>
      <c r="T681" s="183">
        <f>S681*H681</f>
        <v>0</v>
      </c>
      <c r="AR681" s="184" t="s">
        <v>396</v>
      </c>
      <c r="AT681" s="184" t="s">
        <v>272</v>
      </c>
      <c r="AU681" s="184" t="s">
        <v>83</v>
      </c>
      <c r="AY681" s="258" t="s">
        <v>216</v>
      </c>
      <c r="BE681" s="283">
        <f>IF(N681="základná",J681,0)</f>
        <v>0</v>
      </c>
      <c r="BF681" s="283">
        <f>IF(N681="znížená",J681,0)</f>
        <v>0</v>
      </c>
      <c r="BG681" s="283">
        <f>IF(N681="zákl. prenesená",J681,0)</f>
        <v>0</v>
      </c>
      <c r="BH681" s="283">
        <f>IF(N681="zníž. prenesená",J681,0)</f>
        <v>0</v>
      </c>
      <c r="BI681" s="283">
        <f>IF(N681="nulová",J681,0)</f>
        <v>0</v>
      </c>
      <c r="BJ681" s="258" t="s">
        <v>83</v>
      </c>
      <c r="BK681" s="283">
        <f>ROUND(I681*H681,2)</f>
        <v>0</v>
      </c>
      <c r="BL681" s="258" t="s">
        <v>301</v>
      </c>
      <c r="BM681" s="184" t="s">
        <v>985</v>
      </c>
    </row>
    <row r="682" spans="2:65" s="13" customFormat="1" ht="12">
      <c r="B682" s="185"/>
      <c r="D682" s="186" t="s">
        <v>224</v>
      </c>
      <c r="E682" s="187" t="s">
        <v>1</v>
      </c>
      <c r="F682" s="188" t="s">
        <v>980</v>
      </c>
      <c r="H682" s="187" t="s">
        <v>1</v>
      </c>
      <c r="I682" s="189"/>
      <c r="L682" s="185"/>
      <c r="M682" s="190"/>
      <c r="T682" s="191"/>
      <c r="AT682" s="187" t="s">
        <v>224</v>
      </c>
      <c r="AU682" s="187" t="s">
        <v>83</v>
      </c>
      <c r="AV682" s="13" t="s">
        <v>78</v>
      </c>
      <c r="AW682" s="13" t="s">
        <v>27</v>
      </c>
      <c r="AX682" s="13" t="s">
        <v>72</v>
      </c>
      <c r="AY682" s="187" t="s">
        <v>216</v>
      </c>
    </row>
    <row r="683" spans="2:65" s="14" customFormat="1" ht="12">
      <c r="B683" s="192"/>
      <c r="D683" s="186" t="s">
        <v>224</v>
      </c>
      <c r="E683" s="193" t="s">
        <v>1</v>
      </c>
      <c r="F683" s="194" t="s">
        <v>986</v>
      </c>
      <c r="H683" s="195">
        <v>8.6020000000000003</v>
      </c>
      <c r="I683" s="196"/>
      <c r="L683" s="192"/>
      <c r="M683" s="197"/>
      <c r="T683" s="198"/>
      <c r="AT683" s="193" t="s">
        <v>224</v>
      </c>
      <c r="AU683" s="193" t="s">
        <v>83</v>
      </c>
      <c r="AV683" s="14" t="s">
        <v>83</v>
      </c>
      <c r="AW683" s="14" t="s">
        <v>27</v>
      </c>
      <c r="AX683" s="14" t="s">
        <v>72</v>
      </c>
      <c r="AY683" s="193" t="s">
        <v>216</v>
      </c>
    </row>
    <row r="684" spans="2:65" s="15" customFormat="1" ht="12">
      <c r="B684" s="199"/>
      <c r="D684" s="186" t="s">
        <v>224</v>
      </c>
      <c r="E684" s="200" t="s">
        <v>1</v>
      </c>
      <c r="F684" s="201" t="s">
        <v>229</v>
      </c>
      <c r="H684" s="202">
        <v>8.6020000000000003</v>
      </c>
      <c r="I684" s="203"/>
      <c r="L684" s="199"/>
      <c r="M684" s="204"/>
      <c r="T684" s="205"/>
      <c r="AT684" s="200" t="s">
        <v>224</v>
      </c>
      <c r="AU684" s="200" t="s">
        <v>83</v>
      </c>
      <c r="AV684" s="15" t="s">
        <v>222</v>
      </c>
      <c r="AW684" s="15" t="s">
        <v>27</v>
      </c>
      <c r="AX684" s="15" t="s">
        <v>78</v>
      </c>
      <c r="AY684" s="200" t="s">
        <v>216</v>
      </c>
    </row>
    <row r="685" spans="2:65" s="2" customFormat="1" ht="21.75" customHeight="1">
      <c r="B685" s="143"/>
      <c r="C685" s="172" t="s">
        <v>1006</v>
      </c>
      <c r="D685" s="172" t="s">
        <v>218</v>
      </c>
      <c r="E685" s="173" t="s">
        <v>988</v>
      </c>
      <c r="F685" s="174" t="s">
        <v>989</v>
      </c>
      <c r="G685" s="175" t="s">
        <v>269</v>
      </c>
      <c r="H685" s="176">
        <v>168.08</v>
      </c>
      <c r="I685" s="177"/>
      <c r="J685" s="178">
        <f>ROUND(I685*H685,2)</f>
        <v>0</v>
      </c>
      <c r="K685" s="281"/>
      <c r="L685" s="45"/>
      <c r="M685" s="180" t="s">
        <v>1</v>
      </c>
      <c r="N685" s="139" t="s">
        <v>38</v>
      </c>
      <c r="P685" s="282">
        <f>O685*H685</f>
        <v>0</v>
      </c>
      <c r="Q685" s="282">
        <v>0</v>
      </c>
      <c r="R685" s="282">
        <f>Q685*H685</f>
        <v>0</v>
      </c>
      <c r="S685" s="282">
        <v>0</v>
      </c>
      <c r="T685" s="183">
        <f>S685*H685</f>
        <v>0</v>
      </c>
      <c r="AR685" s="184" t="s">
        <v>301</v>
      </c>
      <c r="AT685" s="184" t="s">
        <v>218</v>
      </c>
      <c r="AU685" s="184" t="s">
        <v>83</v>
      </c>
      <c r="AY685" s="258" t="s">
        <v>216</v>
      </c>
      <c r="BE685" s="283">
        <f>IF(N685="základná",J685,0)</f>
        <v>0</v>
      </c>
      <c r="BF685" s="283">
        <f>IF(N685="znížená",J685,0)</f>
        <v>0</v>
      </c>
      <c r="BG685" s="283">
        <f>IF(N685="zákl. prenesená",J685,0)</f>
        <v>0</v>
      </c>
      <c r="BH685" s="283">
        <f>IF(N685="zníž. prenesená",J685,0)</f>
        <v>0</v>
      </c>
      <c r="BI685" s="283">
        <f>IF(N685="nulová",J685,0)</f>
        <v>0</v>
      </c>
      <c r="BJ685" s="258" t="s">
        <v>83</v>
      </c>
      <c r="BK685" s="283">
        <f>ROUND(I685*H685,2)</f>
        <v>0</v>
      </c>
      <c r="BL685" s="258" t="s">
        <v>301</v>
      </c>
      <c r="BM685" s="184" t="s">
        <v>990</v>
      </c>
    </row>
    <row r="686" spans="2:65" s="13" customFormat="1" ht="12">
      <c r="B686" s="185"/>
      <c r="D686" s="186" t="s">
        <v>224</v>
      </c>
      <c r="E686" s="187" t="s">
        <v>1</v>
      </c>
      <c r="F686" s="188" t="s">
        <v>991</v>
      </c>
      <c r="H686" s="187" t="s">
        <v>1</v>
      </c>
      <c r="I686" s="189"/>
      <c r="L686" s="185"/>
      <c r="M686" s="190"/>
      <c r="T686" s="191"/>
      <c r="AT686" s="187" t="s">
        <v>224</v>
      </c>
      <c r="AU686" s="187" t="s">
        <v>83</v>
      </c>
      <c r="AV686" s="13" t="s">
        <v>78</v>
      </c>
      <c r="AW686" s="13" t="s">
        <v>27</v>
      </c>
      <c r="AX686" s="13" t="s">
        <v>72</v>
      </c>
      <c r="AY686" s="187" t="s">
        <v>216</v>
      </c>
    </row>
    <row r="687" spans="2:65" s="14" customFormat="1" ht="12">
      <c r="B687" s="192"/>
      <c r="D687" s="186" t="s">
        <v>224</v>
      </c>
      <c r="E687" s="193" t="s">
        <v>1</v>
      </c>
      <c r="F687" s="194" t="s">
        <v>550</v>
      </c>
      <c r="H687" s="195">
        <v>172.08</v>
      </c>
      <c r="I687" s="196"/>
      <c r="L687" s="192"/>
      <c r="M687" s="197"/>
      <c r="T687" s="198"/>
      <c r="AT687" s="193" t="s">
        <v>224</v>
      </c>
      <c r="AU687" s="193" t="s">
        <v>83</v>
      </c>
      <c r="AV687" s="14" t="s">
        <v>83</v>
      </c>
      <c r="AW687" s="14" t="s">
        <v>27</v>
      </c>
      <c r="AX687" s="14" t="s">
        <v>72</v>
      </c>
      <c r="AY687" s="193" t="s">
        <v>216</v>
      </c>
    </row>
    <row r="688" spans="2:65" s="14" customFormat="1" ht="12">
      <c r="B688" s="192"/>
      <c r="D688" s="186" t="s">
        <v>224</v>
      </c>
      <c r="E688" s="193" t="s">
        <v>1</v>
      </c>
      <c r="F688" s="194" t="s">
        <v>551</v>
      </c>
      <c r="H688" s="195">
        <v>-4</v>
      </c>
      <c r="I688" s="196"/>
      <c r="L688" s="192"/>
      <c r="M688" s="197"/>
      <c r="T688" s="198"/>
      <c r="AT688" s="193" t="s">
        <v>224</v>
      </c>
      <c r="AU688" s="193" t="s">
        <v>83</v>
      </c>
      <c r="AV688" s="14" t="s">
        <v>83</v>
      </c>
      <c r="AW688" s="14" t="s">
        <v>27</v>
      </c>
      <c r="AX688" s="14" t="s">
        <v>72</v>
      </c>
      <c r="AY688" s="193" t="s">
        <v>216</v>
      </c>
    </row>
    <row r="689" spans="2:65" s="15" customFormat="1" ht="12">
      <c r="B689" s="199"/>
      <c r="D689" s="186" t="s">
        <v>224</v>
      </c>
      <c r="E689" s="200" t="s">
        <v>1</v>
      </c>
      <c r="F689" s="201" t="s">
        <v>229</v>
      </c>
      <c r="H689" s="202">
        <v>168.08</v>
      </c>
      <c r="I689" s="203"/>
      <c r="L689" s="199"/>
      <c r="M689" s="204"/>
      <c r="T689" s="205"/>
      <c r="AT689" s="200" t="s">
        <v>224</v>
      </c>
      <c r="AU689" s="200" t="s">
        <v>83</v>
      </c>
      <c r="AV689" s="15" t="s">
        <v>222</v>
      </c>
      <c r="AW689" s="15" t="s">
        <v>27</v>
      </c>
      <c r="AX689" s="15" t="s">
        <v>78</v>
      </c>
      <c r="AY689" s="200" t="s">
        <v>216</v>
      </c>
    </row>
    <row r="690" spans="2:65" s="2" customFormat="1" ht="33" customHeight="1">
      <c r="B690" s="143"/>
      <c r="C690" s="172" t="s">
        <v>1012</v>
      </c>
      <c r="D690" s="172" t="s">
        <v>218</v>
      </c>
      <c r="E690" s="173" t="s">
        <v>993</v>
      </c>
      <c r="F690" s="174" t="s">
        <v>994</v>
      </c>
      <c r="G690" s="175" t="s">
        <v>995</v>
      </c>
      <c r="H690" s="176">
        <v>129.4</v>
      </c>
      <c r="I690" s="177"/>
      <c r="J690" s="178">
        <f>ROUND(I690*H690,2)</f>
        <v>0</v>
      </c>
      <c r="K690" s="281"/>
      <c r="L690" s="45"/>
      <c r="M690" s="180" t="s">
        <v>1</v>
      </c>
      <c r="N690" s="139" t="s">
        <v>38</v>
      </c>
      <c r="P690" s="282">
        <f>O690*H690</f>
        <v>0</v>
      </c>
      <c r="Q690" s="282">
        <v>0</v>
      </c>
      <c r="R690" s="282">
        <f>Q690*H690</f>
        <v>0</v>
      </c>
      <c r="S690" s="282">
        <v>0</v>
      </c>
      <c r="T690" s="183">
        <f>S690*H690</f>
        <v>0</v>
      </c>
      <c r="AR690" s="184" t="s">
        <v>301</v>
      </c>
      <c r="AT690" s="184" t="s">
        <v>218</v>
      </c>
      <c r="AU690" s="184" t="s">
        <v>83</v>
      </c>
      <c r="AY690" s="258" t="s">
        <v>216</v>
      </c>
      <c r="BE690" s="283">
        <f>IF(N690="základná",J690,0)</f>
        <v>0</v>
      </c>
      <c r="BF690" s="283">
        <f>IF(N690="znížená",J690,0)</f>
        <v>0</v>
      </c>
      <c r="BG690" s="283">
        <f>IF(N690="zákl. prenesená",J690,0)</f>
        <v>0</v>
      </c>
      <c r="BH690" s="283">
        <f>IF(N690="zníž. prenesená",J690,0)</f>
        <v>0</v>
      </c>
      <c r="BI690" s="283">
        <f>IF(N690="nulová",J690,0)</f>
        <v>0</v>
      </c>
      <c r="BJ690" s="258" t="s">
        <v>83</v>
      </c>
      <c r="BK690" s="283">
        <f>ROUND(I690*H690,2)</f>
        <v>0</v>
      </c>
      <c r="BL690" s="258" t="s">
        <v>301</v>
      </c>
      <c r="BM690" s="184" t="s">
        <v>996</v>
      </c>
    </row>
    <row r="691" spans="2:65" s="13" customFormat="1" ht="12">
      <c r="B691" s="185"/>
      <c r="D691" s="186" t="s">
        <v>224</v>
      </c>
      <c r="E691" s="187" t="s">
        <v>1</v>
      </c>
      <c r="F691" s="188" t="s">
        <v>997</v>
      </c>
      <c r="H691" s="187" t="s">
        <v>1</v>
      </c>
      <c r="I691" s="189"/>
      <c r="L691" s="185"/>
      <c r="M691" s="190"/>
      <c r="T691" s="191"/>
      <c r="AT691" s="187" t="s">
        <v>224</v>
      </c>
      <c r="AU691" s="187" t="s">
        <v>83</v>
      </c>
      <c r="AV691" s="13" t="s">
        <v>78</v>
      </c>
      <c r="AW691" s="13" t="s">
        <v>27</v>
      </c>
      <c r="AX691" s="13" t="s">
        <v>72</v>
      </c>
      <c r="AY691" s="187" t="s">
        <v>216</v>
      </c>
    </row>
    <row r="692" spans="2:65" s="13" customFormat="1" ht="12">
      <c r="B692" s="185"/>
      <c r="D692" s="186" t="s">
        <v>224</v>
      </c>
      <c r="E692" s="187" t="s">
        <v>1</v>
      </c>
      <c r="F692" s="188" t="s">
        <v>998</v>
      </c>
      <c r="H692" s="187" t="s">
        <v>1</v>
      </c>
      <c r="I692" s="189"/>
      <c r="L692" s="185"/>
      <c r="M692" s="190"/>
      <c r="T692" s="191"/>
      <c r="AT692" s="187" t="s">
        <v>224</v>
      </c>
      <c r="AU692" s="187" t="s">
        <v>83</v>
      </c>
      <c r="AV692" s="13" t="s">
        <v>78</v>
      </c>
      <c r="AW692" s="13" t="s">
        <v>27</v>
      </c>
      <c r="AX692" s="13" t="s">
        <v>72</v>
      </c>
      <c r="AY692" s="187" t="s">
        <v>216</v>
      </c>
    </row>
    <row r="693" spans="2:65" s="14" customFormat="1" ht="12">
      <c r="B693" s="192"/>
      <c r="D693" s="186" t="s">
        <v>224</v>
      </c>
      <c r="E693" s="193" t="s">
        <v>1</v>
      </c>
      <c r="F693" s="194" t="s">
        <v>999</v>
      </c>
      <c r="H693" s="195">
        <v>7.1</v>
      </c>
      <c r="I693" s="196"/>
      <c r="L693" s="192"/>
      <c r="M693" s="197"/>
      <c r="T693" s="198"/>
      <c r="AT693" s="193" t="s">
        <v>224</v>
      </c>
      <c r="AU693" s="193" t="s">
        <v>83</v>
      </c>
      <c r="AV693" s="14" t="s">
        <v>83</v>
      </c>
      <c r="AW693" s="14" t="s">
        <v>27</v>
      </c>
      <c r="AX693" s="14" t="s">
        <v>72</v>
      </c>
      <c r="AY693" s="193" t="s">
        <v>216</v>
      </c>
    </row>
    <row r="694" spans="2:65" s="13" customFormat="1" ht="12">
      <c r="B694" s="185"/>
      <c r="D694" s="186" t="s">
        <v>224</v>
      </c>
      <c r="E694" s="187" t="s">
        <v>1</v>
      </c>
      <c r="F694" s="188" t="s">
        <v>1000</v>
      </c>
      <c r="H694" s="187" t="s">
        <v>1</v>
      </c>
      <c r="I694" s="189"/>
      <c r="L694" s="185"/>
      <c r="M694" s="190"/>
      <c r="T694" s="191"/>
      <c r="AT694" s="187" t="s">
        <v>224</v>
      </c>
      <c r="AU694" s="187" t="s">
        <v>83</v>
      </c>
      <c r="AV694" s="13" t="s">
        <v>78</v>
      </c>
      <c r="AW694" s="13" t="s">
        <v>27</v>
      </c>
      <c r="AX694" s="13" t="s">
        <v>72</v>
      </c>
      <c r="AY694" s="187" t="s">
        <v>216</v>
      </c>
    </row>
    <row r="695" spans="2:65" s="14" customFormat="1" ht="12">
      <c r="B695" s="192"/>
      <c r="D695" s="186" t="s">
        <v>224</v>
      </c>
      <c r="E695" s="193" t="s">
        <v>1</v>
      </c>
      <c r="F695" s="194" t="s">
        <v>1001</v>
      </c>
      <c r="H695" s="195">
        <v>51.3</v>
      </c>
      <c r="I695" s="196"/>
      <c r="L695" s="192"/>
      <c r="M695" s="197"/>
      <c r="T695" s="198"/>
      <c r="AT695" s="193" t="s">
        <v>224</v>
      </c>
      <c r="AU695" s="193" t="s">
        <v>83</v>
      </c>
      <c r="AV695" s="14" t="s">
        <v>83</v>
      </c>
      <c r="AW695" s="14" t="s">
        <v>27</v>
      </c>
      <c r="AX695" s="14" t="s">
        <v>72</v>
      </c>
      <c r="AY695" s="193" t="s">
        <v>216</v>
      </c>
    </row>
    <row r="696" spans="2:65" s="13" customFormat="1" ht="12">
      <c r="B696" s="185"/>
      <c r="D696" s="186" t="s">
        <v>224</v>
      </c>
      <c r="E696" s="187" t="s">
        <v>1</v>
      </c>
      <c r="F696" s="188" t="s">
        <v>1002</v>
      </c>
      <c r="H696" s="187" t="s">
        <v>1</v>
      </c>
      <c r="I696" s="189"/>
      <c r="L696" s="185"/>
      <c r="M696" s="190"/>
      <c r="T696" s="191"/>
      <c r="AT696" s="187" t="s">
        <v>224</v>
      </c>
      <c r="AU696" s="187" t="s">
        <v>83</v>
      </c>
      <c r="AV696" s="13" t="s">
        <v>78</v>
      </c>
      <c r="AW696" s="13" t="s">
        <v>27</v>
      </c>
      <c r="AX696" s="13" t="s">
        <v>72</v>
      </c>
      <c r="AY696" s="187" t="s">
        <v>216</v>
      </c>
    </row>
    <row r="697" spans="2:65" s="14" customFormat="1" ht="12">
      <c r="B697" s="192"/>
      <c r="D697" s="186" t="s">
        <v>224</v>
      </c>
      <c r="E697" s="193" t="s">
        <v>1</v>
      </c>
      <c r="F697" s="194" t="s">
        <v>538</v>
      </c>
      <c r="H697" s="195">
        <v>54</v>
      </c>
      <c r="I697" s="196"/>
      <c r="L697" s="192"/>
      <c r="M697" s="197"/>
      <c r="T697" s="198"/>
      <c r="AT697" s="193" t="s">
        <v>224</v>
      </c>
      <c r="AU697" s="193" t="s">
        <v>83</v>
      </c>
      <c r="AV697" s="14" t="s">
        <v>83</v>
      </c>
      <c r="AW697" s="14" t="s">
        <v>27</v>
      </c>
      <c r="AX697" s="14" t="s">
        <v>72</v>
      </c>
      <c r="AY697" s="193" t="s">
        <v>216</v>
      </c>
    </row>
    <row r="698" spans="2:65" s="13" customFormat="1" ht="12">
      <c r="B698" s="185"/>
      <c r="D698" s="186" t="s">
        <v>224</v>
      </c>
      <c r="E698" s="187" t="s">
        <v>1</v>
      </c>
      <c r="F698" s="188" t="s">
        <v>1003</v>
      </c>
      <c r="H698" s="187" t="s">
        <v>1</v>
      </c>
      <c r="I698" s="189"/>
      <c r="L698" s="185"/>
      <c r="M698" s="190"/>
      <c r="T698" s="191"/>
      <c r="AT698" s="187" t="s">
        <v>224</v>
      </c>
      <c r="AU698" s="187" t="s">
        <v>83</v>
      </c>
      <c r="AV698" s="13" t="s">
        <v>78</v>
      </c>
      <c r="AW698" s="13" t="s">
        <v>27</v>
      </c>
      <c r="AX698" s="13" t="s">
        <v>72</v>
      </c>
      <c r="AY698" s="187" t="s">
        <v>216</v>
      </c>
    </row>
    <row r="699" spans="2:65" s="14" customFormat="1" ht="12">
      <c r="B699" s="192"/>
      <c r="D699" s="186" t="s">
        <v>224</v>
      </c>
      <c r="E699" s="193" t="s">
        <v>1</v>
      </c>
      <c r="F699" s="194" t="s">
        <v>1004</v>
      </c>
      <c r="H699" s="195">
        <v>9.9</v>
      </c>
      <c r="I699" s="196"/>
      <c r="L699" s="192"/>
      <c r="M699" s="197"/>
      <c r="T699" s="198"/>
      <c r="AT699" s="193" t="s">
        <v>224</v>
      </c>
      <c r="AU699" s="193" t="s">
        <v>83</v>
      </c>
      <c r="AV699" s="14" t="s">
        <v>83</v>
      </c>
      <c r="AW699" s="14" t="s">
        <v>27</v>
      </c>
      <c r="AX699" s="14" t="s">
        <v>72</v>
      </c>
      <c r="AY699" s="193" t="s">
        <v>216</v>
      </c>
    </row>
    <row r="700" spans="2:65" s="13" customFormat="1" ht="12">
      <c r="B700" s="185"/>
      <c r="D700" s="186" t="s">
        <v>224</v>
      </c>
      <c r="E700" s="187" t="s">
        <v>1</v>
      </c>
      <c r="F700" s="188" t="s">
        <v>1005</v>
      </c>
      <c r="H700" s="187" t="s">
        <v>1</v>
      </c>
      <c r="I700" s="189"/>
      <c r="L700" s="185"/>
      <c r="M700" s="190"/>
      <c r="T700" s="191"/>
      <c r="AT700" s="187" t="s">
        <v>224</v>
      </c>
      <c r="AU700" s="187" t="s">
        <v>83</v>
      </c>
      <c r="AV700" s="13" t="s">
        <v>78</v>
      </c>
      <c r="AW700" s="13" t="s">
        <v>27</v>
      </c>
      <c r="AX700" s="13" t="s">
        <v>72</v>
      </c>
      <c r="AY700" s="187" t="s">
        <v>216</v>
      </c>
    </row>
    <row r="701" spans="2:65" s="14" customFormat="1" ht="12">
      <c r="B701" s="192"/>
      <c r="D701" s="186" t="s">
        <v>224</v>
      </c>
      <c r="E701" s="193" t="s">
        <v>1</v>
      </c>
      <c r="F701" s="194" t="s">
        <v>999</v>
      </c>
      <c r="H701" s="195">
        <v>7.1</v>
      </c>
      <c r="I701" s="196"/>
      <c r="L701" s="192"/>
      <c r="M701" s="197"/>
      <c r="T701" s="198"/>
      <c r="AT701" s="193" t="s">
        <v>224</v>
      </c>
      <c r="AU701" s="193" t="s">
        <v>83</v>
      </c>
      <c r="AV701" s="14" t="s">
        <v>83</v>
      </c>
      <c r="AW701" s="14" t="s">
        <v>27</v>
      </c>
      <c r="AX701" s="14" t="s">
        <v>72</v>
      </c>
      <c r="AY701" s="193" t="s">
        <v>216</v>
      </c>
    </row>
    <row r="702" spans="2:65" s="15" customFormat="1" ht="12">
      <c r="B702" s="199"/>
      <c r="D702" s="186" t="s">
        <v>224</v>
      </c>
      <c r="E702" s="200" t="s">
        <v>1</v>
      </c>
      <c r="F702" s="201" t="s">
        <v>229</v>
      </c>
      <c r="H702" s="202">
        <v>129.4</v>
      </c>
      <c r="I702" s="203"/>
      <c r="L702" s="199"/>
      <c r="M702" s="204"/>
      <c r="T702" s="205"/>
      <c r="AT702" s="200" t="s">
        <v>224</v>
      </c>
      <c r="AU702" s="200" t="s">
        <v>83</v>
      </c>
      <c r="AV702" s="15" t="s">
        <v>222</v>
      </c>
      <c r="AW702" s="15" t="s">
        <v>27</v>
      </c>
      <c r="AX702" s="15" t="s">
        <v>78</v>
      </c>
      <c r="AY702" s="200" t="s">
        <v>216</v>
      </c>
    </row>
    <row r="703" spans="2:65" s="2" customFormat="1" ht="33" customHeight="1">
      <c r="B703" s="143"/>
      <c r="C703" s="172" t="s">
        <v>1025</v>
      </c>
      <c r="D703" s="172" t="s">
        <v>218</v>
      </c>
      <c r="E703" s="173" t="s">
        <v>1007</v>
      </c>
      <c r="F703" s="174" t="s">
        <v>1008</v>
      </c>
      <c r="G703" s="175" t="s">
        <v>995</v>
      </c>
      <c r="H703" s="176">
        <v>7.1</v>
      </c>
      <c r="I703" s="177"/>
      <c r="J703" s="178">
        <f>ROUND(I703*H703,2)</f>
        <v>0</v>
      </c>
      <c r="K703" s="281"/>
      <c r="L703" s="45"/>
      <c r="M703" s="180" t="s">
        <v>1</v>
      </c>
      <c r="N703" s="139" t="s">
        <v>38</v>
      </c>
      <c r="P703" s="282">
        <f>O703*H703</f>
        <v>0</v>
      </c>
      <c r="Q703" s="282">
        <v>0</v>
      </c>
      <c r="R703" s="282">
        <f>Q703*H703</f>
        <v>0</v>
      </c>
      <c r="S703" s="282">
        <v>0</v>
      </c>
      <c r="T703" s="183">
        <f>S703*H703</f>
        <v>0</v>
      </c>
      <c r="AR703" s="184" t="s">
        <v>301</v>
      </c>
      <c r="AT703" s="184" t="s">
        <v>218</v>
      </c>
      <c r="AU703" s="184" t="s">
        <v>83</v>
      </c>
      <c r="AY703" s="258" t="s">
        <v>216</v>
      </c>
      <c r="BE703" s="283">
        <f>IF(N703="základná",J703,0)</f>
        <v>0</v>
      </c>
      <c r="BF703" s="283">
        <f>IF(N703="znížená",J703,0)</f>
        <v>0</v>
      </c>
      <c r="BG703" s="283">
        <f>IF(N703="zákl. prenesená",J703,0)</f>
        <v>0</v>
      </c>
      <c r="BH703" s="283">
        <f>IF(N703="zníž. prenesená",J703,0)</f>
        <v>0</v>
      </c>
      <c r="BI703" s="283">
        <f>IF(N703="nulová",J703,0)</f>
        <v>0</v>
      </c>
      <c r="BJ703" s="258" t="s">
        <v>83</v>
      </c>
      <c r="BK703" s="283">
        <f>ROUND(I703*H703,2)</f>
        <v>0</v>
      </c>
      <c r="BL703" s="258" t="s">
        <v>301</v>
      </c>
      <c r="BM703" s="184" t="s">
        <v>1009</v>
      </c>
    </row>
    <row r="704" spans="2:65" s="13" customFormat="1" ht="12">
      <c r="B704" s="185"/>
      <c r="D704" s="186" t="s">
        <v>224</v>
      </c>
      <c r="E704" s="187" t="s">
        <v>1</v>
      </c>
      <c r="F704" s="188" t="s">
        <v>1010</v>
      </c>
      <c r="H704" s="187" t="s">
        <v>1</v>
      </c>
      <c r="I704" s="189"/>
      <c r="L704" s="185"/>
      <c r="M704" s="190"/>
      <c r="T704" s="191"/>
      <c r="AT704" s="187" t="s">
        <v>224</v>
      </c>
      <c r="AU704" s="187" t="s">
        <v>83</v>
      </c>
      <c r="AV704" s="13" t="s">
        <v>78</v>
      </c>
      <c r="AW704" s="13" t="s">
        <v>27</v>
      </c>
      <c r="AX704" s="13" t="s">
        <v>72</v>
      </c>
      <c r="AY704" s="187" t="s">
        <v>216</v>
      </c>
    </row>
    <row r="705" spans="2:65" s="13" customFormat="1" ht="12">
      <c r="B705" s="185"/>
      <c r="D705" s="186" t="s">
        <v>224</v>
      </c>
      <c r="E705" s="187" t="s">
        <v>1</v>
      </c>
      <c r="F705" s="188" t="s">
        <v>1011</v>
      </c>
      <c r="H705" s="187" t="s">
        <v>1</v>
      </c>
      <c r="I705" s="189"/>
      <c r="L705" s="185"/>
      <c r="M705" s="190"/>
      <c r="T705" s="191"/>
      <c r="AT705" s="187" t="s">
        <v>224</v>
      </c>
      <c r="AU705" s="187" t="s">
        <v>83</v>
      </c>
      <c r="AV705" s="13" t="s">
        <v>78</v>
      </c>
      <c r="AW705" s="13" t="s">
        <v>27</v>
      </c>
      <c r="AX705" s="13" t="s">
        <v>72</v>
      </c>
      <c r="AY705" s="187" t="s">
        <v>216</v>
      </c>
    </row>
    <row r="706" spans="2:65" s="14" customFormat="1" ht="12">
      <c r="B706" s="192"/>
      <c r="D706" s="186" t="s">
        <v>224</v>
      </c>
      <c r="E706" s="193" t="s">
        <v>1</v>
      </c>
      <c r="F706" s="194" t="s">
        <v>999</v>
      </c>
      <c r="H706" s="195">
        <v>7.1</v>
      </c>
      <c r="I706" s="196"/>
      <c r="L706" s="192"/>
      <c r="M706" s="197"/>
      <c r="T706" s="198"/>
      <c r="AT706" s="193" t="s">
        <v>224</v>
      </c>
      <c r="AU706" s="193" t="s">
        <v>83</v>
      </c>
      <c r="AV706" s="14" t="s">
        <v>83</v>
      </c>
      <c r="AW706" s="14" t="s">
        <v>27</v>
      </c>
      <c r="AX706" s="14" t="s">
        <v>72</v>
      </c>
      <c r="AY706" s="193" t="s">
        <v>216</v>
      </c>
    </row>
    <row r="707" spans="2:65" s="15" customFormat="1" ht="12">
      <c r="B707" s="199"/>
      <c r="D707" s="186" t="s">
        <v>224</v>
      </c>
      <c r="E707" s="200" t="s">
        <v>1</v>
      </c>
      <c r="F707" s="201" t="s">
        <v>229</v>
      </c>
      <c r="H707" s="202">
        <v>7.1</v>
      </c>
      <c r="I707" s="203"/>
      <c r="L707" s="199"/>
      <c r="M707" s="204"/>
      <c r="T707" s="205"/>
      <c r="AT707" s="200" t="s">
        <v>224</v>
      </c>
      <c r="AU707" s="200" t="s">
        <v>83</v>
      </c>
      <c r="AV707" s="15" t="s">
        <v>222</v>
      </c>
      <c r="AW707" s="15" t="s">
        <v>27</v>
      </c>
      <c r="AX707" s="15" t="s">
        <v>78</v>
      </c>
      <c r="AY707" s="200" t="s">
        <v>216</v>
      </c>
    </row>
    <row r="708" spans="2:65" s="2" customFormat="1" ht="33" customHeight="1">
      <c r="B708" s="143"/>
      <c r="C708" s="172" t="s">
        <v>1030</v>
      </c>
      <c r="D708" s="172" t="s">
        <v>218</v>
      </c>
      <c r="E708" s="173" t="s">
        <v>1013</v>
      </c>
      <c r="F708" s="174" t="s">
        <v>1014</v>
      </c>
      <c r="G708" s="175" t="s">
        <v>995</v>
      </c>
      <c r="H708" s="176">
        <v>39.5</v>
      </c>
      <c r="I708" s="177"/>
      <c r="J708" s="178">
        <f>ROUND(I708*H708,2)</f>
        <v>0</v>
      </c>
      <c r="K708" s="281"/>
      <c r="L708" s="45"/>
      <c r="M708" s="180" t="s">
        <v>1</v>
      </c>
      <c r="N708" s="139" t="s">
        <v>38</v>
      </c>
      <c r="P708" s="282">
        <f>O708*H708</f>
        <v>0</v>
      </c>
      <c r="Q708" s="282">
        <v>0</v>
      </c>
      <c r="R708" s="282">
        <f>Q708*H708</f>
        <v>0</v>
      </c>
      <c r="S708" s="282">
        <v>0</v>
      </c>
      <c r="T708" s="183">
        <f>S708*H708</f>
        <v>0</v>
      </c>
      <c r="AR708" s="184" t="s">
        <v>222</v>
      </c>
      <c r="AT708" s="184" t="s">
        <v>218</v>
      </c>
      <c r="AU708" s="184" t="s">
        <v>83</v>
      </c>
      <c r="AY708" s="258" t="s">
        <v>216</v>
      </c>
      <c r="BE708" s="283">
        <f>IF(N708="základná",J708,0)</f>
        <v>0</v>
      </c>
      <c r="BF708" s="283">
        <f>IF(N708="znížená",J708,0)</f>
        <v>0</v>
      </c>
      <c r="BG708" s="283">
        <f>IF(N708="zákl. prenesená",J708,0)</f>
        <v>0</v>
      </c>
      <c r="BH708" s="283">
        <f>IF(N708="zníž. prenesená",J708,0)</f>
        <v>0</v>
      </c>
      <c r="BI708" s="283">
        <f>IF(N708="nulová",J708,0)</f>
        <v>0</v>
      </c>
      <c r="BJ708" s="258" t="s">
        <v>83</v>
      </c>
      <c r="BK708" s="283">
        <f>ROUND(I708*H708,2)</f>
        <v>0</v>
      </c>
      <c r="BL708" s="258" t="s">
        <v>222</v>
      </c>
      <c r="BM708" s="184" t="s">
        <v>1015</v>
      </c>
    </row>
    <row r="709" spans="2:65" s="13" customFormat="1" ht="12">
      <c r="B709" s="185"/>
      <c r="D709" s="186" t="s">
        <v>224</v>
      </c>
      <c r="E709" s="187" t="s">
        <v>1</v>
      </c>
      <c r="F709" s="188" t="s">
        <v>1016</v>
      </c>
      <c r="H709" s="187" t="s">
        <v>1</v>
      </c>
      <c r="I709" s="189"/>
      <c r="L709" s="185"/>
      <c r="M709" s="190"/>
      <c r="T709" s="191"/>
      <c r="AT709" s="187" t="s">
        <v>224</v>
      </c>
      <c r="AU709" s="187" t="s">
        <v>83</v>
      </c>
      <c r="AV709" s="13" t="s">
        <v>78</v>
      </c>
      <c r="AW709" s="13" t="s">
        <v>27</v>
      </c>
      <c r="AX709" s="13" t="s">
        <v>72</v>
      </c>
      <c r="AY709" s="187" t="s">
        <v>216</v>
      </c>
    </row>
    <row r="710" spans="2:65" s="13" customFormat="1" ht="12">
      <c r="B710" s="185"/>
      <c r="D710" s="186" t="s">
        <v>224</v>
      </c>
      <c r="E710" s="187" t="s">
        <v>1</v>
      </c>
      <c r="F710" s="188" t="s">
        <v>1017</v>
      </c>
      <c r="H710" s="187" t="s">
        <v>1</v>
      </c>
      <c r="I710" s="189"/>
      <c r="L710" s="185"/>
      <c r="M710" s="190"/>
      <c r="T710" s="191"/>
      <c r="AT710" s="187" t="s">
        <v>224</v>
      </c>
      <c r="AU710" s="187" t="s">
        <v>83</v>
      </c>
      <c r="AV710" s="13" t="s">
        <v>78</v>
      </c>
      <c r="AW710" s="13" t="s">
        <v>27</v>
      </c>
      <c r="AX710" s="13" t="s">
        <v>72</v>
      </c>
      <c r="AY710" s="187" t="s">
        <v>216</v>
      </c>
    </row>
    <row r="711" spans="2:65" s="13" customFormat="1" ht="12">
      <c r="B711" s="185"/>
      <c r="D711" s="186" t="s">
        <v>224</v>
      </c>
      <c r="E711" s="187" t="s">
        <v>1</v>
      </c>
      <c r="F711" s="188" t="s">
        <v>1018</v>
      </c>
      <c r="H711" s="187" t="s">
        <v>1</v>
      </c>
      <c r="I711" s="189"/>
      <c r="L711" s="185"/>
      <c r="M711" s="190"/>
      <c r="T711" s="191"/>
      <c r="AT711" s="187" t="s">
        <v>224</v>
      </c>
      <c r="AU711" s="187" t="s">
        <v>83</v>
      </c>
      <c r="AV711" s="13" t="s">
        <v>78</v>
      </c>
      <c r="AW711" s="13" t="s">
        <v>27</v>
      </c>
      <c r="AX711" s="13" t="s">
        <v>72</v>
      </c>
      <c r="AY711" s="187" t="s">
        <v>216</v>
      </c>
    </row>
    <row r="712" spans="2:65" s="14" customFormat="1" ht="12">
      <c r="B712" s="192"/>
      <c r="D712" s="186" t="s">
        <v>224</v>
      </c>
      <c r="E712" s="193" t="s">
        <v>1</v>
      </c>
      <c r="F712" s="194" t="s">
        <v>1019</v>
      </c>
      <c r="H712" s="195">
        <v>21.3</v>
      </c>
      <c r="I712" s="196"/>
      <c r="L712" s="192"/>
      <c r="M712" s="197"/>
      <c r="T712" s="198"/>
      <c r="AT712" s="193" t="s">
        <v>224</v>
      </c>
      <c r="AU712" s="193" t="s">
        <v>83</v>
      </c>
      <c r="AV712" s="14" t="s">
        <v>83</v>
      </c>
      <c r="AW712" s="14" t="s">
        <v>27</v>
      </c>
      <c r="AX712" s="14" t="s">
        <v>72</v>
      </c>
      <c r="AY712" s="193" t="s">
        <v>216</v>
      </c>
    </row>
    <row r="713" spans="2:65" s="13" customFormat="1" ht="12">
      <c r="B713" s="185"/>
      <c r="D713" s="186" t="s">
        <v>224</v>
      </c>
      <c r="E713" s="187" t="s">
        <v>1</v>
      </c>
      <c r="F713" s="188" t="s">
        <v>1020</v>
      </c>
      <c r="H713" s="187" t="s">
        <v>1</v>
      </c>
      <c r="I713" s="189"/>
      <c r="L713" s="185"/>
      <c r="M713" s="190"/>
      <c r="T713" s="191"/>
      <c r="AT713" s="187" t="s">
        <v>224</v>
      </c>
      <c r="AU713" s="187" t="s">
        <v>83</v>
      </c>
      <c r="AV713" s="13" t="s">
        <v>78</v>
      </c>
      <c r="AW713" s="13" t="s">
        <v>27</v>
      </c>
      <c r="AX713" s="13" t="s">
        <v>72</v>
      </c>
      <c r="AY713" s="187" t="s">
        <v>216</v>
      </c>
    </row>
    <row r="714" spans="2:65" s="14" customFormat="1" ht="12">
      <c r="B714" s="192"/>
      <c r="D714" s="186" t="s">
        <v>224</v>
      </c>
      <c r="E714" s="193" t="s">
        <v>1</v>
      </c>
      <c r="F714" s="194" t="s">
        <v>1021</v>
      </c>
      <c r="H714" s="195">
        <v>3.2</v>
      </c>
      <c r="I714" s="196"/>
      <c r="L714" s="192"/>
      <c r="M714" s="197"/>
      <c r="T714" s="198"/>
      <c r="AT714" s="193" t="s">
        <v>224</v>
      </c>
      <c r="AU714" s="193" t="s">
        <v>83</v>
      </c>
      <c r="AV714" s="14" t="s">
        <v>83</v>
      </c>
      <c r="AW714" s="14" t="s">
        <v>27</v>
      </c>
      <c r="AX714" s="14" t="s">
        <v>72</v>
      </c>
      <c r="AY714" s="193" t="s">
        <v>216</v>
      </c>
    </row>
    <row r="715" spans="2:65" s="13" customFormat="1" ht="12">
      <c r="B715" s="185"/>
      <c r="D715" s="186" t="s">
        <v>224</v>
      </c>
      <c r="E715" s="187" t="s">
        <v>1</v>
      </c>
      <c r="F715" s="188" t="s">
        <v>1022</v>
      </c>
      <c r="H715" s="187" t="s">
        <v>1</v>
      </c>
      <c r="I715" s="189"/>
      <c r="L715" s="185"/>
      <c r="M715" s="190"/>
      <c r="T715" s="191"/>
      <c r="AT715" s="187" t="s">
        <v>224</v>
      </c>
      <c r="AU715" s="187" t="s">
        <v>83</v>
      </c>
      <c r="AV715" s="13" t="s">
        <v>78</v>
      </c>
      <c r="AW715" s="13" t="s">
        <v>27</v>
      </c>
      <c r="AX715" s="13" t="s">
        <v>72</v>
      </c>
      <c r="AY715" s="187" t="s">
        <v>216</v>
      </c>
    </row>
    <row r="716" spans="2:65" s="14" customFormat="1" ht="12">
      <c r="B716" s="192"/>
      <c r="D716" s="186" t="s">
        <v>224</v>
      </c>
      <c r="E716" s="193" t="s">
        <v>1</v>
      </c>
      <c r="F716" s="194" t="s">
        <v>266</v>
      </c>
      <c r="H716" s="195">
        <v>9</v>
      </c>
      <c r="I716" s="196"/>
      <c r="L716" s="192"/>
      <c r="M716" s="197"/>
      <c r="T716" s="198"/>
      <c r="AT716" s="193" t="s">
        <v>224</v>
      </c>
      <c r="AU716" s="193" t="s">
        <v>83</v>
      </c>
      <c r="AV716" s="14" t="s">
        <v>83</v>
      </c>
      <c r="AW716" s="14" t="s">
        <v>27</v>
      </c>
      <c r="AX716" s="14" t="s">
        <v>72</v>
      </c>
      <c r="AY716" s="193" t="s">
        <v>216</v>
      </c>
    </row>
    <row r="717" spans="2:65" s="13" customFormat="1" ht="12">
      <c r="B717" s="185"/>
      <c r="D717" s="186" t="s">
        <v>224</v>
      </c>
      <c r="E717" s="187" t="s">
        <v>1</v>
      </c>
      <c r="F717" s="188" t="s">
        <v>1023</v>
      </c>
      <c r="H717" s="187" t="s">
        <v>1</v>
      </c>
      <c r="I717" s="189"/>
      <c r="L717" s="185"/>
      <c r="M717" s="190"/>
      <c r="T717" s="191"/>
      <c r="AT717" s="187" t="s">
        <v>224</v>
      </c>
      <c r="AU717" s="187" t="s">
        <v>83</v>
      </c>
      <c r="AV717" s="13" t="s">
        <v>78</v>
      </c>
      <c r="AW717" s="13" t="s">
        <v>27</v>
      </c>
      <c r="AX717" s="13" t="s">
        <v>72</v>
      </c>
      <c r="AY717" s="187" t="s">
        <v>216</v>
      </c>
    </row>
    <row r="718" spans="2:65" s="13" customFormat="1" ht="12">
      <c r="B718" s="185"/>
      <c r="D718" s="186" t="s">
        <v>224</v>
      </c>
      <c r="E718" s="187" t="s">
        <v>1</v>
      </c>
      <c r="F718" s="188" t="s">
        <v>1024</v>
      </c>
      <c r="H718" s="187" t="s">
        <v>1</v>
      </c>
      <c r="I718" s="189"/>
      <c r="L718" s="185"/>
      <c r="M718" s="190"/>
      <c r="T718" s="191"/>
      <c r="AT718" s="187" t="s">
        <v>224</v>
      </c>
      <c r="AU718" s="187" t="s">
        <v>83</v>
      </c>
      <c r="AV718" s="13" t="s">
        <v>78</v>
      </c>
      <c r="AW718" s="13" t="s">
        <v>27</v>
      </c>
      <c r="AX718" s="13" t="s">
        <v>72</v>
      </c>
      <c r="AY718" s="187" t="s">
        <v>216</v>
      </c>
    </row>
    <row r="719" spans="2:65" s="14" customFormat="1" ht="12">
      <c r="B719" s="192"/>
      <c r="D719" s="186" t="s">
        <v>224</v>
      </c>
      <c r="E719" s="193" t="s">
        <v>1</v>
      </c>
      <c r="F719" s="194" t="s">
        <v>250</v>
      </c>
      <c r="H719" s="195">
        <v>6</v>
      </c>
      <c r="I719" s="196"/>
      <c r="L719" s="192"/>
      <c r="M719" s="197"/>
      <c r="T719" s="198"/>
      <c r="AT719" s="193" t="s">
        <v>224</v>
      </c>
      <c r="AU719" s="193" t="s">
        <v>83</v>
      </c>
      <c r="AV719" s="14" t="s">
        <v>83</v>
      </c>
      <c r="AW719" s="14" t="s">
        <v>27</v>
      </c>
      <c r="AX719" s="14" t="s">
        <v>72</v>
      </c>
      <c r="AY719" s="193" t="s">
        <v>216</v>
      </c>
    </row>
    <row r="720" spans="2:65" s="15" customFormat="1" ht="12">
      <c r="B720" s="199"/>
      <c r="D720" s="186" t="s">
        <v>224</v>
      </c>
      <c r="E720" s="200" t="s">
        <v>1</v>
      </c>
      <c r="F720" s="201" t="s">
        <v>229</v>
      </c>
      <c r="H720" s="202">
        <v>39.5</v>
      </c>
      <c r="I720" s="203"/>
      <c r="L720" s="199"/>
      <c r="M720" s="204"/>
      <c r="T720" s="205"/>
      <c r="AT720" s="200" t="s">
        <v>224</v>
      </c>
      <c r="AU720" s="200" t="s">
        <v>83</v>
      </c>
      <c r="AV720" s="15" t="s">
        <v>222</v>
      </c>
      <c r="AW720" s="15" t="s">
        <v>27</v>
      </c>
      <c r="AX720" s="15" t="s">
        <v>78</v>
      </c>
      <c r="AY720" s="200" t="s">
        <v>216</v>
      </c>
    </row>
    <row r="721" spans="2:65" s="2" customFormat="1" ht="16.5" customHeight="1">
      <c r="B721" s="143"/>
      <c r="C721" s="206" t="s">
        <v>1035</v>
      </c>
      <c r="D721" s="206" t="s">
        <v>272</v>
      </c>
      <c r="E721" s="207" t="s">
        <v>1026</v>
      </c>
      <c r="F721" s="208" t="s">
        <v>1027</v>
      </c>
      <c r="G721" s="209" t="s">
        <v>221</v>
      </c>
      <c r="H721" s="210">
        <v>2.8929999999999998</v>
      </c>
      <c r="I721" s="211"/>
      <c r="J721" s="212">
        <f>ROUND(I721*H721,2)</f>
        <v>0</v>
      </c>
      <c r="K721" s="213"/>
      <c r="L721" s="214"/>
      <c r="M721" s="215" t="s">
        <v>1</v>
      </c>
      <c r="N721" s="284" t="s">
        <v>38</v>
      </c>
      <c r="P721" s="282">
        <f>O721*H721</f>
        <v>0</v>
      </c>
      <c r="Q721" s="282">
        <v>0.55000000000000004</v>
      </c>
      <c r="R721" s="282">
        <f>Q721*H721</f>
        <v>1.5911500000000001</v>
      </c>
      <c r="S721" s="282">
        <v>0</v>
      </c>
      <c r="T721" s="183">
        <f>S721*H721</f>
        <v>0</v>
      </c>
      <c r="AR721" s="184" t="s">
        <v>396</v>
      </c>
      <c r="AT721" s="184" t="s">
        <v>272</v>
      </c>
      <c r="AU721" s="184" t="s">
        <v>83</v>
      </c>
      <c r="AY721" s="258" t="s">
        <v>216</v>
      </c>
      <c r="BE721" s="283">
        <f>IF(N721="základná",J721,0)</f>
        <v>0</v>
      </c>
      <c r="BF721" s="283">
        <f>IF(N721="znížená",J721,0)</f>
        <v>0</v>
      </c>
      <c r="BG721" s="283">
        <f>IF(N721="zákl. prenesená",J721,0)</f>
        <v>0</v>
      </c>
      <c r="BH721" s="283">
        <f>IF(N721="zníž. prenesená",J721,0)</f>
        <v>0</v>
      </c>
      <c r="BI721" s="283">
        <f>IF(N721="nulová",J721,0)</f>
        <v>0</v>
      </c>
      <c r="BJ721" s="258" t="s">
        <v>83</v>
      </c>
      <c r="BK721" s="283">
        <f>ROUND(I721*H721,2)</f>
        <v>0</v>
      </c>
      <c r="BL721" s="258" t="s">
        <v>301</v>
      </c>
      <c r="BM721" s="184" t="s">
        <v>1028</v>
      </c>
    </row>
    <row r="722" spans="2:65" s="13" customFormat="1" ht="12">
      <c r="B722" s="185"/>
      <c r="D722" s="186" t="s">
        <v>224</v>
      </c>
      <c r="E722" s="187" t="s">
        <v>1</v>
      </c>
      <c r="F722" s="188" t="s">
        <v>1016</v>
      </c>
      <c r="H722" s="187" t="s">
        <v>1</v>
      </c>
      <c r="I722" s="189"/>
      <c r="L722" s="185"/>
      <c r="M722" s="190"/>
      <c r="T722" s="191"/>
      <c r="AT722" s="187" t="s">
        <v>224</v>
      </c>
      <c r="AU722" s="187" t="s">
        <v>83</v>
      </c>
      <c r="AV722" s="13" t="s">
        <v>78</v>
      </c>
      <c r="AW722" s="13" t="s">
        <v>27</v>
      </c>
      <c r="AX722" s="13" t="s">
        <v>72</v>
      </c>
      <c r="AY722" s="187" t="s">
        <v>216</v>
      </c>
    </row>
    <row r="723" spans="2:65" s="14" customFormat="1" ht="12">
      <c r="B723" s="192"/>
      <c r="D723" s="186" t="s">
        <v>224</v>
      </c>
      <c r="E723" s="193" t="s">
        <v>1</v>
      </c>
      <c r="F723" s="194" t="s">
        <v>1029</v>
      </c>
      <c r="H723" s="195">
        <v>2.8929999999999998</v>
      </c>
      <c r="I723" s="196"/>
      <c r="L723" s="192"/>
      <c r="M723" s="197"/>
      <c r="T723" s="198"/>
      <c r="AT723" s="193" t="s">
        <v>224</v>
      </c>
      <c r="AU723" s="193" t="s">
        <v>83</v>
      </c>
      <c r="AV723" s="14" t="s">
        <v>83</v>
      </c>
      <c r="AW723" s="14" t="s">
        <v>27</v>
      </c>
      <c r="AX723" s="14" t="s">
        <v>72</v>
      </c>
      <c r="AY723" s="193" t="s">
        <v>216</v>
      </c>
    </row>
    <row r="724" spans="2:65" s="15" customFormat="1" ht="12">
      <c r="B724" s="199"/>
      <c r="D724" s="186" t="s">
        <v>224</v>
      </c>
      <c r="E724" s="200" t="s">
        <v>137</v>
      </c>
      <c r="F724" s="201" t="s">
        <v>229</v>
      </c>
      <c r="H724" s="202">
        <v>2.8929999999999998</v>
      </c>
      <c r="I724" s="203"/>
      <c r="L724" s="199"/>
      <c r="M724" s="204"/>
      <c r="T724" s="205"/>
      <c r="AT724" s="200" t="s">
        <v>224</v>
      </c>
      <c r="AU724" s="200" t="s">
        <v>83</v>
      </c>
      <c r="AV724" s="15" t="s">
        <v>222</v>
      </c>
      <c r="AW724" s="15" t="s">
        <v>27</v>
      </c>
      <c r="AX724" s="15" t="s">
        <v>78</v>
      </c>
      <c r="AY724" s="200" t="s">
        <v>216</v>
      </c>
    </row>
    <row r="725" spans="2:65" s="2" customFormat="1" ht="21.75" customHeight="1">
      <c r="B725" s="143"/>
      <c r="C725" s="172" t="s">
        <v>1041</v>
      </c>
      <c r="D725" s="172" t="s">
        <v>218</v>
      </c>
      <c r="E725" s="173" t="s">
        <v>1031</v>
      </c>
      <c r="F725" s="174" t="s">
        <v>1032</v>
      </c>
      <c r="G725" s="175" t="s">
        <v>221</v>
      </c>
      <c r="H725" s="176">
        <v>2.63</v>
      </c>
      <c r="I725" s="177"/>
      <c r="J725" s="178">
        <f>ROUND(I725*H725,2)</f>
        <v>0</v>
      </c>
      <c r="K725" s="281"/>
      <c r="L725" s="45"/>
      <c r="M725" s="180" t="s">
        <v>1</v>
      </c>
      <c r="N725" s="139" t="s">
        <v>38</v>
      </c>
      <c r="P725" s="282">
        <f>O725*H725</f>
        <v>0</v>
      </c>
      <c r="Q725" s="282">
        <v>2.9399999999999999E-3</v>
      </c>
      <c r="R725" s="282">
        <f>Q725*H725</f>
        <v>7.7321999999999998E-3</v>
      </c>
      <c r="S725" s="282">
        <v>0</v>
      </c>
      <c r="T725" s="183">
        <f>S725*H725</f>
        <v>0</v>
      </c>
      <c r="AR725" s="184" t="s">
        <v>301</v>
      </c>
      <c r="AT725" s="184" t="s">
        <v>218</v>
      </c>
      <c r="AU725" s="184" t="s">
        <v>83</v>
      </c>
      <c r="AY725" s="258" t="s">
        <v>216</v>
      </c>
      <c r="BE725" s="283">
        <f>IF(N725="základná",J725,0)</f>
        <v>0</v>
      </c>
      <c r="BF725" s="283">
        <f>IF(N725="znížená",J725,0)</f>
        <v>0</v>
      </c>
      <c r="BG725" s="283">
        <f>IF(N725="zákl. prenesená",J725,0)</f>
        <v>0</v>
      </c>
      <c r="BH725" s="283">
        <f>IF(N725="zníž. prenesená",J725,0)</f>
        <v>0</v>
      </c>
      <c r="BI725" s="283">
        <f>IF(N725="nulová",J725,0)</f>
        <v>0</v>
      </c>
      <c r="BJ725" s="258" t="s">
        <v>83</v>
      </c>
      <c r="BK725" s="283">
        <f>ROUND(I725*H725,2)</f>
        <v>0</v>
      </c>
      <c r="BL725" s="258" t="s">
        <v>301</v>
      </c>
      <c r="BM725" s="184" t="s">
        <v>1033</v>
      </c>
    </row>
    <row r="726" spans="2:65" s="14" customFormat="1" ht="12">
      <c r="B726" s="192"/>
      <c r="D726" s="186" t="s">
        <v>224</v>
      </c>
      <c r="E726" s="193" t="s">
        <v>1</v>
      </c>
      <c r="F726" s="194" t="s">
        <v>1034</v>
      </c>
      <c r="H726" s="195">
        <v>2.63</v>
      </c>
      <c r="I726" s="196"/>
      <c r="L726" s="192"/>
      <c r="M726" s="197"/>
      <c r="T726" s="198"/>
      <c r="AT726" s="193" t="s">
        <v>224</v>
      </c>
      <c r="AU726" s="193" t="s">
        <v>83</v>
      </c>
      <c r="AV726" s="14" t="s">
        <v>83</v>
      </c>
      <c r="AW726" s="14" t="s">
        <v>27</v>
      </c>
      <c r="AX726" s="14" t="s">
        <v>72</v>
      </c>
      <c r="AY726" s="193" t="s">
        <v>216</v>
      </c>
    </row>
    <row r="727" spans="2:65" s="15" customFormat="1" ht="12">
      <c r="B727" s="199"/>
      <c r="D727" s="186" t="s">
        <v>224</v>
      </c>
      <c r="E727" s="200" t="s">
        <v>1</v>
      </c>
      <c r="F727" s="201" t="s">
        <v>229</v>
      </c>
      <c r="H727" s="202">
        <v>2.63</v>
      </c>
      <c r="I727" s="203"/>
      <c r="L727" s="199"/>
      <c r="M727" s="204"/>
      <c r="T727" s="205"/>
      <c r="AT727" s="200" t="s">
        <v>224</v>
      </c>
      <c r="AU727" s="200" t="s">
        <v>83</v>
      </c>
      <c r="AV727" s="15" t="s">
        <v>222</v>
      </c>
      <c r="AW727" s="15" t="s">
        <v>27</v>
      </c>
      <c r="AX727" s="15" t="s">
        <v>78</v>
      </c>
      <c r="AY727" s="200" t="s">
        <v>216</v>
      </c>
    </row>
    <row r="728" spans="2:65" s="2" customFormat="1" ht="21.75" customHeight="1">
      <c r="B728" s="143"/>
      <c r="C728" s="172" t="s">
        <v>1045</v>
      </c>
      <c r="D728" s="172" t="s">
        <v>218</v>
      </c>
      <c r="E728" s="173" t="s">
        <v>1036</v>
      </c>
      <c r="F728" s="174" t="s">
        <v>1037</v>
      </c>
      <c r="G728" s="175" t="s">
        <v>794</v>
      </c>
      <c r="H728" s="224"/>
      <c r="I728" s="177"/>
      <c r="J728" s="178">
        <f>ROUND(I728*H728,2)</f>
        <v>0</v>
      </c>
      <c r="K728" s="281"/>
      <c r="L728" s="45"/>
      <c r="M728" s="180" t="s">
        <v>1</v>
      </c>
      <c r="N728" s="139" t="s">
        <v>38</v>
      </c>
      <c r="P728" s="282">
        <f>O728*H728</f>
        <v>0</v>
      </c>
      <c r="Q728" s="282">
        <v>0</v>
      </c>
      <c r="R728" s="282">
        <f>Q728*H728</f>
        <v>0</v>
      </c>
      <c r="S728" s="282">
        <v>0</v>
      </c>
      <c r="T728" s="183">
        <f>S728*H728</f>
        <v>0</v>
      </c>
      <c r="AR728" s="184" t="s">
        <v>301</v>
      </c>
      <c r="AT728" s="184" t="s">
        <v>218</v>
      </c>
      <c r="AU728" s="184" t="s">
        <v>83</v>
      </c>
      <c r="AY728" s="258" t="s">
        <v>216</v>
      </c>
      <c r="BE728" s="283">
        <f>IF(N728="základná",J728,0)</f>
        <v>0</v>
      </c>
      <c r="BF728" s="283">
        <f>IF(N728="znížená",J728,0)</f>
        <v>0</v>
      </c>
      <c r="BG728" s="283">
        <f>IF(N728="zákl. prenesená",J728,0)</f>
        <v>0</v>
      </c>
      <c r="BH728" s="283">
        <f>IF(N728="zníž. prenesená",J728,0)</f>
        <v>0</v>
      </c>
      <c r="BI728" s="283">
        <f>IF(N728="nulová",J728,0)</f>
        <v>0</v>
      </c>
      <c r="BJ728" s="258" t="s">
        <v>83</v>
      </c>
      <c r="BK728" s="283">
        <f>ROUND(I728*H728,2)</f>
        <v>0</v>
      </c>
      <c r="BL728" s="258" t="s">
        <v>301</v>
      </c>
      <c r="BM728" s="184" t="s">
        <v>1038</v>
      </c>
    </row>
    <row r="729" spans="2:65" s="273" customFormat="1" ht="22.75" customHeight="1">
      <c r="B729" s="274"/>
      <c r="D729" s="160" t="s">
        <v>71</v>
      </c>
      <c r="E729" s="170" t="s">
        <v>1039</v>
      </c>
      <c r="F729" s="170" t="s">
        <v>1040</v>
      </c>
      <c r="I729" s="275"/>
      <c r="J729" s="280">
        <f>BK729</f>
        <v>0</v>
      </c>
      <c r="L729" s="274"/>
      <c r="M729" s="277"/>
      <c r="P729" s="278">
        <f>SUM(P730:P752)</f>
        <v>0</v>
      </c>
      <c r="R729" s="278">
        <f>SUM(R730:R752)</f>
        <v>0</v>
      </c>
      <c r="T729" s="279">
        <f>SUM(T730:T752)</f>
        <v>0</v>
      </c>
      <c r="AR729" s="160" t="s">
        <v>83</v>
      </c>
      <c r="AT729" s="168" t="s">
        <v>71</v>
      </c>
      <c r="AU729" s="168" t="s">
        <v>78</v>
      </c>
      <c r="AY729" s="160" t="s">
        <v>216</v>
      </c>
      <c r="BK729" s="169">
        <f>SUM(BK730:BK752)</f>
        <v>0</v>
      </c>
    </row>
    <row r="730" spans="2:65" s="2" customFormat="1" ht="55.5" customHeight="1">
      <c r="B730" s="143"/>
      <c r="C730" s="172" t="s">
        <v>1049</v>
      </c>
      <c r="D730" s="172" t="s">
        <v>218</v>
      </c>
      <c r="E730" s="173" t="s">
        <v>1042</v>
      </c>
      <c r="F730" s="174" t="s">
        <v>1043</v>
      </c>
      <c r="G730" s="175" t="s">
        <v>269</v>
      </c>
      <c r="H730" s="176">
        <v>46.116</v>
      </c>
      <c r="I730" s="177"/>
      <c r="J730" s="178">
        <f>ROUND(I730*H730,2)</f>
        <v>0</v>
      </c>
      <c r="K730" s="281"/>
      <c r="L730" s="45"/>
      <c r="M730" s="180" t="s">
        <v>1</v>
      </c>
      <c r="N730" s="139" t="s">
        <v>38</v>
      </c>
      <c r="P730" s="282">
        <f>O730*H730</f>
        <v>0</v>
      </c>
      <c r="Q730" s="282">
        <v>0</v>
      </c>
      <c r="R730" s="282">
        <f>Q730*H730</f>
        <v>0</v>
      </c>
      <c r="S730" s="282">
        <v>0</v>
      </c>
      <c r="T730" s="183">
        <f>S730*H730</f>
        <v>0</v>
      </c>
      <c r="AR730" s="184" t="s">
        <v>301</v>
      </c>
      <c r="AT730" s="184" t="s">
        <v>218</v>
      </c>
      <c r="AU730" s="184" t="s">
        <v>83</v>
      </c>
      <c r="AY730" s="258" t="s">
        <v>216</v>
      </c>
      <c r="BE730" s="283">
        <f>IF(N730="základná",J730,0)</f>
        <v>0</v>
      </c>
      <c r="BF730" s="283">
        <f>IF(N730="znížená",J730,0)</f>
        <v>0</v>
      </c>
      <c r="BG730" s="283">
        <f>IF(N730="zákl. prenesená",J730,0)</f>
        <v>0</v>
      </c>
      <c r="BH730" s="283">
        <f>IF(N730="zníž. prenesená",J730,0)</f>
        <v>0</v>
      </c>
      <c r="BI730" s="283">
        <f>IF(N730="nulová",J730,0)</f>
        <v>0</v>
      </c>
      <c r="BJ730" s="258" t="s">
        <v>83</v>
      </c>
      <c r="BK730" s="283">
        <f>ROUND(I730*H730,2)</f>
        <v>0</v>
      </c>
      <c r="BL730" s="258" t="s">
        <v>301</v>
      </c>
      <c r="BM730" s="184" t="s">
        <v>1044</v>
      </c>
    </row>
    <row r="731" spans="2:65" s="13" customFormat="1" ht="12">
      <c r="B731" s="185"/>
      <c r="D731" s="186" t="s">
        <v>224</v>
      </c>
      <c r="E731" s="187" t="s">
        <v>1</v>
      </c>
      <c r="F731" s="188" t="s">
        <v>782</v>
      </c>
      <c r="H731" s="187" t="s">
        <v>1</v>
      </c>
      <c r="I731" s="189"/>
      <c r="L731" s="185"/>
      <c r="M731" s="190"/>
      <c r="T731" s="191"/>
      <c r="AT731" s="187" t="s">
        <v>224</v>
      </c>
      <c r="AU731" s="187" t="s">
        <v>83</v>
      </c>
      <c r="AV731" s="13" t="s">
        <v>78</v>
      </c>
      <c r="AW731" s="13" t="s">
        <v>27</v>
      </c>
      <c r="AX731" s="13" t="s">
        <v>72</v>
      </c>
      <c r="AY731" s="187" t="s">
        <v>216</v>
      </c>
    </row>
    <row r="732" spans="2:65" s="14" customFormat="1" ht="12">
      <c r="B732" s="192"/>
      <c r="D732" s="186" t="s">
        <v>224</v>
      </c>
      <c r="E732" s="193" t="s">
        <v>1</v>
      </c>
      <c r="F732" s="194" t="s">
        <v>783</v>
      </c>
      <c r="H732" s="195">
        <v>46.116</v>
      </c>
      <c r="I732" s="196"/>
      <c r="L732" s="192"/>
      <c r="M732" s="197"/>
      <c r="T732" s="198"/>
      <c r="AT732" s="193" t="s">
        <v>224</v>
      </c>
      <c r="AU732" s="193" t="s">
        <v>83</v>
      </c>
      <c r="AV732" s="14" t="s">
        <v>83</v>
      </c>
      <c r="AW732" s="14" t="s">
        <v>27</v>
      </c>
      <c r="AX732" s="14" t="s">
        <v>72</v>
      </c>
      <c r="AY732" s="193" t="s">
        <v>216</v>
      </c>
    </row>
    <row r="733" spans="2:65" s="15" customFormat="1" ht="12">
      <c r="B733" s="199"/>
      <c r="D733" s="186" t="s">
        <v>224</v>
      </c>
      <c r="E733" s="200" t="s">
        <v>1</v>
      </c>
      <c r="F733" s="201" t="s">
        <v>229</v>
      </c>
      <c r="H733" s="202">
        <v>46.116</v>
      </c>
      <c r="I733" s="203"/>
      <c r="L733" s="199"/>
      <c r="M733" s="204"/>
      <c r="T733" s="205"/>
      <c r="AT733" s="200" t="s">
        <v>224</v>
      </c>
      <c r="AU733" s="200" t="s">
        <v>83</v>
      </c>
      <c r="AV733" s="15" t="s">
        <v>222</v>
      </c>
      <c r="AW733" s="15" t="s">
        <v>27</v>
      </c>
      <c r="AX733" s="15" t="s">
        <v>78</v>
      </c>
      <c r="AY733" s="200" t="s">
        <v>216</v>
      </c>
    </row>
    <row r="734" spans="2:65" s="2" customFormat="1" ht="55.5" customHeight="1">
      <c r="B734" s="143"/>
      <c r="C734" s="172" t="s">
        <v>1053</v>
      </c>
      <c r="D734" s="172" t="s">
        <v>218</v>
      </c>
      <c r="E734" s="173" t="s">
        <v>1046</v>
      </c>
      <c r="F734" s="174" t="s">
        <v>1047</v>
      </c>
      <c r="G734" s="175" t="s">
        <v>269</v>
      </c>
      <c r="H734" s="176">
        <v>28.425999999999998</v>
      </c>
      <c r="I734" s="177"/>
      <c r="J734" s="178">
        <f>ROUND(I734*H734,2)</f>
        <v>0</v>
      </c>
      <c r="K734" s="281"/>
      <c r="L734" s="45"/>
      <c r="M734" s="180" t="s">
        <v>1</v>
      </c>
      <c r="N734" s="139" t="s">
        <v>38</v>
      </c>
      <c r="P734" s="282">
        <f>O734*H734</f>
        <v>0</v>
      </c>
      <c r="Q734" s="282">
        <v>0</v>
      </c>
      <c r="R734" s="282">
        <f>Q734*H734</f>
        <v>0</v>
      </c>
      <c r="S734" s="282">
        <v>0</v>
      </c>
      <c r="T734" s="183">
        <f>S734*H734</f>
        <v>0</v>
      </c>
      <c r="AR734" s="184" t="s">
        <v>301</v>
      </c>
      <c r="AT734" s="184" t="s">
        <v>218</v>
      </c>
      <c r="AU734" s="184" t="s">
        <v>83</v>
      </c>
      <c r="AY734" s="258" t="s">
        <v>216</v>
      </c>
      <c r="BE734" s="283">
        <f>IF(N734="základná",J734,0)</f>
        <v>0</v>
      </c>
      <c r="BF734" s="283">
        <f>IF(N734="znížená",J734,0)</f>
        <v>0</v>
      </c>
      <c r="BG734" s="283">
        <f>IF(N734="zákl. prenesená",J734,0)</f>
        <v>0</v>
      </c>
      <c r="BH734" s="283">
        <f>IF(N734="zníž. prenesená",J734,0)</f>
        <v>0</v>
      </c>
      <c r="BI734" s="283">
        <f>IF(N734="nulová",J734,0)</f>
        <v>0</v>
      </c>
      <c r="BJ734" s="258" t="s">
        <v>83</v>
      </c>
      <c r="BK734" s="283">
        <f>ROUND(I734*H734,2)</f>
        <v>0</v>
      </c>
      <c r="BL734" s="258" t="s">
        <v>301</v>
      </c>
      <c r="BM734" s="184" t="s">
        <v>1048</v>
      </c>
    </row>
    <row r="735" spans="2:65" s="13" customFormat="1" ht="12">
      <c r="B735" s="185"/>
      <c r="D735" s="186" t="s">
        <v>224</v>
      </c>
      <c r="E735" s="187" t="s">
        <v>1</v>
      </c>
      <c r="F735" s="188" t="s">
        <v>784</v>
      </c>
      <c r="H735" s="187" t="s">
        <v>1</v>
      </c>
      <c r="I735" s="189"/>
      <c r="L735" s="185"/>
      <c r="M735" s="190"/>
      <c r="T735" s="191"/>
      <c r="AT735" s="187" t="s">
        <v>224</v>
      </c>
      <c r="AU735" s="187" t="s">
        <v>83</v>
      </c>
      <c r="AV735" s="13" t="s">
        <v>78</v>
      </c>
      <c r="AW735" s="13" t="s">
        <v>27</v>
      </c>
      <c r="AX735" s="13" t="s">
        <v>72</v>
      </c>
      <c r="AY735" s="187" t="s">
        <v>216</v>
      </c>
    </row>
    <row r="736" spans="2:65" s="14" customFormat="1" ht="12">
      <c r="B736" s="192"/>
      <c r="D736" s="186" t="s">
        <v>224</v>
      </c>
      <c r="E736" s="193" t="s">
        <v>1</v>
      </c>
      <c r="F736" s="194" t="s">
        <v>785</v>
      </c>
      <c r="H736" s="195">
        <v>28.425999999999998</v>
      </c>
      <c r="I736" s="196"/>
      <c r="L736" s="192"/>
      <c r="M736" s="197"/>
      <c r="T736" s="198"/>
      <c r="AT736" s="193" t="s">
        <v>224</v>
      </c>
      <c r="AU736" s="193" t="s">
        <v>83</v>
      </c>
      <c r="AV736" s="14" t="s">
        <v>83</v>
      </c>
      <c r="AW736" s="14" t="s">
        <v>27</v>
      </c>
      <c r="AX736" s="14" t="s">
        <v>72</v>
      </c>
      <c r="AY736" s="193" t="s">
        <v>216</v>
      </c>
    </row>
    <row r="737" spans="2:65" s="15" customFormat="1" ht="12">
      <c r="B737" s="199"/>
      <c r="D737" s="186" t="s">
        <v>224</v>
      </c>
      <c r="E737" s="200" t="s">
        <v>1</v>
      </c>
      <c r="F737" s="201" t="s">
        <v>229</v>
      </c>
      <c r="H737" s="202">
        <v>28.425999999999998</v>
      </c>
      <c r="I737" s="203"/>
      <c r="L737" s="199"/>
      <c r="M737" s="204"/>
      <c r="T737" s="205"/>
      <c r="AT737" s="200" t="s">
        <v>224</v>
      </c>
      <c r="AU737" s="200" t="s">
        <v>83</v>
      </c>
      <c r="AV737" s="15" t="s">
        <v>222</v>
      </c>
      <c r="AW737" s="15" t="s">
        <v>27</v>
      </c>
      <c r="AX737" s="15" t="s">
        <v>78</v>
      </c>
      <c r="AY737" s="200" t="s">
        <v>216</v>
      </c>
    </row>
    <row r="738" spans="2:65" s="2" customFormat="1" ht="44.25" customHeight="1">
      <c r="B738" s="143"/>
      <c r="C738" s="172" t="s">
        <v>1059</v>
      </c>
      <c r="D738" s="172" t="s">
        <v>218</v>
      </c>
      <c r="E738" s="173" t="s">
        <v>1050</v>
      </c>
      <c r="F738" s="174" t="s">
        <v>1051</v>
      </c>
      <c r="G738" s="175" t="s">
        <v>269</v>
      </c>
      <c r="H738" s="176">
        <v>28.06</v>
      </c>
      <c r="I738" s="177"/>
      <c r="J738" s="178">
        <f>ROUND(I738*H738,2)</f>
        <v>0</v>
      </c>
      <c r="K738" s="281"/>
      <c r="L738" s="45"/>
      <c r="M738" s="180" t="s">
        <v>1</v>
      </c>
      <c r="N738" s="139" t="s">
        <v>38</v>
      </c>
      <c r="P738" s="282">
        <f>O738*H738</f>
        <v>0</v>
      </c>
      <c r="Q738" s="282">
        <v>0</v>
      </c>
      <c r="R738" s="282">
        <f>Q738*H738</f>
        <v>0</v>
      </c>
      <c r="S738" s="282">
        <v>0</v>
      </c>
      <c r="T738" s="183">
        <f>S738*H738</f>
        <v>0</v>
      </c>
      <c r="AR738" s="184" t="s">
        <v>301</v>
      </c>
      <c r="AT738" s="184" t="s">
        <v>218</v>
      </c>
      <c r="AU738" s="184" t="s">
        <v>83</v>
      </c>
      <c r="AY738" s="258" t="s">
        <v>216</v>
      </c>
      <c r="BE738" s="283">
        <f>IF(N738="základná",J738,0)</f>
        <v>0</v>
      </c>
      <c r="BF738" s="283">
        <f>IF(N738="znížená",J738,0)</f>
        <v>0</v>
      </c>
      <c r="BG738" s="283">
        <f>IF(N738="zákl. prenesená",J738,0)</f>
        <v>0</v>
      </c>
      <c r="BH738" s="283">
        <f>IF(N738="zníž. prenesená",J738,0)</f>
        <v>0</v>
      </c>
      <c r="BI738" s="283">
        <f>IF(N738="nulová",J738,0)</f>
        <v>0</v>
      </c>
      <c r="BJ738" s="258" t="s">
        <v>83</v>
      </c>
      <c r="BK738" s="283">
        <f>ROUND(I738*H738,2)</f>
        <v>0</v>
      </c>
      <c r="BL738" s="258" t="s">
        <v>301</v>
      </c>
      <c r="BM738" s="184" t="s">
        <v>1052</v>
      </c>
    </row>
    <row r="739" spans="2:65" s="13" customFormat="1" ht="12">
      <c r="B739" s="185"/>
      <c r="D739" s="186" t="s">
        <v>224</v>
      </c>
      <c r="E739" s="187" t="s">
        <v>1</v>
      </c>
      <c r="F739" s="188" t="s">
        <v>786</v>
      </c>
      <c r="H739" s="187" t="s">
        <v>1</v>
      </c>
      <c r="I739" s="189"/>
      <c r="L739" s="185"/>
      <c r="M739" s="190"/>
      <c r="T739" s="191"/>
      <c r="AT739" s="187" t="s">
        <v>224</v>
      </c>
      <c r="AU739" s="187" t="s">
        <v>83</v>
      </c>
      <c r="AV739" s="13" t="s">
        <v>78</v>
      </c>
      <c r="AW739" s="13" t="s">
        <v>27</v>
      </c>
      <c r="AX739" s="13" t="s">
        <v>72</v>
      </c>
      <c r="AY739" s="187" t="s">
        <v>216</v>
      </c>
    </row>
    <row r="740" spans="2:65" s="14" customFormat="1" ht="12">
      <c r="B740" s="192"/>
      <c r="D740" s="186" t="s">
        <v>224</v>
      </c>
      <c r="E740" s="193" t="s">
        <v>1</v>
      </c>
      <c r="F740" s="194" t="s">
        <v>787</v>
      </c>
      <c r="H740" s="195">
        <v>28.06</v>
      </c>
      <c r="I740" s="196"/>
      <c r="L740" s="192"/>
      <c r="M740" s="197"/>
      <c r="T740" s="198"/>
      <c r="AT740" s="193" t="s">
        <v>224</v>
      </c>
      <c r="AU740" s="193" t="s">
        <v>83</v>
      </c>
      <c r="AV740" s="14" t="s">
        <v>83</v>
      </c>
      <c r="AW740" s="14" t="s">
        <v>27</v>
      </c>
      <c r="AX740" s="14" t="s">
        <v>72</v>
      </c>
      <c r="AY740" s="193" t="s">
        <v>216</v>
      </c>
    </row>
    <row r="741" spans="2:65" s="15" customFormat="1" ht="12">
      <c r="B741" s="199"/>
      <c r="D741" s="186" t="s">
        <v>224</v>
      </c>
      <c r="E741" s="200" t="s">
        <v>1</v>
      </c>
      <c r="F741" s="201" t="s">
        <v>229</v>
      </c>
      <c r="H741" s="202">
        <v>28.06</v>
      </c>
      <c r="I741" s="203"/>
      <c r="L741" s="199"/>
      <c r="M741" s="204"/>
      <c r="T741" s="205"/>
      <c r="AT741" s="200" t="s">
        <v>224</v>
      </c>
      <c r="AU741" s="200" t="s">
        <v>83</v>
      </c>
      <c r="AV741" s="15" t="s">
        <v>222</v>
      </c>
      <c r="AW741" s="15" t="s">
        <v>27</v>
      </c>
      <c r="AX741" s="15" t="s">
        <v>78</v>
      </c>
      <c r="AY741" s="200" t="s">
        <v>216</v>
      </c>
    </row>
    <row r="742" spans="2:65" s="2" customFormat="1" ht="33" customHeight="1">
      <c r="B742" s="143"/>
      <c r="C742" s="172" t="s">
        <v>1067</v>
      </c>
      <c r="D742" s="172" t="s">
        <v>218</v>
      </c>
      <c r="E742" s="173" t="s">
        <v>1054</v>
      </c>
      <c r="F742" s="174" t="s">
        <v>1055</v>
      </c>
      <c r="G742" s="175" t="s">
        <v>269</v>
      </c>
      <c r="H742" s="176">
        <v>13.78</v>
      </c>
      <c r="I742" s="177"/>
      <c r="J742" s="178">
        <f>ROUND(I742*H742,2)</f>
        <v>0</v>
      </c>
      <c r="K742" s="281"/>
      <c r="L742" s="45"/>
      <c r="M742" s="180" t="s">
        <v>1</v>
      </c>
      <c r="N742" s="139" t="s">
        <v>38</v>
      </c>
      <c r="P742" s="282">
        <f>O742*H742</f>
        <v>0</v>
      </c>
      <c r="Q742" s="282">
        <v>0</v>
      </c>
      <c r="R742" s="282">
        <f>Q742*H742</f>
        <v>0</v>
      </c>
      <c r="S742" s="282">
        <v>0</v>
      </c>
      <c r="T742" s="183">
        <f>S742*H742</f>
        <v>0</v>
      </c>
      <c r="AR742" s="184" t="s">
        <v>301</v>
      </c>
      <c r="AT742" s="184" t="s">
        <v>218</v>
      </c>
      <c r="AU742" s="184" t="s">
        <v>83</v>
      </c>
      <c r="AY742" s="258" t="s">
        <v>216</v>
      </c>
      <c r="BE742" s="283">
        <f>IF(N742="základná",J742,0)</f>
        <v>0</v>
      </c>
      <c r="BF742" s="283">
        <f>IF(N742="znížená",J742,0)</f>
        <v>0</v>
      </c>
      <c r="BG742" s="283">
        <f>IF(N742="zákl. prenesená",J742,0)</f>
        <v>0</v>
      </c>
      <c r="BH742" s="283">
        <f>IF(N742="zníž. prenesená",J742,0)</f>
        <v>0</v>
      </c>
      <c r="BI742" s="283">
        <f>IF(N742="nulová",J742,0)</f>
        <v>0</v>
      </c>
      <c r="BJ742" s="258" t="s">
        <v>83</v>
      </c>
      <c r="BK742" s="283">
        <f>ROUND(I742*H742,2)</f>
        <v>0</v>
      </c>
      <c r="BL742" s="258" t="s">
        <v>301</v>
      </c>
      <c r="BM742" s="184" t="s">
        <v>1056</v>
      </c>
    </row>
    <row r="743" spans="2:65" s="13" customFormat="1" ht="12">
      <c r="B743" s="185"/>
      <c r="D743" s="186" t="s">
        <v>224</v>
      </c>
      <c r="E743" s="187" t="s">
        <v>1</v>
      </c>
      <c r="F743" s="188" t="s">
        <v>1057</v>
      </c>
      <c r="H743" s="187" t="s">
        <v>1</v>
      </c>
      <c r="I743" s="189"/>
      <c r="L743" s="185"/>
      <c r="M743" s="190"/>
      <c r="T743" s="191"/>
      <c r="AT743" s="187" t="s">
        <v>224</v>
      </c>
      <c r="AU743" s="187" t="s">
        <v>83</v>
      </c>
      <c r="AV743" s="13" t="s">
        <v>78</v>
      </c>
      <c r="AW743" s="13" t="s">
        <v>27</v>
      </c>
      <c r="AX743" s="13" t="s">
        <v>72</v>
      </c>
      <c r="AY743" s="187" t="s">
        <v>216</v>
      </c>
    </row>
    <row r="744" spans="2:65" s="14" customFormat="1" ht="12">
      <c r="B744" s="192"/>
      <c r="D744" s="186" t="s">
        <v>224</v>
      </c>
      <c r="E744" s="193" t="s">
        <v>1</v>
      </c>
      <c r="F744" s="194" t="s">
        <v>1058</v>
      </c>
      <c r="H744" s="195">
        <v>13.78</v>
      </c>
      <c r="I744" s="196"/>
      <c r="L744" s="192"/>
      <c r="M744" s="197"/>
      <c r="T744" s="198"/>
      <c r="AT744" s="193" t="s">
        <v>224</v>
      </c>
      <c r="AU744" s="193" t="s">
        <v>83</v>
      </c>
      <c r="AV744" s="14" t="s">
        <v>83</v>
      </c>
      <c r="AW744" s="14" t="s">
        <v>27</v>
      </c>
      <c r="AX744" s="14" t="s">
        <v>72</v>
      </c>
      <c r="AY744" s="193" t="s">
        <v>216</v>
      </c>
    </row>
    <row r="745" spans="2:65" s="15" customFormat="1" ht="12">
      <c r="B745" s="199"/>
      <c r="D745" s="186" t="s">
        <v>224</v>
      </c>
      <c r="E745" s="200" t="s">
        <v>1</v>
      </c>
      <c r="F745" s="201" t="s">
        <v>229</v>
      </c>
      <c r="H745" s="202">
        <v>13.78</v>
      </c>
      <c r="I745" s="203"/>
      <c r="L745" s="199"/>
      <c r="M745" s="204"/>
      <c r="T745" s="205"/>
      <c r="AT745" s="200" t="s">
        <v>224</v>
      </c>
      <c r="AU745" s="200" t="s">
        <v>83</v>
      </c>
      <c r="AV745" s="15" t="s">
        <v>222</v>
      </c>
      <c r="AW745" s="15" t="s">
        <v>27</v>
      </c>
      <c r="AX745" s="15" t="s">
        <v>78</v>
      </c>
      <c r="AY745" s="200" t="s">
        <v>216</v>
      </c>
    </row>
    <row r="746" spans="2:65" s="2" customFormat="1" ht="33" customHeight="1">
      <c r="B746" s="143"/>
      <c r="C746" s="172" t="s">
        <v>1073</v>
      </c>
      <c r="D746" s="172" t="s">
        <v>218</v>
      </c>
      <c r="E746" s="173" t="s">
        <v>1060</v>
      </c>
      <c r="F746" s="174" t="s">
        <v>1061</v>
      </c>
      <c r="G746" s="175" t="s">
        <v>269</v>
      </c>
      <c r="H746" s="176">
        <v>9.3710000000000004</v>
      </c>
      <c r="I746" s="177"/>
      <c r="J746" s="178">
        <f>ROUND(I746*H746,2)</f>
        <v>0</v>
      </c>
      <c r="K746" s="281"/>
      <c r="L746" s="45"/>
      <c r="M746" s="180" t="s">
        <v>1</v>
      </c>
      <c r="N746" s="139" t="s">
        <v>38</v>
      </c>
      <c r="P746" s="282">
        <f>O746*H746</f>
        <v>0</v>
      </c>
      <c r="Q746" s="282">
        <v>0</v>
      </c>
      <c r="R746" s="282">
        <f>Q746*H746</f>
        <v>0</v>
      </c>
      <c r="S746" s="282">
        <v>0</v>
      </c>
      <c r="T746" s="183">
        <f>S746*H746</f>
        <v>0</v>
      </c>
      <c r="AR746" s="184" t="s">
        <v>301</v>
      </c>
      <c r="AT746" s="184" t="s">
        <v>218</v>
      </c>
      <c r="AU746" s="184" t="s">
        <v>83</v>
      </c>
      <c r="AY746" s="258" t="s">
        <v>216</v>
      </c>
      <c r="BE746" s="283">
        <f>IF(N746="základná",J746,0)</f>
        <v>0</v>
      </c>
      <c r="BF746" s="283">
        <f>IF(N746="znížená",J746,0)</f>
        <v>0</v>
      </c>
      <c r="BG746" s="283">
        <f>IF(N746="zákl. prenesená",J746,0)</f>
        <v>0</v>
      </c>
      <c r="BH746" s="283">
        <f>IF(N746="zníž. prenesená",J746,0)</f>
        <v>0</v>
      </c>
      <c r="BI746" s="283">
        <f>IF(N746="nulová",J746,0)</f>
        <v>0</v>
      </c>
      <c r="BJ746" s="258" t="s">
        <v>83</v>
      </c>
      <c r="BK746" s="283">
        <f>ROUND(I746*H746,2)</f>
        <v>0</v>
      </c>
      <c r="BL746" s="258" t="s">
        <v>301</v>
      </c>
      <c r="BM746" s="184" t="s">
        <v>1062</v>
      </c>
    </row>
    <row r="747" spans="2:65" s="13" customFormat="1" ht="12">
      <c r="B747" s="185"/>
      <c r="D747" s="186" t="s">
        <v>224</v>
      </c>
      <c r="E747" s="187" t="s">
        <v>1</v>
      </c>
      <c r="F747" s="188" t="s">
        <v>1063</v>
      </c>
      <c r="H747" s="187" t="s">
        <v>1</v>
      </c>
      <c r="I747" s="189"/>
      <c r="L747" s="185"/>
      <c r="M747" s="190"/>
      <c r="T747" s="191"/>
      <c r="AT747" s="187" t="s">
        <v>224</v>
      </c>
      <c r="AU747" s="187" t="s">
        <v>83</v>
      </c>
      <c r="AV747" s="13" t="s">
        <v>78</v>
      </c>
      <c r="AW747" s="13" t="s">
        <v>27</v>
      </c>
      <c r="AX747" s="13" t="s">
        <v>72</v>
      </c>
      <c r="AY747" s="187" t="s">
        <v>216</v>
      </c>
    </row>
    <row r="748" spans="2:65" s="14" customFormat="1" ht="12">
      <c r="B748" s="192"/>
      <c r="D748" s="186" t="s">
        <v>224</v>
      </c>
      <c r="E748" s="193" t="s">
        <v>1</v>
      </c>
      <c r="F748" s="194" t="s">
        <v>1064</v>
      </c>
      <c r="H748" s="195">
        <v>5.29</v>
      </c>
      <c r="I748" s="196"/>
      <c r="L748" s="192"/>
      <c r="M748" s="197"/>
      <c r="T748" s="198"/>
      <c r="AT748" s="193" t="s">
        <v>224</v>
      </c>
      <c r="AU748" s="193" t="s">
        <v>83</v>
      </c>
      <c r="AV748" s="14" t="s">
        <v>83</v>
      </c>
      <c r="AW748" s="14" t="s">
        <v>27</v>
      </c>
      <c r="AX748" s="14" t="s">
        <v>72</v>
      </c>
      <c r="AY748" s="193" t="s">
        <v>216</v>
      </c>
    </row>
    <row r="749" spans="2:65" s="13" customFormat="1" ht="12">
      <c r="B749" s="185"/>
      <c r="D749" s="186" t="s">
        <v>224</v>
      </c>
      <c r="E749" s="187" t="s">
        <v>1</v>
      </c>
      <c r="F749" s="188" t="s">
        <v>1065</v>
      </c>
      <c r="H749" s="187" t="s">
        <v>1</v>
      </c>
      <c r="I749" s="189"/>
      <c r="L749" s="185"/>
      <c r="M749" s="190"/>
      <c r="T749" s="191"/>
      <c r="AT749" s="187" t="s">
        <v>224</v>
      </c>
      <c r="AU749" s="187" t="s">
        <v>83</v>
      </c>
      <c r="AV749" s="13" t="s">
        <v>78</v>
      </c>
      <c r="AW749" s="13" t="s">
        <v>27</v>
      </c>
      <c r="AX749" s="13" t="s">
        <v>72</v>
      </c>
      <c r="AY749" s="187" t="s">
        <v>216</v>
      </c>
    </row>
    <row r="750" spans="2:65" s="14" customFormat="1" ht="12">
      <c r="B750" s="192"/>
      <c r="D750" s="186" t="s">
        <v>224</v>
      </c>
      <c r="E750" s="193" t="s">
        <v>1</v>
      </c>
      <c r="F750" s="194" t="s">
        <v>1066</v>
      </c>
      <c r="H750" s="195">
        <v>4.0810000000000004</v>
      </c>
      <c r="I750" s="196"/>
      <c r="L750" s="192"/>
      <c r="M750" s="197"/>
      <c r="T750" s="198"/>
      <c r="AT750" s="193" t="s">
        <v>224</v>
      </c>
      <c r="AU750" s="193" t="s">
        <v>83</v>
      </c>
      <c r="AV750" s="14" t="s">
        <v>83</v>
      </c>
      <c r="AW750" s="14" t="s">
        <v>27</v>
      </c>
      <c r="AX750" s="14" t="s">
        <v>72</v>
      </c>
      <c r="AY750" s="193" t="s">
        <v>216</v>
      </c>
    </row>
    <row r="751" spans="2:65" s="15" customFormat="1" ht="12">
      <c r="B751" s="199"/>
      <c r="D751" s="186" t="s">
        <v>224</v>
      </c>
      <c r="E751" s="200" t="s">
        <v>1</v>
      </c>
      <c r="F751" s="201" t="s">
        <v>229</v>
      </c>
      <c r="H751" s="202">
        <v>9.3710000000000004</v>
      </c>
      <c r="I751" s="203"/>
      <c r="L751" s="199"/>
      <c r="M751" s="204"/>
      <c r="T751" s="205"/>
      <c r="AT751" s="200" t="s">
        <v>224</v>
      </c>
      <c r="AU751" s="200" t="s">
        <v>83</v>
      </c>
      <c r="AV751" s="15" t="s">
        <v>222</v>
      </c>
      <c r="AW751" s="15" t="s">
        <v>27</v>
      </c>
      <c r="AX751" s="15" t="s">
        <v>78</v>
      </c>
      <c r="AY751" s="200" t="s">
        <v>216</v>
      </c>
    </row>
    <row r="752" spans="2:65" s="2" customFormat="1" ht="21.75" customHeight="1">
      <c r="B752" s="143"/>
      <c r="C752" s="172" t="s">
        <v>1078</v>
      </c>
      <c r="D752" s="172" t="s">
        <v>218</v>
      </c>
      <c r="E752" s="173" t="s">
        <v>1068</v>
      </c>
      <c r="F752" s="174" t="s">
        <v>1069</v>
      </c>
      <c r="G752" s="175" t="s">
        <v>794</v>
      </c>
      <c r="H752" s="224"/>
      <c r="I752" s="177"/>
      <c r="J752" s="178">
        <f>ROUND(I752*H752,2)</f>
        <v>0</v>
      </c>
      <c r="K752" s="281"/>
      <c r="L752" s="45"/>
      <c r="M752" s="180" t="s">
        <v>1</v>
      </c>
      <c r="N752" s="139" t="s">
        <v>38</v>
      </c>
      <c r="P752" s="282">
        <f>O752*H752</f>
        <v>0</v>
      </c>
      <c r="Q752" s="282">
        <v>0</v>
      </c>
      <c r="R752" s="282">
        <f>Q752*H752</f>
        <v>0</v>
      </c>
      <c r="S752" s="282">
        <v>0</v>
      </c>
      <c r="T752" s="183">
        <f>S752*H752</f>
        <v>0</v>
      </c>
      <c r="AR752" s="184" t="s">
        <v>301</v>
      </c>
      <c r="AT752" s="184" t="s">
        <v>218</v>
      </c>
      <c r="AU752" s="184" t="s">
        <v>83</v>
      </c>
      <c r="AY752" s="258" t="s">
        <v>216</v>
      </c>
      <c r="BE752" s="283">
        <f>IF(N752="základná",J752,0)</f>
        <v>0</v>
      </c>
      <c r="BF752" s="283">
        <f>IF(N752="znížená",J752,0)</f>
        <v>0</v>
      </c>
      <c r="BG752" s="283">
        <f>IF(N752="zákl. prenesená",J752,0)</f>
        <v>0</v>
      </c>
      <c r="BH752" s="283">
        <f>IF(N752="zníž. prenesená",J752,0)</f>
        <v>0</v>
      </c>
      <c r="BI752" s="283">
        <f>IF(N752="nulová",J752,0)</f>
        <v>0</v>
      </c>
      <c r="BJ752" s="258" t="s">
        <v>83</v>
      </c>
      <c r="BK752" s="283">
        <f>ROUND(I752*H752,2)</f>
        <v>0</v>
      </c>
      <c r="BL752" s="258" t="s">
        <v>301</v>
      </c>
      <c r="BM752" s="184" t="s">
        <v>1070</v>
      </c>
    </row>
    <row r="753" spans="2:65" s="273" customFormat="1" ht="22.75" customHeight="1">
      <c r="B753" s="274"/>
      <c r="D753" s="160" t="s">
        <v>71</v>
      </c>
      <c r="E753" s="170" t="s">
        <v>1071</v>
      </c>
      <c r="F753" s="170" t="s">
        <v>1072</v>
      </c>
      <c r="I753" s="275"/>
      <c r="J753" s="280">
        <f>BK753</f>
        <v>0</v>
      </c>
      <c r="L753" s="274"/>
      <c r="M753" s="277"/>
      <c r="P753" s="278">
        <f>SUM(P754:P769)</f>
        <v>0</v>
      </c>
      <c r="R753" s="278">
        <f>SUM(R754:R769)</f>
        <v>0.10861250000000004</v>
      </c>
      <c r="T753" s="279">
        <f>SUM(T754:T769)</f>
        <v>0</v>
      </c>
      <c r="AR753" s="160" t="s">
        <v>83</v>
      </c>
      <c r="AT753" s="168" t="s">
        <v>71</v>
      </c>
      <c r="AU753" s="168" t="s">
        <v>78</v>
      </c>
      <c r="AY753" s="160" t="s">
        <v>216</v>
      </c>
      <c r="BK753" s="169">
        <f>SUM(BK754:BK769)</f>
        <v>0</v>
      </c>
    </row>
    <row r="754" spans="2:65" s="2" customFormat="1" ht="33" customHeight="1">
      <c r="B754" s="143"/>
      <c r="C754" s="172" t="s">
        <v>1082</v>
      </c>
      <c r="D754" s="172" t="s">
        <v>218</v>
      </c>
      <c r="E754" s="173" t="s">
        <v>1074</v>
      </c>
      <c r="F754" s="174" t="s">
        <v>1075</v>
      </c>
      <c r="G754" s="175" t="s">
        <v>399</v>
      </c>
      <c r="H754" s="176">
        <v>4</v>
      </c>
      <c r="I754" s="177"/>
      <c r="J754" s="178">
        <f>ROUND(I754*H754,2)</f>
        <v>0</v>
      </c>
      <c r="K754" s="281"/>
      <c r="L754" s="45"/>
      <c r="M754" s="180" t="s">
        <v>1</v>
      </c>
      <c r="N754" s="139" t="s">
        <v>38</v>
      </c>
      <c r="P754" s="282">
        <f>O754*H754</f>
        <v>0</v>
      </c>
      <c r="Q754" s="282">
        <v>0</v>
      </c>
      <c r="R754" s="282">
        <f>Q754*H754</f>
        <v>0</v>
      </c>
      <c r="S754" s="282">
        <v>0</v>
      </c>
      <c r="T754" s="183">
        <f>S754*H754</f>
        <v>0</v>
      </c>
      <c r="AR754" s="184" t="s">
        <v>301</v>
      </c>
      <c r="AT754" s="184" t="s">
        <v>218</v>
      </c>
      <c r="AU754" s="184" t="s">
        <v>83</v>
      </c>
      <c r="AY754" s="258" t="s">
        <v>216</v>
      </c>
      <c r="BE754" s="283">
        <f>IF(N754="základná",J754,0)</f>
        <v>0</v>
      </c>
      <c r="BF754" s="283">
        <f>IF(N754="znížená",J754,0)</f>
        <v>0</v>
      </c>
      <c r="BG754" s="283">
        <f>IF(N754="zákl. prenesená",J754,0)</f>
        <v>0</v>
      </c>
      <c r="BH754" s="283">
        <f>IF(N754="zníž. prenesená",J754,0)</f>
        <v>0</v>
      </c>
      <c r="BI754" s="283">
        <f>IF(N754="nulová",J754,0)</f>
        <v>0</v>
      </c>
      <c r="BJ754" s="258" t="s">
        <v>83</v>
      </c>
      <c r="BK754" s="283">
        <f>ROUND(I754*H754,2)</f>
        <v>0</v>
      </c>
      <c r="BL754" s="258" t="s">
        <v>301</v>
      </c>
      <c r="BM754" s="184" t="s">
        <v>1076</v>
      </c>
    </row>
    <row r="755" spans="2:65" s="13" customFormat="1" ht="12">
      <c r="B755" s="185"/>
      <c r="D755" s="186" t="s">
        <v>224</v>
      </c>
      <c r="E755" s="187" t="s">
        <v>1</v>
      </c>
      <c r="F755" s="188" t="s">
        <v>1077</v>
      </c>
      <c r="H755" s="187" t="s">
        <v>1</v>
      </c>
      <c r="I755" s="189"/>
      <c r="L755" s="185"/>
      <c r="M755" s="190"/>
      <c r="T755" s="191"/>
      <c r="AT755" s="187" t="s">
        <v>224</v>
      </c>
      <c r="AU755" s="187" t="s">
        <v>83</v>
      </c>
      <c r="AV755" s="13" t="s">
        <v>78</v>
      </c>
      <c r="AW755" s="13" t="s">
        <v>27</v>
      </c>
      <c r="AX755" s="13" t="s">
        <v>72</v>
      </c>
      <c r="AY755" s="187" t="s">
        <v>216</v>
      </c>
    </row>
    <row r="756" spans="2:65" s="14" customFormat="1" ht="12">
      <c r="B756" s="192"/>
      <c r="D756" s="186" t="s">
        <v>224</v>
      </c>
      <c r="E756" s="193" t="s">
        <v>1</v>
      </c>
      <c r="F756" s="194" t="s">
        <v>910</v>
      </c>
      <c r="H756" s="195">
        <v>4</v>
      </c>
      <c r="I756" s="196"/>
      <c r="L756" s="192"/>
      <c r="M756" s="197"/>
      <c r="T756" s="198"/>
      <c r="AT756" s="193" t="s">
        <v>224</v>
      </c>
      <c r="AU756" s="193" t="s">
        <v>83</v>
      </c>
      <c r="AV756" s="14" t="s">
        <v>83</v>
      </c>
      <c r="AW756" s="14" t="s">
        <v>27</v>
      </c>
      <c r="AX756" s="14" t="s">
        <v>72</v>
      </c>
      <c r="AY756" s="193" t="s">
        <v>216</v>
      </c>
    </row>
    <row r="757" spans="2:65" s="15" customFormat="1" ht="12">
      <c r="B757" s="199"/>
      <c r="D757" s="186" t="s">
        <v>224</v>
      </c>
      <c r="E757" s="200" t="s">
        <v>1</v>
      </c>
      <c r="F757" s="201" t="s">
        <v>229</v>
      </c>
      <c r="H757" s="202">
        <v>4</v>
      </c>
      <c r="I757" s="203"/>
      <c r="L757" s="199"/>
      <c r="M757" s="204"/>
      <c r="T757" s="205"/>
      <c r="AT757" s="200" t="s">
        <v>224</v>
      </c>
      <c r="AU757" s="200" t="s">
        <v>83</v>
      </c>
      <c r="AV757" s="15" t="s">
        <v>222</v>
      </c>
      <c r="AW757" s="15" t="s">
        <v>27</v>
      </c>
      <c r="AX757" s="15" t="s">
        <v>78</v>
      </c>
      <c r="AY757" s="200" t="s">
        <v>216</v>
      </c>
    </row>
    <row r="758" spans="2:65" s="2" customFormat="1" ht="16.5" customHeight="1">
      <c r="B758" s="143"/>
      <c r="C758" s="206" t="s">
        <v>1086</v>
      </c>
      <c r="D758" s="206" t="s">
        <v>272</v>
      </c>
      <c r="E758" s="207" t="s">
        <v>1079</v>
      </c>
      <c r="F758" s="208" t="s">
        <v>1080</v>
      </c>
      <c r="G758" s="209" t="s">
        <v>399</v>
      </c>
      <c r="H758" s="210">
        <v>2</v>
      </c>
      <c r="I758" s="211"/>
      <c r="J758" s="212">
        <f>ROUND(I758*H758,2)</f>
        <v>0</v>
      </c>
      <c r="K758" s="213"/>
      <c r="L758" s="214"/>
      <c r="M758" s="215" t="s">
        <v>1</v>
      </c>
      <c r="N758" s="284" t="s">
        <v>38</v>
      </c>
      <c r="P758" s="282">
        <f>O758*H758</f>
        <v>0</v>
      </c>
      <c r="Q758" s="282">
        <v>1E-3</v>
      </c>
      <c r="R758" s="282">
        <f>Q758*H758</f>
        <v>2E-3</v>
      </c>
      <c r="S758" s="282">
        <v>0</v>
      </c>
      <c r="T758" s="183">
        <f>S758*H758</f>
        <v>0</v>
      </c>
      <c r="AR758" s="184" t="s">
        <v>396</v>
      </c>
      <c r="AT758" s="184" t="s">
        <v>272</v>
      </c>
      <c r="AU758" s="184" t="s">
        <v>83</v>
      </c>
      <c r="AY758" s="258" t="s">
        <v>216</v>
      </c>
      <c r="BE758" s="283">
        <f>IF(N758="základná",J758,0)</f>
        <v>0</v>
      </c>
      <c r="BF758" s="283">
        <f>IF(N758="znížená",J758,0)</f>
        <v>0</v>
      </c>
      <c r="BG758" s="283">
        <f>IF(N758="zákl. prenesená",J758,0)</f>
        <v>0</v>
      </c>
      <c r="BH758" s="283">
        <f>IF(N758="zníž. prenesená",J758,0)</f>
        <v>0</v>
      </c>
      <c r="BI758" s="283">
        <f>IF(N758="nulová",J758,0)</f>
        <v>0</v>
      </c>
      <c r="BJ758" s="258" t="s">
        <v>83</v>
      </c>
      <c r="BK758" s="283">
        <f>ROUND(I758*H758,2)</f>
        <v>0</v>
      </c>
      <c r="BL758" s="258" t="s">
        <v>301</v>
      </c>
      <c r="BM758" s="184" t="s">
        <v>1081</v>
      </c>
    </row>
    <row r="759" spans="2:65" s="2" customFormat="1" ht="16.5" customHeight="1">
      <c r="B759" s="143"/>
      <c r="C759" s="206" t="s">
        <v>1090</v>
      </c>
      <c r="D759" s="206" t="s">
        <v>272</v>
      </c>
      <c r="E759" s="207" t="s">
        <v>1083</v>
      </c>
      <c r="F759" s="208" t="s">
        <v>1084</v>
      </c>
      <c r="G759" s="209" t="s">
        <v>399</v>
      </c>
      <c r="H759" s="210">
        <v>2</v>
      </c>
      <c r="I759" s="211"/>
      <c r="J759" s="212">
        <f>ROUND(I759*H759,2)</f>
        <v>0</v>
      </c>
      <c r="K759" s="213"/>
      <c r="L759" s="214"/>
      <c r="M759" s="215" t="s">
        <v>1</v>
      </c>
      <c r="N759" s="284" t="s">
        <v>38</v>
      </c>
      <c r="P759" s="282">
        <f>O759*H759</f>
        <v>0</v>
      </c>
      <c r="Q759" s="282">
        <v>1E-3</v>
      </c>
      <c r="R759" s="282">
        <f>Q759*H759</f>
        <v>2E-3</v>
      </c>
      <c r="S759" s="282">
        <v>0</v>
      </c>
      <c r="T759" s="183">
        <f>S759*H759</f>
        <v>0</v>
      </c>
      <c r="AR759" s="184" t="s">
        <v>396</v>
      </c>
      <c r="AT759" s="184" t="s">
        <v>272</v>
      </c>
      <c r="AU759" s="184" t="s">
        <v>83</v>
      </c>
      <c r="AY759" s="258" t="s">
        <v>216</v>
      </c>
      <c r="BE759" s="283">
        <f>IF(N759="základná",J759,0)</f>
        <v>0</v>
      </c>
      <c r="BF759" s="283">
        <f>IF(N759="znížená",J759,0)</f>
        <v>0</v>
      </c>
      <c r="BG759" s="283">
        <f>IF(N759="zákl. prenesená",J759,0)</f>
        <v>0</v>
      </c>
      <c r="BH759" s="283">
        <f>IF(N759="zníž. prenesená",J759,0)</f>
        <v>0</v>
      </c>
      <c r="BI759" s="283">
        <f>IF(N759="nulová",J759,0)</f>
        <v>0</v>
      </c>
      <c r="BJ759" s="258" t="s">
        <v>83</v>
      </c>
      <c r="BK759" s="283">
        <f>ROUND(I759*H759,2)</f>
        <v>0</v>
      </c>
      <c r="BL759" s="258" t="s">
        <v>301</v>
      </c>
      <c r="BM759" s="184" t="s">
        <v>1085</v>
      </c>
    </row>
    <row r="760" spans="2:65" s="2" customFormat="1" ht="21.75" customHeight="1">
      <c r="B760" s="143"/>
      <c r="C760" s="206" t="s">
        <v>1094</v>
      </c>
      <c r="D760" s="206" t="s">
        <v>272</v>
      </c>
      <c r="E760" s="207" t="s">
        <v>1087</v>
      </c>
      <c r="F760" s="208" t="s">
        <v>1088</v>
      </c>
      <c r="G760" s="209" t="s">
        <v>399</v>
      </c>
      <c r="H760" s="210">
        <v>4</v>
      </c>
      <c r="I760" s="211"/>
      <c r="J760" s="212">
        <f>ROUND(I760*H760,2)</f>
        <v>0</v>
      </c>
      <c r="K760" s="213"/>
      <c r="L760" s="214"/>
      <c r="M760" s="215" t="s">
        <v>1</v>
      </c>
      <c r="N760" s="284" t="s">
        <v>38</v>
      </c>
      <c r="P760" s="282">
        <f>O760*H760</f>
        <v>0</v>
      </c>
      <c r="Q760" s="282">
        <v>2.5000000000000001E-2</v>
      </c>
      <c r="R760" s="282">
        <f>Q760*H760</f>
        <v>0.1</v>
      </c>
      <c r="S760" s="282">
        <v>0</v>
      </c>
      <c r="T760" s="183">
        <f>S760*H760</f>
        <v>0</v>
      </c>
      <c r="AR760" s="184" t="s">
        <v>396</v>
      </c>
      <c r="AT760" s="184" t="s">
        <v>272</v>
      </c>
      <c r="AU760" s="184" t="s">
        <v>83</v>
      </c>
      <c r="AY760" s="258" t="s">
        <v>216</v>
      </c>
      <c r="BE760" s="283">
        <f>IF(N760="základná",J760,0)</f>
        <v>0</v>
      </c>
      <c r="BF760" s="283">
        <f>IF(N760="znížená",J760,0)</f>
        <v>0</v>
      </c>
      <c r="BG760" s="283">
        <f>IF(N760="zákl. prenesená",J760,0)</f>
        <v>0</v>
      </c>
      <c r="BH760" s="283">
        <f>IF(N760="zníž. prenesená",J760,0)</f>
        <v>0</v>
      </c>
      <c r="BI760" s="283">
        <f>IF(N760="nulová",J760,0)</f>
        <v>0</v>
      </c>
      <c r="BJ760" s="258" t="s">
        <v>83</v>
      </c>
      <c r="BK760" s="283">
        <f>ROUND(I760*H760,2)</f>
        <v>0</v>
      </c>
      <c r="BL760" s="258" t="s">
        <v>301</v>
      </c>
      <c r="BM760" s="184" t="s">
        <v>1089</v>
      </c>
    </row>
    <row r="761" spans="2:65" s="2" customFormat="1" ht="33" customHeight="1">
      <c r="B761" s="143"/>
      <c r="C761" s="172" t="s">
        <v>1098</v>
      </c>
      <c r="D761" s="172" t="s">
        <v>218</v>
      </c>
      <c r="E761" s="173" t="s">
        <v>1091</v>
      </c>
      <c r="F761" s="174" t="s">
        <v>1092</v>
      </c>
      <c r="G761" s="175" t="s">
        <v>269</v>
      </c>
      <c r="H761" s="176">
        <v>45.25</v>
      </c>
      <c r="I761" s="177"/>
      <c r="J761" s="178">
        <f>ROUND(I761*H761,2)</f>
        <v>0</v>
      </c>
      <c r="K761" s="281"/>
      <c r="L761" s="45"/>
      <c r="M761" s="180" t="s">
        <v>1</v>
      </c>
      <c r="N761" s="139" t="s">
        <v>38</v>
      </c>
      <c r="P761" s="282">
        <f>O761*H761</f>
        <v>0</v>
      </c>
      <c r="Q761" s="282">
        <v>9.0000000000000006E-5</v>
      </c>
      <c r="R761" s="282">
        <f>Q761*H761</f>
        <v>4.0725000000000006E-3</v>
      </c>
      <c r="S761" s="282">
        <v>0</v>
      </c>
      <c r="T761" s="183">
        <f>S761*H761</f>
        <v>0</v>
      </c>
      <c r="AR761" s="184" t="s">
        <v>301</v>
      </c>
      <c r="AT761" s="184" t="s">
        <v>218</v>
      </c>
      <c r="AU761" s="184" t="s">
        <v>83</v>
      </c>
      <c r="AY761" s="258" t="s">
        <v>216</v>
      </c>
      <c r="BE761" s="283">
        <f>IF(N761="základná",J761,0)</f>
        <v>0</v>
      </c>
      <c r="BF761" s="283">
        <f>IF(N761="znížená",J761,0)</f>
        <v>0</v>
      </c>
      <c r="BG761" s="283">
        <f>IF(N761="zákl. prenesená",J761,0)</f>
        <v>0</v>
      </c>
      <c r="BH761" s="283">
        <f>IF(N761="zníž. prenesená",J761,0)</f>
        <v>0</v>
      </c>
      <c r="BI761" s="283">
        <f>IF(N761="nulová",J761,0)</f>
        <v>0</v>
      </c>
      <c r="BJ761" s="258" t="s">
        <v>83</v>
      </c>
      <c r="BK761" s="283">
        <f>ROUND(I761*H761,2)</f>
        <v>0</v>
      </c>
      <c r="BL761" s="258" t="s">
        <v>301</v>
      </c>
      <c r="BM761" s="184" t="s">
        <v>1093</v>
      </c>
    </row>
    <row r="762" spans="2:65" s="14" customFormat="1" ht="12">
      <c r="B762" s="192"/>
      <c r="D762" s="186" t="s">
        <v>224</v>
      </c>
      <c r="E762" s="193" t="s">
        <v>1</v>
      </c>
      <c r="F762" s="194" t="s">
        <v>104</v>
      </c>
      <c r="H762" s="195">
        <v>45.25</v>
      </c>
      <c r="I762" s="196"/>
      <c r="L762" s="192"/>
      <c r="M762" s="197"/>
      <c r="T762" s="198"/>
      <c r="AT762" s="193" t="s">
        <v>224</v>
      </c>
      <c r="AU762" s="193" t="s">
        <v>83</v>
      </c>
      <c r="AV762" s="14" t="s">
        <v>83</v>
      </c>
      <c r="AW762" s="14" t="s">
        <v>27</v>
      </c>
      <c r="AX762" s="14" t="s">
        <v>72</v>
      </c>
      <c r="AY762" s="193" t="s">
        <v>216</v>
      </c>
    </row>
    <row r="763" spans="2:65" s="15" customFormat="1" ht="12">
      <c r="B763" s="199"/>
      <c r="D763" s="186" t="s">
        <v>224</v>
      </c>
      <c r="E763" s="200" t="s">
        <v>1</v>
      </c>
      <c r="F763" s="201" t="s">
        <v>229</v>
      </c>
      <c r="H763" s="202">
        <v>45.25</v>
      </c>
      <c r="I763" s="203"/>
      <c r="L763" s="199"/>
      <c r="M763" s="204"/>
      <c r="T763" s="205"/>
      <c r="AT763" s="200" t="s">
        <v>224</v>
      </c>
      <c r="AU763" s="200" t="s">
        <v>83</v>
      </c>
      <c r="AV763" s="15" t="s">
        <v>222</v>
      </c>
      <c r="AW763" s="15" t="s">
        <v>27</v>
      </c>
      <c r="AX763" s="15" t="s">
        <v>78</v>
      </c>
      <c r="AY763" s="200" t="s">
        <v>216</v>
      </c>
    </row>
    <row r="764" spans="2:65" s="2" customFormat="1" ht="55.5" customHeight="1">
      <c r="B764" s="143"/>
      <c r="C764" s="172" t="s">
        <v>1102</v>
      </c>
      <c r="D764" s="172" t="s">
        <v>218</v>
      </c>
      <c r="E764" s="173" t="s">
        <v>1095</v>
      </c>
      <c r="F764" s="174" t="s">
        <v>1096</v>
      </c>
      <c r="G764" s="175" t="s">
        <v>399</v>
      </c>
      <c r="H764" s="176">
        <v>1</v>
      </c>
      <c r="I764" s="177"/>
      <c r="J764" s="178">
        <f t="shared" ref="J764:J769" si="15">ROUND(I764*H764,2)</f>
        <v>0</v>
      </c>
      <c r="K764" s="281"/>
      <c r="L764" s="45"/>
      <c r="M764" s="180" t="s">
        <v>1</v>
      </c>
      <c r="N764" s="139" t="s">
        <v>38</v>
      </c>
      <c r="P764" s="282">
        <f t="shared" ref="P764:P769" si="16">O764*H764</f>
        <v>0</v>
      </c>
      <c r="Q764" s="282">
        <v>9.0000000000000006E-5</v>
      </c>
      <c r="R764" s="282">
        <f t="shared" ref="R764:R769" si="17">Q764*H764</f>
        <v>9.0000000000000006E-5</v>
      </c>
      <c r="S764" s="282">
        <v>0</v>
      </c>
      <c r="T764" s="183">
        <f t="shared" ref="T764:T769" si="18">S764*H764</f>
        <v>0</v>
      </c>
      <c r="AR764" s="184" t="s">
        <v>301</v>
      </c>
      <c r="AT764" s="184" t="s">
        <v>218</v>
      </c>
      <c r="AU764" s="184" t="s">
        <v>83</v>
      </c>
      <c r="AY764" s="258" t="s">
        <v>216</v>
      </c>
      <c r="BE764" s="283">
        <f t="shared" ref="BE764:BE769" si="19">IF(N764="základná",J764,0)</f>
        <v>0</v>
      </c>
      <c r="BF764" s="283">
        <f t="shared" ref="BF764:BF769" si="20">IF(N764="znížená",J764,0)</f>
        <v>0</v>
      </c>
      <c r="BG764" s="283">
        <f t="shared" ref="BG764:BG769" si="21">IF(N764="zákl. prenesená",J764,0)</f>
        <v>0</v>
      </c>
      <c r="BH764" s="283">
        <f t="shared" ref="BH764:BH769" si="22">IF(N764="zníž. prenesená",J764,0)</f>
        <v>0</v>
      </c>
      <c r="BI764" s="283">
        <f t="shared" ref="BI764:BI769" si="23">IF(N764="nulová",J764,0)</f>
        <v>0</v>
      </c>
      <c r="BJ764" s="258" t="s">
        <v>83</v>
      </c>
      <c r="BK764" s="283">
        <f t="shared" ref="BK764:BK769" si="24">ROUND(I764*H764,2)</f>
        <v>0</v>
      </c>
      <c r="BL764" s="258" t="s">
        <v>301</v>
      </c>
      <c r="BM764" s="184" t="s">
        <v>1097</v>
      </c>
    </row>
    <row r="765" spans="2:65" s="2" customFormat="1" ht="55.5" customHeight="1">
      <c r="B765" s="143"/>
      <c r="C765" s="172" t="s">
        <v>1106</v>
      </c>
      <c r="D765" s="172" t="s">
        <v>218</v>
      </c>
      <c r="E765" s="173" t="s">
        <v>1099</v>
      </c>
      <c r="F765" s="174" t="s">
        <v>1100</v>
      </c>
      <c r="G765" s="175" t="s">
        <v>399</v>
      </c>
      <c r="H765" s="176">
        <v>1</v>
      </c>
      <c r="I765" s="177"/>
      <c r="J765" s="178">
        <f t="shared" si="15"/>
        <v>0</v>
      </c>
      <c r="K765" s="281"/>
      <c r="L765" s="45"/>
      <c r="M765" s="180" t="s">
        <v>1</v>
      </c>
      <c r="N765" s="139" t="s">
        <v>38</v>
      </c>
      <c r="P765" s="282">
        <f t="shared" si="16"/>
        <v>0</v>
      </c>
      <c r="Q765" s="282">
        <v>9.0000000000000006E-5</v>
      </c>
      <c r="R765" s="282">
        <f t="shared" si="17"/>
        <v>9.0000000000000006E-5</v>
      </c>
      <c r="S765" s="282">
        <v>0</v>
      </c>
      <c r="T765" s="183">
        <f t="shared" si="18"/>
        <v>0</v>
      </c>
      <c r="AR765" s="184" t="s">
        <v>301</v>
      </c>
      <c r="AT765" s="184" t="s">
        <v>218</v>
      </c>
      <c r="AU765" s="184" t="s">
        <v>83</v>
      </c>
      <c r="AY765" s="258" t="s">
        <v>216</v>
      </c>
      <c r="BE765" s="283">
        <f t="shared" si="19"/>
        <v>0</v>
      </c>
      <c r="BF765" s="283">
        <f t="shared" si="20"/>
        <v>0</v>
      </c>
      <c r="BG765" s="283">
        <f t="shared" si="21"/>
        <v>0</v>
      </c>
      <c r="BH765" s="283">
        <f t="shared" si="22"/>
        <v>0</v>
      </c>
      <c r="BI765" s="283">
        <f t="shared" si="23"/>
        <v>0</v>
      </c>
      <c r="BJ765" s="258" t="s">
        <v>83</v>
      </c>
      <c r="BK765" s="283">
        <f t="shared" si="24"/>
        <v>0</v>
      </c>
      <c r="BL765" s="258" t="s">
        <v>301</v>
      </c>
      <c r="BM765" s="184" t="s">
        <v>1101</v>
      </c>
    </row>
    <row r="766" spans="2:65" s="2" customFormat="1" ht="33" customHeight="1">
      <c r="B766" s="143"/>
      <c r="C766" s="172" t="s">
        <v>1110</v>
      </c>
      <c r="D766" s="172" t="s">
        <v>218</v>
      </c>
      <c r="E766" s="173" t="s">
        <v>1103</v>
      </c>
      <c r="F766" s="174" t="s">
        <v>1104</v>
      </c>
      <c r="G766" s="175" t="s">
        <v>399</v>
      </c>
      <c r="H766" s="176">
        <v>1</v>
      </c>
      <c r="I766" s="177"/>
      <c r="J766" s="178">
        <f t="shared" si="15"/>
        <v>0</v>
      </c>
      <c r="K766" s="281"/>
      <c r="L766" s="45"/>
      <c r="M766" s="180" t="s">
        <v>1</v>
      </c>
      <c r="N766" s="139" t="s">
        <v>38</v>
      </c>
      <c r="P766" s="282">
        <f t="shared" si="16"/>
        <v>0</v>
      </c>
      <c r="Q766" s="282">
        <v>9.0000000000000006E-5</v>
      </c>
      <c r="R766" s="282">
        <f t="shared" si="17"/>
        <v>9.0000000000000006E-5</v>
      </c>
      <c r="S766" s="282">
        <v>0</v>
      </c>
      <c r="T766" s="183">
        <f t="shared" si="18"/>
        <v>0</v>
      </c>
      <c r="AR766" s="184" t="s">
        <v>301</v>
      </c>
      <c r="AT766" s="184" t="s">
        <v>218</v>
      </c>
      <c r="AU766" s="184" t="s">
        <v>83</v>
      </c>
      <c r="AY766" s="258" t="s">
        <v>216</v>
      </c>
      <c r="BE766" s="283">
        <f t="shared" si="19"/>
        <v>0</v>
      </c>
      <c r="BF766" s="283">
        <f t="shared" si="20"/>
        <v>0</v>
      </c>
      <c r="BG766" s="283">
        <f t="shared" si="21"/>
        <v>0</v>
      </c>
      <c r="BH766" s="283">
        <f t="shared" si="22"/>
        <v>0</v>
      </c>
      <c r="BI766" s="283">
        <f t="shared" si="23"/>
        <v>0</v>
      </c>
      <c r="BJ766" s="258" t="s">
        <v>83</v>
      </c>
      <c r="BK766" s="283">
        <f t="shared" si="24"/>
        <v>0</v>
      </c>
      <c r="BL766" s="258" t="s">
        <v>301</v>
      </c>
      <c r="BM766" s="184" t="s">
        <v>1105</v>
      </c>
    </row>
    <row r="767" spans="2:65" s="2" customFormat="1" ht="33" customHeight="1">
      <c r="B767" s="143"/>
      <c r="C767" s="172" t="s">
        <v>1114</v>
      </c>
      <c r="D767" s="172" t="s">
        <v>218</v>
      </c>
      <c r="E767" s="173" t="s">
        <v>1107</v>
      </c>
      <c r="F767" s="174" t="s">
        <v>1108</v>
      </c>
      <c r="G767" s="175" t="s">
        <v>399</v>
      </c>
      <c r="H767" s="176">
        <v>2</v>
      </c>
      <c r="I767" s="177"/>
      <c r="J767" s="178">
        <f t="shared" si="15"/>
        <v>0</v>
      </c>
      <c r="K767" s="281"/>
      <c r="L767" s="45"/>
      <c r="M767" s="180" t="s">
        <v>1</v>
      </c>
      <c r="N767" s="139" t="s">
        <v>38</v>
      </c>
      <c r="P767" s="282">
        <f t="shared" si="16"/>
        <v>0</v>
      </c>
      <c r="Q767" s="282">
        <v>9.0000000000000006E-5</v>
      </c>
      <c r="R767" s="282">
        <f t="shared" si="17"/>
        <v>1.8000000000000001E-4</v>
      </c>
      <c r="S767" s="282">
        <v>0</v>
      </c>
      <c r="T767" s="183">
        <f t="shared" si="18"/>
        <v>0</v>
      </c>
      <c r="AR767" s="184" t="s">
        <v>301</v>
      </c>
      <c r="AT767" s="184" t="s">
        <v>218</v>
      </c>
      <c r="AU767" s="184" t="s">
        <v>83</v>
      </c>
      <c r="AY767" s="258" t="s">
        <v>216</v>
      </c>
      <c r="BE767" s="283">
        <f t="shared" si="19"/>
        <v>0</v>
      </c>
      <c r="BF767" s="283">
        <f t="shared" si="20"/>
        <v>0</v>
      </c>
      <c r="BG767" s="283">
        <f t="shared" si="21"/>
        <v>0</v>
      </c>
      <c r="BH767" s="283">
        <f t="shared" si="22"/>
        <v>0</v>
      </c>
      <c r="BI767" s="283">
        <f t="shared" si="23"/>
        <v>0</v>
      </c>
      <c r="BJ767" s="258" t="s">
        <v>83</v>
      </c>
      <c r="BK767" s="283">
        <f t="shared" si="24"/>
        <v>0</v>
      </c>
      <c r="BL767" s="258" t="s">
        <v>301</v>
      </c>
      <c r="BM767" s="184" t="s">
        <v>1109</v>
      </c>
    </row>
    <row r="768" spans="2:65" s="2" customFormat="1" ht="33" customHeight="1">
      <c r="B768" s="143"/>
      <c r="C768" s="172" t="s">
        <v>1120</v>
      </c>
      <c r="D768" s="172" t="s">
        <v>218</v>
      </c>
      <c r="E768" s="173" t="s">
        <v>1111</v>
      </c>
      <c r="F768" s="174" t="s">
        <v>1112</v>
      </c>
      <c r="G768" s="175" t="s">
        <v>399</v>
      </c>
      <c r="H768" s="176">
        <v>1</v>
      </c>
      <c r="I768" s="177"/>
      <c r="J768" s="178">
        <f t="shared" si="15"/>
        <v>0</v>
      </c>
      <c r="K768" s="281"/>
      <c r="L768" s="45"/>
      <c r="M768" s="180" t="s">
        <v>1</v>
      </c>
      <c r="N768" s="139" t="s">
        <v>38</v>
      </c>
      <c r="P768" s="282">
        <f t="shared" si="16"/>
        <v>0</v>
      </c>
      <c r="Q768" s="282">
        <v>9.0000000000000006E-5</v>
      </c>
      <c r="R768" s="282">
        <f t="shared" si="17"/>
        <v>9.0000000000000006E-5</v>
      </c>
      <c r="S768" s="282">
        <v>0</v>
      </c>
      <c r="T768" s="183">
        <f t="shared" si="18"/>
        <v>0</v>
      </c>
      <c r="AR768" s="184" t="s">
        <v>301</v>
      </c>
      <c r="AT768" s="184" t="s">
        <v>218</v>
      </c>
      <c r="AU768" s="184" t="s">
        <v>83</v>
      </c>
      <c r="AY768" s="258" t="s">
        <v>216</v>
      </c>
      <c r="BE768" s="283">
        <f t="shared" si="19"/>
        <v>0</v>
      </c>
      <c r="BF768" s="283">
        <f t="shared" si="20"/>
        <v>0</v>
      </c>
      <c r="BG768" s="283">
        <f t="shared" si="21"/>
        <v>0</v>
      </c>
      <c r="BH768" s="283">
        <f t="shared" si="22"/>
        <v>0</v>
      </c>
      <c r="BI768" s="283">
        <f t="shared" si="23"/>
        <v>0</v>
      </c>
      <c r="BJ768" s="258" t="s">
        <v>83</v>
      </c>
      <c r="BK768" s="283">
        <f t="shared" si="24"/>
        <v>0</v>
      </c>
      <c r="BL768" s="258" t="s">
        <v>301</v>
      </c>
      <c r="BM768" s="184" t="s">
        <v>1113</v>
      </c>
    </row>
    <row r="769" spans="2:65" s="2" customFormat="1" ht="21.75" customHeight="1">
      <c r="B769" s="143"/>
      <c r="C769" s="172" t="s">
        <v>1124</v>
      </c>
      <c r="D769" s="172" t="s">
        <v>218</v>
      </c>
      <c r="E769" s="173" t="s">
        <v>1115</v>
      </c>
      <c r="F769" s="174" t="s">
        <v>1116</v>
      </c>
      <c r="G769" s="175" t="s">
        <v>794</v>
      </c>
      <c r="H769" s="224"/>
      <c r="I769" s="177"/>
      <c r="J769" s="178">
        <f t="shared" si="15"/>
        <v>0</v>
      </c>
      <c r="K769" s="281"/>
      <c r="L769" s="45"/>
      <c r="M769" s="180" t="s">
        <v>1</v>
      </c>
      <c r="N769" s="139" t="s">
        <v>38</v>
      </c>
      <c r="P769" s="282">
        <f t="shared" si="16"/>
        <v>0</v>
      </c>
      <c r="Q769" s="282">
        <v>0</v>
      </c>
      <c r="R769" s="282">
        <f t="shared" si="17"/>
        <v>0</v>
      </c>
      <c r="S769" s="282">
        <v>0</v>
      </c>
      <c r="T769" s="183">
        <f t="shared" si="18"/>
        <v>0</v>
      </c>
      <c r="AR769" s="184" t="s">
        <v>301</v>
      </c>
      <c r="AT769" s="184" t="s">
        <v>218</v>
      </c>
      <c r="AU769" s="184" t="s">
        <v>83</v>
      </c>
      <c r="AY769" s="258" t="s">
        <v>216</v>
      </c>
      <c r="BE769" s="283">
        <f t="shared" si="19"/>
        <v>0</v>
      </c>
      <c r="BF769" s="283">
        <f t="shared" si="20"/>
        <v>0</v>
      </c>
      <c r="BG769" s="283">
        <f t="shared" si="21"/>
        <v>0</v>
      </c>
      <c r="BH769" s="283">
        <f t="shared" si="22"/>
        <v>0</v>
      </c>
      <c r="BI769" s="283">
        <f t="shared" si="23"/>
        <v>0</v>
      </c>
      <c r="BJ769" s="258" t="s">
        <v>83</v>
      </c>
      <c r="BK769" s="283">
        <f t="shared" si="24"/>
        <v>0</v>
      </c>
      <c r="BL769" s="258" t="s">
        <v>301</v>
      </c>
      <c r="BM769" s="184" t="s">
        <v>1117</v>
      </c>
    </row>
    <row r="770" spans="2:65" s="273" customFormat="1" ht="22.75" customHeight="1">
      <c r="B770" s="274"/>
      <c r="D770" s="160" t="s">
        <v>71</v>
      </c>
      <c r="E770" s="170" t="s">
        <v>1118</v>
      </c>
      <c r="F770" s="170" t="s">
        <v>1119</v>
      </c>
      <c r="I770" s="275"/>
      <c r="J770" s="280">
        <f>BK770</f>
        <v>0</v>
      </c>
      <c r="L770" s="274"/>
      <c r="M770" s="277"/>
      <c r="P770" s="278">
        <f>SUM(P771:P792)</f>
        <v>0</v>
      </c>
      <c r="R770" s="278">
        <f>SUM(R771:R792)</f>
        <v>2.3320400000000005E-3</v>
      </c>
      <c r="T770" s="279">
        <f>SUM(T771:T792)</f>
        <v>0</v>
      </c>
      <c r="AR770" s="160" t="s">
        <v>83</v>
      </c>
      <c r="AT770" s="168" t="s">
        <v>71</v>
      </c>
      <c r="AU770" s="168" t="s">
        <v>78</v>
      </c>
      <c r="AY770" s="160" t="s">
        <v>216</v>
      </c>
      <c r="BK770" s="169">
        <f>SUM(BK771:BK792)</f>
        <v>0</v>
      </c>
    </row>
    <row r="771" spans="2:65" s="2" customFormat="1" ht="66.75" customHeight="1">
      <c r="B771" s="143"/>
      <c r="C771" s="172" t="s">
        <v>1128</v>
      </c>
      <c r="D771" s="172" t="s">
        <v>218</v>
      </c>
      <c r="E771" s="173" t="s">
        <v>1121</v>
      </c>
      <c r="F771" s="174" t="s">
        <v>1122</v>
      </c>
      <c r="G771" s="175" t="s">
        <v>269</v>
      </c>
      <c r="H771" s="176">
        <v>102.602</v>
      </c>
      <c r="I771" s="177"/>
      <c r="J771" s="178">
        <f>ROUND(I771*H771,2)</f>
        <v>0</v>
      </c>
      <c r="K771" s="281"/>
      <c r="L771" s="45"/>
      <c r="M771" s="180" t="s">
        <v>1</v>
      </c>
      <c r="N771" s="139" t="s">
        <v>38</v>
      </c>
      <c r="P771" s="282">
        <f>O771*H771</f>
        <v>0</v>
      </c>
      <c r="Q771" s="282">
        <v>2.0000000000000002E-5</v>
      </c>
      <c r="R771" s="282">
        <f>Q771*H771</f>
        <v>2.0520400000000002E-3</v>
      </c>
      <c r="S771" s="282">
        <v>0</v>
      </c>
      <c r="T771" s="183">
        <f>S771*H771</f>
        <v>0</v>
      </c>
      <c r="AR771" s="184" t="s">
        <v>301</v>
      </c>
      <c r="AT771" s="184" t="s">
        <v>218</v>
      </c>
      <c r="AU771" s="184" t="s">
        <v>83</v>
      </c>
      <c r="AY771" s="258" t="s">
        <v>216</v>
      </c>
      <c r="BE771" s="283">
        <f>IF(N771="základná",J771,0)</f>
        <v>0</v>
      </c>
      <c r="BF771" s="283">
        <f>IF(N771="znížená",J771,0)</f>
        <v>0</v>
      </c>
      <c r="BG771" s="283">
        <f>IF(N771="zákl. prenesená",J771,0)</f>
        <v>0</v>
      </c>
      <c r="BH771" s="283">
        <f>IF(N771="zníž. prenesená",J771,0)</f>
        <v>0</v>
      </c>
      <c r="BI771" s="283">
        <f>IF(N771="nulová",J771,0)</f>
        <v>0</v>
      </c>
      <c r="BJ771" s="258" t="s">
        <v>83</v>
      </c>
      <c r="BK771" s="283">
        <f>ROUND(I771*H771,2)</f>
        <v>0</v>
      </c>
      <c r="BL771" s="258" t="s">
        <v>301</v>
      </c>
      <c r="BM771" s="184" t="s">
        <v>1123</v>
      </c>
    </row>
    <row r="772" spans="2:65" s="13" customFormat="1" ht="12">
      <c r="B772" s="185"/>
      <c r="D772" s="186" t="s">
        <v>224</v>
      </c>
      <c r="E772" s="187" t="s">
        <v>1</v>
      </c>
      <c r="F772" s="188" t="s">
        <v>782</v>
      </c>
      <c r="H772" s="187" t="s">
        <v>1</v>
      </c>
      <c r="I772" s="189"/>
      <c r="L772" s="185"/>
      <c r="M772" s="190"/>
      <c r="T772" s="191"/>
      <c r="AT772" s="187" t="s">
        <v>224</v>
      </c>
      <c r="AU772" s="187" t="s">
        <v>83</v>
      </c>
      <c r="AV772" s="13" t="s">
        <v>78</v>
      </c>
      <c r="AW772" s="13" t="s">
        <v>27</v>
      </c>
      <c r="AX772" s="13" t="s">
        <v>72</v>
      </c>
      <c r="AY772" s="187" t="s">
        <v>216</v>
      </c>
    </row>
    <row r="773" spans="2:65" s="14" customFormat="1" ht="12">
      <c r="B773" s="192"/>
      <c r="D773" s="186" t="s">
        <v>224</v>
      </c>
      <c r="E773" s="193" t="s">
        <v>1</v>
      </c>
      <c r="F773" s="194" t="s">
        <v>783</v>
      </c>
      <c r="H773" s="195">
        <v>46.116</v>
      </c>
      <c r="I773" s="196"/>
      <c r="L773" s="192"/>
      <c r="M773" s="197"/>
      <c r="T773" s="198"/>
      <c r="AT773" s="193" t="s">
        <v>224</v>
      </c>
      <c r="AU773" s="193" t="s">
        <v>83</v>
      </c>
      <c r="AV773" s="14" t="s">
        <v>83</v>
      </c>
      <c r="AW773" s="14" t="s">
        <v>27</v>
      </c>
      <c r="AX773" s="14" t="s">
        <v>72</v>
      </c>
      <c r="AY773" s="193" t="s">
        <v>216</v>
      </c>
    </row>
    <row r="774" spans="2:65" s="13" customFormat="1" ht="12">
      <c r="B774" s="185"/>
      <c r="D774" s="186" t="s">
        <v>224</v>
      </c>
      <c r="E774" s="187" t="s">
        <v>1</v>
      </c>
      <c r="F774" s="188" t="s">
        <v>784</v>
      </c>
      <c r="H774" s="187" t="s">
        <v>1</v>
      </c>
      <c r="I774" s="189"/>
      <c r="L774" s="185"/>
      <c r="M774" s="190"/>
      <c r="T774" s="191"/>
      <c r="AT774" s="187" t="s">
        <v>224</v>
      </c>
      <c r="AU774" s="187" t="s">
        <v>83</v>
      </c>
      <c r="AV774" s="13" t="s">
        <v>78</v>
      </c>
      <c r="AW774" s="13" t="s">
        <v>27</v>
      </c>
      <c r="AX774" s="13" t="s">
        <v>72</v>
      </c>
      <c r="AY774" s="187" t="s">
        <v>216</v>
      </c>
    </row>
    <row r="775" spans="2:65" s="14" customFormat="1" ht="12">
      <c r="B775" s="192"/>
      <c r="D775" s="186" t="s">
        <v>224</v>
      </c>
      <c r="E775" s="193" t="s">
        <v>1</v>
      </c>
      <c r="F775" s="194" t="s">
        <v>785</v>
      </c>
      <c r="H775" s="195">
        <v>28.425999999999998</v>
      </c>
      <c r="I775" s="196"/>
      <c r="L775" s="192"/>
      <c r="M775" s="197"/>
      <c r="T775" s="198"/>
      <c r="AT775" s="193" t="s">
        <v>224</v>
      </c>
      <c r="AU775" s="193" t="s">
        <v>83</v>
      </c>
      <c r="AV775" s="14" t="s">
        <v>83</v>
      </c>
      <c r="AW775" s="14" t="s">
        <v>27</v>
      </c>
      <c r="AX775" s="14" t="s">
        <v>72</v>
      </c>
      <c r="AY775" s="193" t="s">
        <v>216</v>
      </c>
    </row>
    <row r="776" spans="2:65" s="13" customFormat="1" ht="12">
      <c r="B776" s="185"/>
      <c r="D776" s="186" t="s">
        <v>224</v>
      </c>
      <c r="E776" s="187" t="s">
        <v>1</v>
      </c>
      <c r="F776" s="188" t="s">
        <v>786</v>
      </c>
      <c r="H776" s="187" t="s">
        <v>1</v>
      </c>
      <c r="I776" s="189"/>
      <c r="L776" s="185"/>
      <c r="M776" s="190"/>
      <c r="T776" s="191"/>
      <c r="AT776" s="187" t="s">
        <v>224</v>
      </c>
      <c r="AU776" s="187" t="s">
        <v>83</v>
      </c>
      <c r="AV776" s="13" t="s">
        <v>78</v>
      </c>
      <c r="AW776" s="13" t="s">
        <v>27</v>
      </c>
      <c r="AX776" s="13" t="s">
        <v>72</v>
      </c>
      <c r="AY776" s="187" t="s">
        <v>216</v>
      </c>
    </row>
    <row r="777" spans="2:65" s="14" customFormat="1" ht="12">
      <c r="B777" s="192"/>
      <c r="D777" s="186" t="s">
        <v>224</v>
      </c>
      <c r="E777" s="193" t="s">
        <v>1</v>
      </c>
      <c r="F777" s="194" t="s">
        <v>787</v>
      </c>
      <c r="H777" s="195">
        <v>28.06</v>
      </c>
      <c r="I777" s="196"/>
      <c r="L777" s="192"/>
      <c r="M777" s="197"/>
      <c r="T777" s="198"/>
      <c r="AT777" s="193" t="s">
        <v>224</v>
      </c>
      <c r="AU777" s="193" t="s">
        <v>83</v>
      </c>
      <c r="AV777" s="14" t="s">
        <v>83</v>
      </c>
      <c r="AW777" s="14" t="s">
        <v>27</v>
      </c>
      <c r="AX777" s="14" t="s">
        <v>72</v>
      </c>
      <c r="AY777" s="193" t="s">
        <v>216</v>
      </c>
    </row>
    <row r="778" spans="2:65" s="15" customFormat="1" ht="12">
      <c r="B778" s="199"/>
      <c r="D778" s="186" t="s">
        <v>224</v>
      </c>
      <c r="E778" s="200" t="s">
        <v>1</v>
      </c>
      <c r="F778" s="201" t="s">
        <v>229</v>
      </c>
      <c r="H778" s="202">
        <v>102.602</v>
      </c>
      <c r="I778" s="203"/>
      <c r="L778" s="199"/>
      <c r="M778" s="204"/>
      <c r="T778" s="205"/>
      <c r="AT778" s="200" t="s">
        <v>224</v>
      </c>
      <c r="AU778" s="200" t="s">
        <v>83</v>
      </c>
      <c r="AV778" s="15" t="s">
        <v>222</v>
      </c>
      <c r="AW778" s="15" t="s">
        <v>27</v>
      </c>
      <c r="AX778" s="15" t="s">
        <v>78</v>
      </c>
      <c r="AY778" s="200" t="s">
        <v>216</v>
      </c>
    </row>
    <row r="779" spans="2:65" s="2" customFormat="1" ht="66.75" customHeight="1">
      <c r="B779" s="143"/>
      <c r="C779" s="172" t="s">
        <v>1132</v>
      </c>
      <c r="D779" s="172" t="s">
        <v>218</v>
      </c>
      <c r="E779" s="173" t="s">
        <v>1125</v>
      </c>
      <c r="F779" s="174" t="s">
        <v>1126</v>
      </c>
      <c r="G779" s="175" t="s">
        <v>399</v>
      </c>
      <c r="H779" s="176">
        <v>1</v>
      </c>
      <c r="I779" s="177"/>
      <c r="J779" s="178">
        <f>ROUND(I779*H779,2)</f>
        <v>0</v>
      </c>
      <c r="K779" s="281"/>
      <c r="L779" s="45"/>
      <c r="M779" s="180" t="s">
        <v>1</v>
      </c>
      <c r="N779" s="139" t="s">
        <v>38</v>
      </c>
      <c r="P779" s="282">
        <f>O779*H779</f>
        <v>0</v>
      </c>
      <c r="Q779" s="282">
        <v>2.0000000000000002E-5</v>
      </c>
      <c r="R779" s="282">
        <f>Q779*H779</f>
        <v>2.0000000000000002E-5</v>
      </c>
      <c r="S779" s="282">
        <v>0</v>
      </c>
      <c r="T779" s="183">
        <f>S779*H779</f>
        <v>0</v>
      </c>
      <c r="AR779" s="184" t="s">
        <v>301</v>
      </c>
      <c r="AT779" s="184" t="s">
        <v>218</v>
      </c>
      <c r="AU779" s="184" t="s">
        <v>83</v>
      </c>
      <c r="AY779" s="258" t="s">
        <v>216</v>
      </c>
      <c r="BE779" s="283">
        <f>IF(N779="základná",J779,0)</f>
        <v>0</v>
      </c>
      <c r="BF779" s="283">
        <f>IF(N779="znížená",J779,0)</f>
        <v>0</v>
      </c>
      <c r="BG779" s="283">
        <f>IF(N779="zákl. prenesená",J779,0)</f>
        <v>0</v>
      </c>
      <c r="BH779" s="283">
        <f>IF(N779="zníž. prenesená",J779,0)</f>
        <v>0</v>
      </c>
      <c r="BI779" s="283">
        <f>IF(N779="nulová",J779,0)</f>
        <v>0</v>
      </c>
      <c r="BJ779" s="258" t="s">
        <v>83</v>
      </c>
      <c r="BK779" s="283">
        <f>ROUND(I779*H779,2)</f>
        <v>0</v>
      </c>
      <c r="BL779" s="258" t="s">
        <v>301</v>
      </c>
      <c r="BM779" s="184" t="s">
        <v>1127</v>
      </c>
    </row>
    <row r="780" spans="2:65" s="2" customFormat="1" ht="55.5" customHeight="1">
      <c r="B780" s="143"/>
      <c r="C780" s="172" t="s">
        <v>1136</v>
      </c>
      <c r="D780" s="172" t="s">
        <v>218</v>
      </c>
      <c r="E780" s="173" t="s">
        <v>1129</v>
      </c>
      <c r="F780" s="174" t="s">
        <v>1130</v>
      </c>
      <c r="G780" s="175" t="s">
        <v>399</v>
      </c>
      <c r="H780" s="176">
        <v>1</v>
      </c>
      <c r="I780" s="177"/>
      <c r="J780" s="178">
        <f>ROUND(I780*H780,2)</f>
        <v>0</v>
      </c>
      <c r="K780" s="281"/>
      <c r="L780" s="45"/>
      <c r="M780" s="180" t="s">
        <v>1</v>
      </c>
      <c r="N780" s="139" t="s">
        <v>38</v>
      </c>
      <c r="P780" s="282">
        <f>O780*H780</f>
        <v>0</v>
      </c>
      <c r="Q780" s="282">
        <v>2.0000000000000002E-5</v>
      </c>
      <c r="R780" s="282">
        <f>Q780*H780</f>
        <v>2.0000000000000002E-5</v>
      </c>
      <c r="S780" s="282">
        <v>0</v>
      </c>
      <c r="T780" s="183">
        <f>S780*H780</f>
        <v>0</v>
      </c>
      <c r="AR780" s="184" t="s">
        <v>301</v>
      </c>
      <c r="AT780" s="184" t="s">
        <v>218</v>
      </c>
      <c r="AU780" s="184" t="s">
        <v>83</v>
      </c>
      <c r="AY780" s="258" t="s">
        <v>216</v>
      </c>
      <c r="BE780" s="283">
        <f>IF(N780="základná",J780,0)</f>
        <v>0</v>
      </c>
      <c r="BF780" s="283">
        <f>IF(N780="znížená",J780,0)</f>
        <v>0</v>
      </c>
      <c r="BG780" s="283">
        <f>IF(N780="zákl. prenesená",J780,0)</f>
        <v>0</v>
      </c>
      <c r="BH780" s="283">
        <f>IF(N780="zníž. prenesená",J780,0)</f>
        <v>0</v>
      </c>
      <c r="BI780" s="283">
        <f>IF(N780="nulová",J780,0)</f>
        <v>0</v>
      </c>
      <c r="BJ780" s="258" t="s">
        <v>83</v>
      </c>
      <c r="BK780" s="283">
        <f>ROUND(I780*H780,2)</f>
        <v>0</v>
      </c>
      <c r="BL780" s="258" t="s">
        <v>301</v>
      </c>
      <c r="BM780" s="184" t="s">
        <v>1131</v>
      </c>
    </row>
    <row r="781" spans="2:65" s="2" customFormat="1" ht="33" customHeight="1">
      <c r="B781" s="143"/>
      <c r="C781" s="172" t="s">
        <v>1140</v>
      </c>
      <c r="D781" s="172" t="s">
        <v>218</v>
      </c>
      <c r="E781" s="173" t="s">
        <v>1133</v>
      </c>
      <c r="F781" s="174" t="s">
        <v>1134</v>
      </c>
      <c r="G781" s="175" t="s">
        <v>995</v>
      </c>
      <c r="H781" s="176">
        <v>12</v>
      </c>
      <c r="I781" s="177"/>
      <c r="J781" s="178">
        <f>ROUND(I781*H781,2)</f>
        <v>0</v>
      </c>
      <c r="K781" s="281"/>
      <c r="L781" s="45"/>
      <c r="M781" s="180" t="s">
        <v>1</v>
      </c>
      <c r="N781" s="139" t="s">
        <v>38</v>
      </c>
      <c r="P781" s="282">
        <f>O781*H781</f>
        <v>0</v>
      </c>
      <c r="Q781" s="282">
        <v>2.0000000000000002E-5</v>
      </c>
      <c r="R781" s="282">
        <f>Q781*H781</f>
        <v>2.4000000000000003E-4</v>
      </c>
      <c r="S781" s="282">
        <v>0</v>
      </c>
      <c r="T781" s="183">
        <f>S781*H781</f>
        <v>0</v>
      </c>
      <c r="AR781" s="184" t="s">
        <v>301</v>
      </c>
      <c r="AT781" s="184" t="s">
        <v>218</v>
      </c>
      <c r="AU781" s="184" t="s">
        <v>83</v>
      </c>
      <c r="AY781" s="258" t="s">
        <v>216</v>
      </c>
      <c r="BE781" s="283">
        <f>IF(N781="základná",J781,0)</f>
        <v>0</v>
      </c>
      <c r="BF781" s="283">
        <f>IF(N781="znížená",J781,0)</f>
        <v>0</v>
      </c>
      <c r="BG781" s="283">
        <f>IF(N781="zákl. prenesená",J781,0)</f>
        <v>0</v>
      </c>
      <c r="BH781" s="283">
        <f>IF(N781="zníž. prenesená",J781,0)</f>
        <v>0</v>
      </c>
      <c r="BI781" s="283">
        <f>IF(N781="nulová",J781,0)</f>
        <v>0</v>
      </c>
      <c r="BJ781" s="258" t="s">
        <v>83</v>
      </c>
      <c r="BK781" s="283">
        <f>ROUND(I781*H781,2)</f>
        <v>0</v>
      </c>
      <c r="BL781" s="258" t="s">
        <v>301</v>
      </c>
      <c r="BM781" s="184" t="s">
        <v>1135</v>
      </c>
    </row>
    <row r="782" spans="2:65" s="2" customFormat="1" ht="44.25" customHeight="1">
      <c r="B782" s="143"/>
      <c r="C782" s="172" t="s">
        <v>1145</v>
      </c>
      <c r="D782" s="172" t="s">
        <v>218</v>
      </c>
      <c r="E782" s="173" t="s">
        <v>1137</v>
      </c>
      <c r="F782" s="174" t="s">
        <v>1138</v>
      </c>
      <c r="G782" s="175" t="s">
        <v>399</v>
      </c>
      <c r="H782" s="176">
        <v>1</v>
      </c>
      <c r="I782" s="177"/>
      <c r="J782" s="178">
        <f>ROUND(I782*H782,2)</f>
        <v>0</v>
      </c>
      <c r="K782" s="281"/>
      <c r="L782" s="45"/>
      <c r="M782" s="180" t="s">
        <v>1</v>
      </c>
      <c r="N782" s="139" t="s">
        <v>38</v>
      </c>
      <c r="P782" s="282">
        <f>O782*H782</f>
        <v>0</v>
      </c>
      <c r="Q782" s="282">
        <v>0</v>
      </c>
      <c r="R782" s="282">
        <f>Q782*H782</f>
        <v>0</v>
      </c>
      <c r="S782" s="282">
        <v>0</v>
      </c>
      <c r="T782" s="183">
        <f>S782*H782</f>
        <v>0</v>
      </c>
      <c r="AR782" s="184" t="s">
        <v>301</v>
      </c>
      <c r="AT782" s="184" t="s">
        <v>218</v>
      </c>
      <c r="AU782" s="184" t="s">
        <v>83</v>
      </c>
      <c r="AY782" s="258" t="s">
        <v>216</v>
      </c>
      <c r="BE782" s="283">
        <f>IF(N782="základná",J782,0)</f>
        <v>0</v>
      </c>
      <c r="BF782" s="283">
        <f>IF(N782="znížená",J782,0)</f>
        <v>0</v>
      </c>
      <c r="BG782" s="283">
        <f>IF(N782="zákl. prenesená",J782,0)</f>
        <v>0</v>
      </c>
      <c r="BH782" s="283">
        <f>IF(N782="zníž. prenesená",J782,0)</f>
        <v>0</v>
      </c>
      <c r="BI782" s="283">
        <f>IF(N782="nulová",J782,0)</f>
        <v>0</v>
      </c>
      <c r="BJ782" s="258" t="s">
        <v>83</v>
      </c>
      <c r="BK782" s="283">
        <f>ROUND(I782*H782,2)</f>
        <v>0</v>
      </c>
      <c r="BL782" s="258" t="s">
        <v>301</v>
      </c>
      <c r="BM782" s="184" t="s">
        <v>1139</v>
      </c>
    </row>
    <row r="783" spans="2:65" s="2" customFormat="1" ht="21.75" customHeight="1">
      <c r="B783" s="143"/>
      <c r="C783" s="172" t="s">
        <v>1150</v>
      </c>
      <c r="D783" s="172" t="s">
        <v>218</v>
      </c>
      <c r="E783" s="173" t="s">
        <v>1141</v>
      </c>
      <c r="F783" s="174" t="s">
        <v>1142</v>
      </c>
      <c r="G783" s="175" t="s">
        <v>995</v>
      </c>
      <c r="H783" s="176">
        <v>59.04</v>
      </c>
      <c r="I783" s="177"/>
      <c r="J783" s="178">
        <f>ROUND(I783*H783,2)</f>
        <v>0</v>
      </c>
      <c r="K783" s="281"/>
      <c r="L783" s="45"/>
      <c r="M783" s="180" t="s">
        <v>1</v>
      </c>
      <c r="N783" s="139" t="s">
        <v>38</v>
      </c>
      <c r="P783" s="282">
        <f>O783*H783</f>
        <v>0</v>
      </c>
      <c r="Q783" s="282">
        <v>0</v>
      </c>
      <c r="R783" s="282">
        <f>Q783*H783</f>
        <v>0</v>
      </c>
      <c r="S783" s="282">
        <v>0</v>
      </c>
      <c r="T783" s="183">
        <f>S783*H783</f>
        <v>0</v>
      </c>
      <c r="AR783" s="184" t="s">
        <v>301</v>
      </c>
      <c r="AT783" s="184" t="s">
        <v>218</v>
      </c>
      <c r="AU783" s="184" t="s">
        <v>83</v>
      </c>
      <c r="AY783" s="258" t="s">
        <v>216</v>
      </c>
      <c r="BE783" s="283">
        <f>IF(N783="základná",J783,0)</f>
        <v>0</v>
      </c>
      <c r="BF783" s="283">
        <f>IF(N783="znížená",J783,0)</f>
        <v>0</v>
      </c>
      <c r="BG783" s="283">
        <f>IF(N783="zákl. prenesená",J783,0)</f>
        <v>0</v>
      </c>
      <c r="BH783" s="283">
        <f>IF(N783="zníž. prenesená",J783,0)</f>
        <v>0</v>
      </c>
      <c r="BI783" s="283">
        <f>IF(N783="nulová",J783,0)</f>
        <v>0</v>
      </c>
      <c r="BJ783" s="258" t="s">
        <v>83</v>
      </c>
      <c r="BK783" s="283">
        <f>ROUND(I783*H783,2)</f>
        <v>0</v>
      </c>
      <c r="BL783" s="258" t="s">
        <v>301</v>
      </c>
      <c r="BM783" s="184" t="s">
        <v>1143</v>
      </c>
    </row>
    <row r="784" spans="2:65" s="14" customFormat="1" ht="12">
      <c r="B784" s="192"/>
      <c r="D784" s="186" t="s">
        <v>224</v>
      </c>
      <c r="E784" s="193" t="s">
        <v>1</v>
      </c>
      <c r="F784" s="194" t="s">
        <v>1144</v>
      </c>
      <c r="H784" s="195">
        <v>59.04</v>
      </c>
      <c r="I784" s="196"/>
      <c r="L784" s="192"/>
      <c r="M784" s="197"/>
      <c r="T784" s="198"/>
      <c r="AT784" s="193" t="s">
        <v>224</v>
      </c>
      <c r="AU784" s="193" t="s">
        <v>83</v>
      </c>
      <c r="AV784" s="14" t="s">
        <v>83</v>
      </c>
      <c r="AW784" s="14" t="s">
        <v>27</v>
      </c>
      <c r="AX784" s="14" t="s">
        <v>72</v>
      </c>
      <c r="AY784" s="193" t="s">
        <v>216</v>
      </c>
    </row>
    <row r="785" spans="2:65" s="15" customFormat="1" ht="12">
      <c r="B785" s="199"/>
      <c r="D785" s="186" t="s">
        <v>224</v>
      </c>
      <c r="E785" s="200" t="s">
        <v>1</v>
      </c>
      <c r="F785" s="201" t="s">
        <v>229</v>
      </c>
      <c r="H785" s="202">
        <v>59.04</v>
      </c>
      <c r="I785" s="203"/>
      <c r="L785" s="199"/>
      <c r="M785" s="204"/>
      <c r="T785" s="205"/>
      <c r="AT785" s="200" t="s">
        <v>224</v>
      </c>
      <c r="AU785" s="200" t="s">
        <v>83</v>
      </c>
      <c r="AV785" s="15" t="s">
        <v>222</v>
      </c>
      <c r="AW785" s="15" t="s">
        <v>27</v>
      </c>
      <c r="AX785" s="15" t="s">
        <v>78</v>
      </c>
      <c r="AY785" s="200" t="s">
        <v>216</v>
      </c>
    </row>
    <row r="786" spans="2:65" s="2" customFormat="1" ht="21.75" customHeight="1">
      <c r="B786" s="143"/>
      <c r="C786" s="172" t="s">
        <v>1154</v>
      </c>
      <c r="D786" s="172" t="s">
        <v>218</v>
      </c>
      <c r="E786" s="173" t="s">
        <v>1146</v>
      </c>
      <c r="F786" s="174" t="s">
        <v>1147</v>
      </c>
      <c r="G786" s="175" t="s">
        <v>995</v>
      </c>
      <c r="H786" s="176">
        <v>14.32</v>
      </c>
      <c r="I786" s="177"/>
      <c r="J786" s="178">
        <f>ROUND(I786*H786,2)</f>
        <v>0</v>
      </c>
      <c r="K786" s="281"/>
      <c r="L786" s="45"/>
      <c r="M786" s="180" t="s">
        <v>1</v>
      </c>
      <c r="N786" s="139" t="s">
        <v>38</v>
      </c>
      <c r="P786" s="282">
        <f>O786*H786</f>
        <v>0</v>
      </c>
      <c r="Q786" s="282">
        <v>0</v>
      </c>
      <c r="R786" s="282">
        <f>Q786*H786</f>
        <v>0</v>
      </c>
      <c r="S786" s="282">
        <v>0</v>
      </c>
      <c r="T786" s="183">
        <f>S786*H786</f>
        <v>0</v>
      </c>
      <c r="AR786" s="184" t="s">
        <v>301</v>
      </c>
      <c r="AT786" s="184" t="s">
        <v>218</v>
      </c>
      <c r="AU786" s="184" t="s">
        <v>83</v>
      </c>
      <c r="AY786" s="258" t="s">
        <v>216</v>
      </c>
      <c r="BE786" s="283">
        <f>IF(N786="základná",J786,0)</f>
        <v>0</v>
      </c>
      <c r="BF786" s="283">
        <f>IF(N786="znížená",J786,0)</f>
        <v>0</v>
      </c>
      <c r="BG786" s="283">
        <f>IF(N786="zákl. prenesená",J786,0)</f>
        <v>0</v>
      </c>
      <c r="BH786" s="283">
        <f>IF(N786="zníž. prenesená",J786,0)</f>
        <v>0</v>
      </c>
      <c r="BI786" s="283">
        <f>IF(N786="nulová",J786,0)</f>
        <v>0</v>
      </c>
      <c r="BJ786" s="258" t="s">
        <v>83</v>
      </c>
      <c r="BK786" s="283">
        <f>ROUND(I786*H786,2)</f>
        <v>0</v>
      </c>
      <c r="BL786" s="258" t="s">
        <v>301</v>
      </c>
      <c r="BM786" s="184" t="s">
        <v>1148</v>
      </c>
    </row>
    <row r="787" spans="2:65" s="14" customFormat="1" ht="12">
      <c r="B787" s="192"/>
      <c r="D787" s="186" t="s">
        <v>224</v>
      </c>
      <c r="E787" s="193" t="s">
        <v>1</v>
      </c>
      <c r="F787" s="194" t="s">
        <v>1149</v>
      </c>
      <c r="H787" s="195">
        <v>14.32</v>
      </c>
      <c r="I787" s="196"/>
      <c r="L787" s="192"/>
      <c r="M787" s="197"/>
      <c r="T787" s="198"/>
      <c r="AT787" s="193" t="s">
        <v>224</v>
      </c>
      <c r="AU787" s="193" t="s">
        <v>83</v>
      </c>
      <c r="AV787" s="14" t="s">
        <v>83</v>
      </c>
      <c r="AW787" s="14" t="s">
        <v>27</v>
      </c>
      <c r="AX787" s="14" t="s">
        <v>72</v>
      </c>
      <c r="AY787" s="193" t="s">
        <v>216</v>
      </c>
    </row>
    <row r="788" spans="2:65" s="15" customFormat="1" ht="12">
      <c r="B788" s="199"/>
      <c r="D788" s="186" t="s">
        <v>224</v>
      </c>
      <c r="E788" s="200" t="s">
        <v>1</v>
      </c>
      <c r="F788" s="201" t="s">
        <v>229</v>
      </c>
      <c r="H788" s="202">
        <v>14.32</v>
      </c>
      <c r="I788" s="203"/>
      <c r="L788" s="199"/>
      <c r="M788" s="204"/>
      <c r="T788" s="205"/>
      <c r="AT788" s="200" t="s">
        <v>224</v>
      </c>
      <c r="AU788" s="200" t="s">
        <v>83</v>
      </c>
      <c r="AV788" s="15" t="s">
        <v>222</v>
      </c>
      <c r="AW788" s="15" t="s">
        <v>27</v>
      </c>
      <c r="AX788" s="15" t="s">
        <v>78</v>
      </c>
      <c r="AY788" s="200" t="s">
        <v>216</v>
      </c>
    </row>
    <row r="789" spans="2:65" s="2" customFormat="1" ht="44.25" customHeight="1">
      <c r="B789" s="143"/>
      <c r="C789" s="172" t="s">
        <v>1158</v>
      </c>
      <c r="D789" s="172" t="s">
        <v>218</v>
      </c>
      <c r="E789" s="173" t="s">
        <v>1151</v>
      </c>
      <c r="F789" s="174" t="s">
        <v>1152</v>
      </c>
      <c r="G789" s="175" t="s">
        <v>399</v>
      </c>
      <c r="H789" s="176">
        <v>2</v>
      </c>
      <c r="I789" s="177"/>
      <c r="J789" s="178">
        <f>ROUND(I789*H789,2)</f>
        <v>0</v>
      </c>
      <c r="K789" s="281"/>
      <c r="L789" s="45"/>
      <c r="M789" s="180" t="s">
        <v>1</v>
      </c>
      <c r="N789" s="139" t="s">
        <v>38</v>
      </c>
      <c r="P789" s="282">
        <f>O789*H789</f>
        <v>0</v>
      </c>
      <c r="Q789" s="282">
        <v>0</v>
      </c>
      <c r="R789" s="282">
        <f>Q789*H789</f>
        <v>0</v>
      </c>
      <c r="S789" s="282">
        <v>0</v>
      </c>
      <c r="T789" s="183">
        <f>S789*H789</f>
        <v>0</v>
      </c>
      <c r="AR789" s="184" t="s">
        <v>301</v>
      </c>
      <c r="AT789" s="184" t="s">
        <v>218</v>
      </c>
      <c r="AU789" s="184" t="s">
        <v>83</v>
      </c>
      <c r="AY789" s="258" t="s">
        <v>216</v>
      </c>
      <c r="BE789" s="283">
        <f>IF(N789="základná",J789,0)</f>
        <v>0</v>
      </c>
      <c r="BF789" s="283">
        <f>IF(N789="znížená",J789,0)</f>
        <v>0</v>
      </c>
      <c r="BG789" s="283">
        <f>IF(N789="zákl. prenesená",J789,0)</f>
        <v>0</v>
      </c>
      <c r="BH789" s="283">
        <f>IF(N789="zníž. prenesená",J789,0)</f>
        <v>0</v>
      </c>
      <c r="BI789" s="283">
        <f>IF(N789="nulová",J789,0)</f>
        <v>0</v>
      </c>
      <c r="BJ789" s="258" t="s">
        <v>83</v>
      </c>
      <c r="BK789" s="283">
        <f>ROUND(I789*H789,2)</f>
        <v>0</v>
      </c>
      <c r="BL789" s="258" t="s">
        <v>301</v>
      </c>
      <c r="BM789" s="184" t="s">
        <v>1153</v>
      </c>
    </row>
    <row r="790" spans="2:65" s="2" customFormat="1" ht="44.25" customHeight="1">
      <c r="B790" s="143"/>
      <c r="C790" s="172" t="s">
        <v>1162</v>
      </c>
      <c r="D790" s="172" t="s">
        <v>218</v>
      </c>
      <c r="E790" s="173" t="s">
        <v>1155</v>
      </c>
      <c r="F790" s="174" t="s">
        <v>1156</v>
      </c>
      <c r="G790" s="175" t="s">
        <v>399</v>
      </c>
      <c r="H790" s="176">
        <v>2</v>
      </c>
      <c r="I790" s="177"/>
      <c r="J790" s="178">
        <f>ROUND(I790*H790,2)</f>
        <v>0</v>
      </c>
      <c r="K790" s="281"/>
      <c r="L790" s="45"/>
      <c r="M790" s="180" t="s">
        <v>1</v>
      </c>
      <c r="N790" s="139" t="s">
        <v>38</v>
      </c>
      <c r="P790" s="282">
        <f>O790*H790</f>
        <v>0</v>
      </c>
      <c r="Q790" s="282">
        <v>0</v>
      </c>
      <c r="R790" s="282">
        <f>Q790*H790</f>
        <v>0</v>
      </c>
      <c r="S790" s="282">
        <v>0</v>
      </c>
      <c r="T790" s="183">
        <f>S790*H790</f>
        <v>0</v>
      </c>
      <c r="AR790" s="184" t="s">
        <v>301</v>
      </c>
      <c r="AT790" s="184" t="s">
        <v>218</v>
      </c>
      <c r="AU790" s="184" t="s">
        <v>83</v>
      </c>
      <c r="AY790" s="258" t="s">
        <v>216</v>
      </c>
      <c r="BE790" s="283">
        <f>IF(N790="základná",J790,0)</f>
        <v>0</v>
      </c>
      <c r="BF790" s="283">
        <f>IF(N790="znížená",J790,0)</f>
        <v>0</v>
      </c>
      <c r="BG790" s="283">
        <f>IF(N790="zákl. prenesená",J790,0)</f>
        <v>0</v>
      </c>
      <c r="BH790" s="283">
        <f>IF(N790="zníž. prenesená",J790,0)</f>
        <v>0</v>
      </c>
      <c r="BI790" s="283">
        <f>IF(N790="nulová",J790,0)</f>
        <v>0</v>
      </c>
      <c r="BJ790" s="258" t="s">
        <v>83</v>
      </c>
      <c r="BK790" s="283">
        <f>ROUND(I790*H790,2)</f>
        <v>0</v>
      </c>
      <c r="BL790" s="258" t="s">
        <v>301</v>
      </c>
      <c r="BM790" s="184" t="s">
        <v>1157</v>
      </c>
    </row>
    <row r="791" spans="2:65" s="2" customFormat="1" ht="44.25" customHeight="1">
      <c r="B791" s="143"/>
      <c r="C791" s="172" t="s">
        <v>1168</v>
      </c>
      <c r="D791" s="172" t="s">
        <v>218</v>
      </c>
      <c r="E791" s="173" t="s">
        <v>1159</v>
      </c>
      <c r="F791" s="174" t="s">
        <v>1160</v>
      </c>
      <c r="G791" s="175" t="s">
        <v>995</v>
      </c>
      <c r="H791" s="176">
        <v>50</v>
      </c>
      <c r="I791" s="177"/>
      <c r="J791" s="178">
        <f>ROUND(I791*H791,2)</f>
        <v>0</v>
      </c>
      <c r="K791" s="281"/>
      <c r="L791" s="45"/>
      <c r="M791" s="180" t="s">
        <v>1</v>
      </c>
      <c r="N791" s="139" t="s">
        <v>38</v>
      </c>
      <c r="P791" s="282">
        <f>O791*H791</f>
        <v>0</v>
      </c>
      <c r="Q791" s="282">
        <v>0</v>
      </c>
      <c r="R791" s="282">
        <f>Q791*H791</f>
        <v>0</v>
      </c>
      <c r="S791" s="282">
        <v>0</v>
      </c>
      <c r="T791" s="183">
        <f>S791*H791</f>
        <v>0</v>
      </c>
      <c r="AR791" s="184" t="s">
        <v>301</v>
      </c>
      <c r="AT791" s="184" t="s">
        <v>218</v>
      </c>
      <c r="AU791" s="184" t="s">
        <v>83</v>
      </c>
      <c r="AY791" s="258" t="s">
        <v>216</v>
      </c>
      <c r="BE791" s="283">
        <f>IF(N791="základná",J791,0)</f>
        <v>0</v>
      </c>
      <c r="BF791" s="283">
        <f>IF(N791="znížená",J791,0)</f>
        <v>0</v>
      </c>
      <c r="BG791" s="283">
        <f>IF(N791="zákl. prenesená",J791,0)</f>
        <v>0</v>
      </c>
      <c r="BH791" s="283">
        <f>IF(N791="zníž. prenesená",J791,0)</f>
        <v>0</v>
      </c>
      <c r="BI791" s="283">
        <f>IF(N791="nulová",J791,0)</f>
        <v>0</v>
      </c>
      <c r="BJ791" s="258" t="s">
        <v>83</v>
      </c>
      <c r="BK791" s="283">
        <f>ROUND(I791*H791,2)</f>
        <v>0</v>
      </c>
      <c r="BL791" s="258" t="s">
        <v>301</v>
      </c>
      <c r="BM791" s="184" t="s">
        <v>1161</v>
      </c>
    </row>
    <row r="792" spans="2:65" s="2" customFormat="1" ht="21.75" customHeight="1">
      <c r="B792" s="143"/>
      <c r="C792" s="172" t="s">
        <v>1173</v>
      </c>
      <c r="D792" s="172" t="s">
        <v>218</v>
      </c>
      <c r="E792" s="173" t="s">
        <v>1163</v>
      </c>
      <c r="F792" s="174" t="s">
        <v>1164</v>
      </c>
      <c r="G792" s="175" t="s">
        <v>794</v>
      </c>
      <c r="H792" s="224"/>
      <c r="I792" s="177"/>
      <c r="J792" s="178">
        <f>ROUND(I792*H792,2)</f>
        <v>0</v>
      </c>
      <c r="K792" s="281"/>
      <c r="L792" s="45"/>
      <c r="M792" s="180" t="s">
        <v>1</v>
      </c>
      <c r="N792" s="139" t="s">
        <v>38</v>
      </c>
      <c r="P792" s="282">
        <f>O792*H792</f>
        <v>0</v>
      </c>
      <c r="Q792" s="282">
        <v>0</v>
      </c>
      <c r="R792" s="282">
        <f>Q792*H792</f>
        <v>0</v>
      </c>
      <c r="S792" s="282">
        <v>0</v>
      </c>
      <c r="T792" s="183">
        <f>S792*H792</f>
        <v>0</v>
      </c>
      <c r="AR792" s="184" t="s">
        <v>301</v>
      </c>
      <c r="AT792" s="184" t="s">
        <v>218</v>
      </c>
      <c r="AU792" s="184" t="s">
        <v>83</v>
      </c>
      <c r="AY792" s="258" t="s">
        <v>216</v>
      </c>
      <c r="BE792" s="283">
        <f>IF(N792="základná",J792,0)</f>
        <v>0</v>
      </c>
      <c r="BF792" s="283">
        <f>IF(N792="znížená",J792,0)</f>
        <v>0</v>
      </c>
      <c r="BG792" s="283">
        <f>IF(N792="zákl. prenesená",J792,0)</f>
        <v>0</v>
      </c>
      <c r="BH792" s="283">
        <f>IF(N792="zníž. prenesená",J792,0)</f>
        <v>0</v>
      </c>
      <c r="BI792" s="283">
        <f>IF(N792="nulová",J792,0)</f>
        <v>0</v>
      </c>
      <c r="BJ792" s="258" t="s">
        <v>83</v>
      </c>
      <c r="BK792" s="283">
        <f>ROUND(I792*H792,2)</f>
        <v>0</v>
      </c>
      <c r="BL792" s="258" t="s">
        <v>301</v>
      </c>
      <c r="BM792" s="184" t="s">
        <v>1165</v>
      </c>
    </row>
    <row r="793" spans="2:65" s="273" customFormat="1" ht="22.75" customHeight="1">
      <c r="B793" s="274"/>
      <c r="D793" s="160" t="s">
        <v>71</v>
      </c>
      <c r="E793" s="170" t="s">
        <v>1166</v>
      </c>
      <c r="F793" s="170" t="s">
        <v>1167</v>
      </c>
      <c r="I793" s="275"/>
      <c r="J793" s="280">
        <f>BK793</f>
        <v>0</v>
      </c>
      <c r="L793" s="274"/>
      <c r="M793" s="277"/>
      <c r="P793" s="278">
        <f>SUM(P794:P809)</f>
        <v>0</v>
      </c>
      <c r="R793" s="278">
        <f>SUM(R794:R809)</f>
        <v>0.20713965000000001</v>
      </c>
      <c r="T793" s="279">
        <f>SUM(T794:T809)</f>
        <v>0</v>
      </c>
      <c r="AR793" s="160" t="s">
        <v>83</v>
      </c>
      <c r="AT793" s="168" t="s">
        <v>71</v>
      </c>
      <c r="AU793" s="168" t="s">
        <v>78</v>
      </c>
      <c r="AY793" s="160" t="s">
        <v>216</v>
      </c>
      <c r="BK793" s="169">
        <f>SUM(BK794:BK809)</f>
        <v>0</v>
      </c>
    </row>
    <row r="794" spans="2:65" s="2" customFormat="1" ht="16.5" customHeight="1">
      <c r="B794" s="143"/>
      <c r="C794" s="172" t="s">
        <v>1178</v>
      </c>
      <c r="D794" s="172" t="s">
        <v>218</v>
      </c>
      <c r="E794" s="173" t="s">
        <v>1169</v>
      </c>
      <c r="F794" s="174" t="s">
        <v>1170</v>
      </c>
      <c r="G794" s="175" t="s">
        <v>269</v>
      </c>
      <c r="H794" s="176">
        <v>11.13</v>
      </c>
      <c r="I794" s="177"/>
      <c r="J794" s="178">
        <f>ROUND(I794*H794,2)</f>
        <v>0</v>
      </c>
      <c r="K794" s="281"/>
      <c r="L794" s="45"/>
      <c r="M794" s="180" t="s">
        <v>1</v>
      </c>
      <c r="N794" s="139" t="s">
        <v>38</v>
      </c>
      <c r="P794" s="282">
        <f>O794*H794</f>
        <v>0</v>
      </c>
      <c r="Q794" s="282">
        <v>2.9999999999999997E-4</v>
      </c>
      <c r="R794" s="282">
        <f>Q794*H794</f>
        <v>3.339E-3</v>
      </c>
      <c r="S794" s="282">
        <v>0</v>
      </c>
      <c r="T794" s="183">
        <f>S794*H794</f>
        <v>0</v>
      </c>
      <c r="AR794" s="184" t="s">
        <v>301</v>
      </c>
      <c r="AT794" s="184" t="s">
        <v>218</v>
      </c>
      <c r="AU794" s="184" t="s">
        <v>83</v>
      </c>
      <c r="AY794" s="258" t="s">
        <v>216</v>
      </c>
      <c r="BE794" s="283">
        <f>IF(N794="základná",J794,0)</f>
        <v>0</v>
      </c>
      <c r="BF794" s="283">
        <f>IF(N794="znížená",J794,0)</f>
        <v>0</v>
      </c>
      <c r="BG794" s="283">
        <f>IF(N794="zákl. prenesená",J794,0)</f>
        <v>0</v>
      </c>
      <c r="BH794" s="283">
        <f>IF(N794="zníž. prenesená",J794,0)</f>
        <v>0</v>
      </c>
      <c r="BI794" s="283">
        <f>IF(N794="nulová",J794,0)</f>
        <v>0</v>
      </c>
      <c r="BJ794" s="258" t="s">
        <v>83</v>
      </c>
      <c r="BK794" s="283">
        <f>ROUND(I794*H794,2)</f>
        <v>0</v>
      </c>
      <c r="BL794" s="258" t="s">
        <v>301</v>
      </c>
      <c r="BM794" s="184" t="s">
        <v>1171</v>
      </c>
    </row>
    <row r="795" spans="2:65" s="14" customFormat="1" ht="12">
      <c r="B795" s="192"/>
      <c r="D795" s="186" t="s">
        <v>224</v>
      </c>
      <c r="E795" s="193" t="s">
        <v>1</v>
      </c>
      <c r="F795" s="194" t="s">
        <v>109</v>
      </c>
      <c r="H795" s="195">
        <v>3.31</v>
      </c>
      <c r="I795" s="196"/>
      <c r="L795" s="192"/>
      <c r="M795" s="197"/>
      <c r="T795" s="198"/>
      <c r="AT795" s="193" t="s">
        <v>224</v>
      </c>
      <c r="AU795" s="193" t="s">
        <v>83</v>
      </c>
      <c r="AV795" s="14" t="s">
        <v>83</v>
      </c>
      <c r="AW795" s="14" t="s">
        <v>27</v>
      </c>
      <c r="AX795" s="14" t="s">
        <v>72</v>
      </c>
      <c r="AY795" s="193" t="s">
        <v>216</v>
      </c>
    </row>
    <row r="796" spans="2:65" s="14" customFormat="1" ht="12">
      <c r="B796" s="192"/>
      <c r="D796" s="186" t="s">
        <v>224</v>
      </c>
      <c r="E796" s="193" t="s">
        <v>1</v>
      </c>
      <c r="F796" s="194" t="s">
        <v>111</v>
      </c>
      <c r="H796" s="195">
        <v>7.82</v>
      </c>
      <c r="I796" s="196"/>
      <c r="L796" s="192"/>
      <c r="M796" s="197"/>
      <c r="T796" s="198"/>
      <c r="AT796" s="193" t="s">
        <v>224</v>
      </c>
      <c r="AU796" s="193" t="s">
        <v>83</v>
      </c>
      <c r="AV796" s="14" t="s">
        <v>83</v>
      </c>
      <c r="AW796" s="14" t="s">
        <v>27</v>
      </c>
      <c r="AX796" s="14" t="s">
        <v>72</v>
      </c>
      <c r="AY796" s="193" t="s">
        <v>216</v>
      </c>
    </row>
    <row r="797" spans="2:65" s="15" customFormat="1" ht="12">
      <c r="B797" s="199"/>
      <c r="D797" s="186" t="s">
        <v>224</v>
      </c>
      <c r="E797" s="200" t="s">
        <v>1</v>
      </c>
      <c r="F797" s="201" t="s">
        <v>229</v>
      </c>
      <c r="H797" s="202">
        <v>11.13</v>
      </c>
      <c r="I797" s="203"/>
      <c r="L797" s="199"/>
      <c r="M797" s="204"/>
      <c r="T797" s="205"/>
      <c r="AT797" s="200" t="s">
        <v>224</v>
      </c>
      <c r="AU797" s="200" t="s">
        <v>83</v>
      </c>
      <c r="AV797" s="15" t="s">
        <v>222</v>
      </c>
      <c r="AW797" s="15" t="s">
        <v>27</v>
      </c>
      <c r="AX797" s="15" t="s">
        <v>78</v>
      </c>
      <c r="AY797" s="200" t="s">
        <v>216</v>
      </c>
    </row>
    <row r="798" spans="2:65" s="13" customFormat="1" ht="12">
      <c r="B798" s="185"/>
      <c r="D798" s="186" t="s">
        <v>224</v>
      </c>
      <c r="E798" s="187" t="s">
        <v>1</v>
      </c>
      <c r="F798" s="188" t="s">
        <v>1172</v>
      </c>
      <c r="H798" s="187" t="s">
        <v>1</v>
      </c>
      <c r="I798" s="189"/>
      <c r="L798" s="185"/>
      <c r="M798" s="190"/>
      <c r="T798" s="191"/>
      <c r="AT798" s="187" t="s">
        <v>224</v>
      </c>
      <c r="AU798" s="187" t="s">
        <v>83</v>
      </c>
      <c r="AV798" s="13" t="s">
        <v>78</v>
      </c>
      <c r="AW798" s="13" t="s">
        <v>27</v>
      </c>
      <c r="AX798" s="13" t="s">
        <v>72</v>
      </c>
      <c r="AY798" s="187" t="s">
        <v>216</v>
      </c>
    </row>
    <row r="799" spans="2:65" s="2" customFormat="1" ht="21.75" customHeight="1">
      <c r="B799" s="143"/>
      <c r="C799" s="206" t="s">
        <v>1182</v>
      </c>
      <c r="D799" s="206" t="s">
        <v>272</v>
      </c>
      <c r="E799" s="207" t="s">
        <v>1174</v>
      </c>
      <c r="F799" s="208" t="s">
        <v>1175</v>
      </c>
      <c r="G799" s="209" t="s">
        <v>269</v>
      </c>
      <c r="H799" s="210">
        <v>11.686999999999999</v>
      </c>
      <c r="I799" s="211"/>
      <c r="J799" s="212">
        <f>ROUND(I799*H799,2)</f>
        <v>0</v>
      </c>
      <c r="K799" s="213"/>
      <c r="L799" s="214"/>
      <c r="M799" s="215" t="s">
        <v>1</v>
      </c>
      <c r="N799" s="284" t="s">
        <v>38</v>
      </c>
      <c r="P799" s="282">
        <f>O799*H799</f>
        <v>0</v>
      </c>
      <c r="Q799" s="282">
        <v>1E-3</v>
      </c>
      <c r="R799" s="282">
        <f>Q799*H799</f>
        <v>1.1686999999999999E-2</v>
      </c>
      <c r="S799" s="282">
        <v>0</v>
      </c>
      <c r="T799" s="183">
        <f>S799*H799</f>
        <v>0</v>
      </c>
      <c r="AR799" s="184" t="s">
        <v>396</v>
      </c>
      <c r="AT799" s="184" t="s">
        <v>272</v>
      </c>
      <c r="AU799" s="184" t="s">
        <v>83</v>
      </c>
      <c r="AY799" s="258" t="s">
        <v>216</v>
      </c>
      <c r="BE799" s="283">
        <f>IF(N799="základná",J799,0)</f>
        <v>0</v>
      </c>
      <c r="BF799" s="283">
        <f>IF(N799="znížená",J799,0)</f>
        <v>0</v>
      </c>
      <c r="BG799" s="283">
        <f>IF(N799="zákl. prenesená",J799,0)</f>
        <v>0</v>
      </c>
      <c r="BH799" s="283">
        <f>IF(N799="zníž. prenesená",J799,0)</f>
        <v>0</v>
      </c>
      <c r="BI799" s="283">
        <f>IF(N799="nulová",J799,0)</f>
        <v>0</v>
      </c>
      <c r="BJ799" s="258" t="s">
        <v>83</v>
      </c>
      <c r="BK799" s="283">
        <f>ROUND(I799*H799,2)</f>
        <v>0</v>
      </c>
      <c r="BL799" s="258" t="s">
        <v>301</v>
      </c>
      <c r="BM799" s="184" t="s">
        <v>1176</v>
      </c>
    </row>
    <row r="800" spans="2:65" s="14" customFormat="1" ht="12">
      <c r="B800" s="192"/>
      <c r="D800" s="186" t="s">
        <v>224</v>
      </c>
      <c r="E800" s="193" t="s">
        <v>1</v>
      </c>
      <c r="F800" s="194" t="s">
        <v>1177</v>
      </c>
      <c r="H800" s="195">
        <v>11.686999999999999</v>
      </c>
      <c r="I800" s="196"/>
      <c r="L800" s="192"/>
      <c r="M800" s="197"/>
      <c r="T800" s="198"/>
      <c r="AT800" s="193" t="s">
        <v>224</v>
      </c>
      <c r="AU800" s="193" t="s">
        <v>83</v>
      </c>
      <c r="AV800" s="14" t="s">
        <v>83</v>
      </c>
      <c r="AW800" s="14" t="s">
        <v>27</v>
      </c>
      <c r="AX800" s="14" t="s">
        <v>72</v>
      </c>
      <c r="AY800" s="193" t="s">
        <v>216</v>
      </c>
    </row>
    <row r="801" spans="2:65" s="15" customFormat="1" ht="12">
      <c r="B801" s="199"/>
      <c r="D801" s="186" t="s">
        <v>224</v>
      </c>
      <c r="E801" s="200" t="s">
        <v>1</v>
      </c>
      <c r="F801" s="201" t="s">
        <v>229</v>
      </c>
      <c r="H801" s="202">
        <v>11.686999999999999</v>
      </c>
      <c r="I801" s="203"/>
      <c r="L801" s="199"/>
      <c r="M801" s="204"/>
      <c r="T801" s="205"/>
      <c r="AT801" s="200" t="s">
        <v>224</v>
      </c>
      <c r="AU801" s="200" t="s">
        <v>83</v>
      </c>
      <c r="AV801" s="15" t="s">
        <v>222</v>
      </c>
      <c r="AW801" s="15" t="s">
        <v>27</v>
      </c>
      <c r="AX801" s="15" t="s">
        <v>78</v>
      </c>
      <c r="AY801" s="200" t="s">
        <v>216</v>
      </c>
    </row>
    <row r="802" spans="2:65" s="2" customFormat="1" ht="21.75" customHeight="1">
      <c r="B802" s="143"/>
      <c r="C802" s="172" t="s">
        <v>1187</v>
      </c>
      <c r="D802" s="172" t="s">
        <v>218</v>
      </c>
      <c r="E802" s="173" t="s">
        <v>1179</v>
      </c>
      <c r="F802" s="174" t="s">
        <v>1180</v>
      </c>
      <c r="G802" s="175" t="s">
        <v>269</v>
      </c>
      <c r="H802" s="176">
        <v>54.85</v>
      </c>
      <c r="I802" s="177"/>
      <c r="J802" s="178">
        <f>ROUND(I802*H802,2)</f>
        <v>0</v>
      </c>
      <c r="K802" s="281"/>
      <c r="L802" s="45"/>
      <c r="M802" s="180" t="s">
        <v>1</v>
      </c>
      <c r="N802" s="139" t="s">
        <v>38</v>
      </c>
      <c r="P802" s="282">
        <f>O802*H802</f>
        <v>0</v>
      </c>
      <c r="Q802" s="282">
        <v>2.9999999999999997E-4</v>
      </c>
      <c r="R802" s="282">
        <f>Q802*H802</f>
        <v>1.6454999999999997E-2</v>
      </c>
      <c r="S802" s="282">
        <v>0</v>
      </c>
      <c r="T802" s="183">
        <f>S802*H802</f>
        <v>0</v>
      </c>
      <c r="AR802" s="184" t="s">
        <v>301</v>
      </c>
      <c r="AT802" s="184" t="s">
        <v>218</v>
      </c>
      <c r="AU802" s="184" t="s">
        <v>83</v>
      </c>
      <c r="AY802" s="258" t="s">
        <v>216</v>
      </c>
      <c r="BE802" s="283">
        <f>IF(N802="základná",J802,0)</f>
        <v>0</v>
      </c>
      <c r="BF802" s="283">
        <f>IF(N802="znížená",J802,0)</f>
        <v>0</v>
      </c>
      <c r="BG802" s="283">
        <f>IF(N802="zákl. prenesená",J802,0)</f>
        <v>0</v>
      </c>
      <c r="BH802" s="283">
        <f>IF(N802="zníž. prenesená",J802,0)</f>
        <v>0</v>
      </c>
      <c r="BI802" s="283">
        <f>IF(N802="nulová",J802,0)</f>
        <v>0</v>
      </c>
      <c r="BJ802" s="258" t="s">
        <v>83</v>
      </c>
      <c r="BK802" s="283">
        <f>ROUND(I802*H802,2)</f>
        <v>0</v>
      </c>
      <c r="BL802" s="258" t="s">
        <v>301</v>
      </c>
      <c r="BM802" s="184" t="s">
        <v>1181</v>
      </c>
    </row>
    <row r="803" spans="2:65" s="14" customFormat="1" ht="12">
      <c r="B803" s="192"/>
      <c r="D803" s="186" t="s">
        <v>224</v>
      </c>
      <c r="E803" s="193" t="s">
        <v>1</v>
      </c>
      <c r="F803" s="194" t="s">
        <v>107</v>
      </c>
      <c r="H803" s="195">
        <v>54.85</v>
      </c>
      <c r="I803" s="196"/>
      <c r="L803" s="192"/>
      <c r="M803" s="197"/>
      <c r="T803" s="198"/>
      <c r="AT803" s="193" t="s">
        <v>224</v>
      </c>
      <c r="AU803" s="193" t="s">
        <v>83</v>
      </c>
      <c r="AV803" s="14" t="s">
        <v>83</v>
      </c>
      <c r="AW803" s="14" t="s">
        <v>27</v>
      </c>
      <c r="AX803" s="14" t="s">
        <v>72</v>
      </c>
      <c r="AY803" s="193" t="s">
        <v>216</v>
      </c>
    </row>
    <row r="804" spans="2:65" s="15" customFormat="1" ht="12">
      <c r="B804" s="199"/>
      <c r="D804" s="186" t="s">
        <v>224</v>
      </c>
      <c r="E804" s="200" t="s">
        <v>1</v>
      </c>
      <c r="F804" s="201" t="s">
        <v>229</v>
      </c>
      <c r="H804" s="202">
        <v>54.85</v>
      </c>
      <c r="I804" s="203"/>
      <c r="L804" s="199"/>
      <c r="M804" s="204"/>
      <c r="T804" s="205"/>
      <c r="AT804" s="200" t="s">
        <v>224</v>
      </c>
      <c r="AU804" s="200" t="s">
        <v>83</v>
      </c>
      <c r="AV804" s="15" t="s">
        <v>222</v>
      </c>
      <c r="AW804" s="15" t="s">
        <v>27</v>
      </c>
      <c r="AX804" s="15" t="s">
        <v>78</v>
      </c>
      <c r="AY804" s="200" t="s">
        <v>216</v>
      </c>
    </row>
    <row r="805" spans="2:65" s="13" customFormat="1" ht="12">
      <c r="B805" s="185"/>
      <c r="D805" s="186" t="s">
        <v>224</v>
      </c>
      <c r="E805" s="187" t="s">
        <v>1</v>
      </c>
      <c r="F805" s="188" t="s">
        <v>1172</v>
      </c>
      <c r="H805" s="187" t="s">
        <v>1</v>
      </c>
      <c r="I805" s="189"/>
      <c r="L805" s="185"/>
      <c r="M805" s="190"/>
      <c r="T805" s="191"/>
      <c r="AT805" s="187" t="s">
        <v>224</v>
      </c>
      <c r="AU805" s="187" t="s">
        <v>83</v>
      </c>
      <c r="AV805" s="13" t="s">
        <v>78</v>
      </c>
      <c r="AW805" s="13" t="s">
        <v>27</v>
      </c>
      <c r="AX805" s="13" t="s">
        <v>72</v>
      </c>
      <c r="AY805" s="187" t="s">
        <v>216</v>
      </c>
    </row>
    <row r="806" spans="2:65" s="2" customFormat="1" ht="21.75" customHeight="1">
      <c r="B806" s="143"/>
      <c r="C806" s="206" t="s">
        <v>1193</v>
      </c>
      <c r="D806" s="206" t="s">
        <v>272</v>
      </c>
      <c r="E806" s="207" t="s">
        <v>1183</v>
      </c>
      <c r="F806" s="208" t="s">
        <v>1184</v>
      </c>
      <c r="G806" s="209" t="s">
        <v>269</v>
      </c>
      <c r="H806" s="210">
        <v>57.593000000000004</v>
      </c>
      <c r="I806" s="211"/>
      <c r="J806" s="212">
        <f>ROUND(I806*H806,2)</f>
        <v>0</v>
      </c>
      <c r="K806" s="213"/>
      <c r="L806" s="214"/>
      <c r="M806" s="215" t="s">
        <v>1</v>
      </c>
      <c r="N806" s="284" t="s">
        <v>38</v>
      </c>
      <c r="P806" s="282">
        <f>O806*H806</f>
        <v>0</v>
      </c>
      <c r="Q806" s="282">
        <v>3.0500000000000002E-3</v>
      </c>
      <c r="R806" s="282">
        <f>Q806*H806</f>
        <v>0.17565865000000003</v>
      </c>
      <c r="S806" s="282">
        <v>0</v>
      </c>
      <c r="T806" s="183">
        <f>S806*H806</f>
        <v>0</v>
      </c>
      <c r="AR806" s="184" t="s">
        <v>396</v>
      </c>
      <c r="AT806" s="184" t="s">
        <v>272</v>
      </c>
      <c r="AU806" s="184" t="s">
        <v>83</v>
      </c>
      <c r="AY806" s="258" t="s">
        <v>216</v>
      </c>
      <c r="BE806" s="283">
        <f>IF(N806="základná",J806,0)</f>
        <v>0</v>
      </c>
      <c r="BF806" s="283">
        <f>IF(N806="znížená",J806,0)</f>
        <v>0</v>
      </c>
      <c r="BG806" s="283">
        <f>IF(N806="zákl. prenesená",J806,0)</f>
        <v>0</v>
      </c>
      <c r="BH806" s="283">
        <f>IF(N806="zníž. prenesená",J806,0)</f>
        <v>0</v>
      </c>
      <c r="BI806" s="283">
        <f>IF(N806="nulová",J806,0)</f>
        <v>0</v>
      </c>
      <c r="BJ806" s="258" t="s">
        <v>83</v>
      </c>
      <c r="BK806" s="283">
        <f>ROUND(I806*H806,2)</f>
        <v>0</v>
      </c>
      <c r="BL806" s="258" t="s">
        <v>301</v>
      </c>
      <c r="BM806" s="184" t="s">
        <v>1185</v>
      </c>
    </row>
    <row r="807" spans="2:65" s="14" customFormat="1" ht="12">
      <c r="B807" s="192"/>
      <c r="D807" s="186" t="s">
        <v>224</v>
      </c>
      <c r="E807" s="193" t="s">
        <v>1</v>
      </c>
      <c r="F807" s="194" t="s">
        <v>1186</v>
      </c>
      <c r="H807" s="195">
        <v>57.593000000000004</v>
      </c>
      <c r="I807" s="196"/>
      <c r="L807" s="192"/>
      <c r="M807" s="197"/>
      <c r="T807" s="198"/>
      <c r="AT807" s="193" t="s">
        <v>224</v>
      </c>
      <c r="AU807" s="193" t="s">
        <v>83</v>
      </c>
      <c r="AV807" s="14" t="s">
        <v>83</v>
      </c>
      <c r="AW807" s="14" t="s">
        <v>27</v>
      </c>
      <c r="AX807" s="14" t="s">
        <v>72</v>
      </c>
      <c r="AY807" s="193" t="s">
        <v>216</v>
      </c>
    </row>
    <row r="808" spans="2:65" s="15" customFormat="1" ht="12">
      <c r="B808" s="199"/>
      <c r="D808" s="186" t="s">
        <v>224</v>
      </c>
      <c r="E808" s="200" t="s">
        <v>1</v>
      </c>
      <c r="F808" s="201" t="s">
        <v>229</v>
      </c>
      <c r="H808" s="202">
        <v>57.593000000000004</v>
      </c>
      <c r="I808" s="203"/>
      <c r="L808" s="199"/>
      <c r="M808" s="204"/>
      <c r="T808" s="205"/>
      <c r="AT808" s="200" t="s">
        <v>224</v>
      </c>
      <c r="AU808" s="200" t="s">
        <v>83</v>
      </c>
      <c r="AV808" s="15" t="s">
        <v>222</v>
      </c>
      <c r="AW808" s="15" t="s">
        <v>27</v>
      </c>
      <c r="AX808" s="15" t="s">
        <v>78</v>
      </c>
      <c r="AY808" s="200" t="s">
        <v>216</v>
      </c>
    </row>
    <row r="809" spans="2:65" s="2" customFormat="1" ht="21.75" customHeight="1">
      <c r="B809" s="143"/>
      <c r="C809" s="172" t="s">
        <v>1197</v>
      </c>
      <c r="D809" s="172" t="s">
        <v>218</v>
      </c>
      <c r="E809" s="173" t="s">
        <v>1188</v>
      </c>
      <c r="F809" s="174" t="s">
        <v>1189</v>
      </c>
      <c r="G809" s="175" t="s">
        <v>794</v>
      </c>
      <c r="H809" s="224"/>
      <c r="I809" s="177"/>
      <c r="J809" s="178">
        <f>ROUND(I809*H809,2)</f>
        <v>0</v>
      </c>
      <c r="K809" s="281"/>
      <c r="L809" s="45"/>
      <c r="M809" s="180" t="s">
        <v>1</v>
      </c>
      <c r="N809" s="139" t="s">
        <v>38</v>
      </c>
      <c r="P809" s="282">
        <f>O809*H809</f>
        <v>0</v>
      </c>
      <c r="Q809" s="282">
        <v>0</v>
      </c>
      <c r="R809" s="282">
        <f>Q809*H809</f>
        <v>0</v>
      </c>
      <c r="S809" s="282">
        <v>0</v>
      </c>
      <c r="T809" s="183">
        <f>S809*H809</f>
        <v>0</v>
      </c>
      <c r="AR809" s="184" t="s">
        <v>301</v>
      </c>
      <c r="AT809" s="184" t="s">
        <v>218</v>
      </c>
      <c r="AU809" s="184" t="s">
        <v>83</v>
      </c>
      <c r="AY809" s="258" t="s">
        <v>216</v>
      </c>
      <c r="BE809" s="283">
        <f>IF(N809="základná",J809,0)</f>
        <v>0</v>
      </c>
      <c r="BF809" s="283">
        <f>IF(N809="znížená",J809,0)</f>
        <v>0</v>
      </c>
      <c r="BG809" s="283">
        <f>IF(N809="zákl. prenesená",J809,0)</f>
        <v>0</v>
      </c>
      <c r="BH809" s="283">
        <f>IF(N809="zníž. prenesená",J809,0)</f>
        <v>0</v>
      </c>
      <c r="BI809" s="283">
        <f>IF(N809="nulová",J809,0)</f>
        <v>0</v>
      </c>
      <c r="BJ809" s="258" t="s">
        <v>83</v>
      </c>
      <c r="BK809" s="283">
        <f>ROUND(I809*H809,2)</f>
        <v>0</v>
      </c>
      <c r="BL809" s="258" t="s">
        <v>301</v>
      </c>
      <c r="BM809" s="184" t="s">
        <v>1190</v>
      </c>
    </row>
    <row r="810" spans="2:65" s="273" customFormat="1" ht="22.75" customHeight="1">
      <c r="B810" s="274"/>
      <c r="D810" s="160" t="s">
        <v>71</v>
      </c>
      <c r="E810" s="170" t="s">
        <v>1191</v>
      </c>
      <c r="F810" s="170" t="s">
        <v>1192</v>
      </c>
      <c r="I810" s="275"/>
      <c r="J810" s="280">
        <f>BK810</f>
        <v>0</v>
      </c>
      <c r="L810" s="274"/>
      <c r="M810" s="277"/>
      <c r="P810" s="278">
        <f>SUM(P811:P815)</f>
        <v>0</v>
      </c>
      <c r="R810" s="278">
        <f>SUM(R811:R815)</f>
        <v>0.31504399999999999</v>
      </c>
      <c r="T810" s="279">
        <f>SUM(T811:T815)</f>
        <v>0</v>
      </c>
      <c r="AR810" s="160" t="s">
        <v>83</v>
      </c>
      <c r="AT810" s="168" t="s">
        <v>71</v>
      </c>
      <c r="AU810" s="168" t="s">
        <v>78</v>
      </c>
      <c r="AY810" s="160" t="s">
        <v>216</v>
      </c>
      <c r="BK810" s="169">
        <f>SUM(BK811:BK815)</f>
        <v>0</v>
      </c>
    </row>
    <row r="811" spans="2:65" s="2" customFormat="1" ht="33" customHeight="1">
      <c r="B811" s="143"/>
      <c r="C811" s="172" t="s">
        <v>1203</v>
      </c>
      <c r="D811" s="172" t="s">
        <v>218</v>
      </c>
      <c r="E811" s="173" t="s">
        <v>1194</v>
      </c>
      <c r="F811" s="174" t="s">
        <v>1195</v>
      </c>
      <c r="G811" s="175" t="s">
        <v>269</v>
      </c>
      <c r="H811" s="176">
        <v>27.88</v>
      </c>
      <c r="I811" s="177"/>
      <c r="J811" s="178">
        <f>ROUND(I811*H811,2)</f>
        <v>0</v>
      </c>
      <c r="K811" s="281"/>
      <c r="L811" s="45"/>
      <c r="M811" s="180" t="s">
        <v>1</v>
      </c>
      <c r="N811" s="139" t="s">
        <v>38</v>
      </c>
      <c r="P811" s="282">
        <f>O811*H811</f>
        <v>0</v>
      </c>
      <c r="Q811" s="282">
        <v>1.1299999999999999E-2</v>
      </c>
      <c r="R811" s="282">
        <f>Q811*H811</f>
        <v>0.31504399999999999</v>
      </c>
      <c r="S811" s="282">
        <v>0</v>
      </c>
      <c r="T811" s="183">
        <f>S811*H811</f>
        <v>0</v>
      </c>
      <c r="AR811" s="184" t="s">
        <v>301</v>
      </c>
      <c r="AT811" s="184" t="s">
        <v>218</v>
      </c>
      <c r="AU811" s="184" t="s">
        <v>83</v>
      </c>
      <c r="AY811" s="258" t="s">
        <v>216</v>
      </c>
      <c r="BE811" s="283">
        <f>IF(N811="základná",J811,0)</f>
        <v>0</v>
      </c>
      <c r="BF811" s="283">
        <f>IF(N811="znížená",J811,0)</f>
        <v>0</v>
      </c>
      <c r="BG811" s="283">
        <f>IF(N811="zákl. prenesená",J811,0)</f>
        <v>0</v>
      </c>
      <c r="BH811" s="283">
        <f>IF(N811="zníž. prenesená",J811,0)</f>
        <v>0</v>
      </c>
      <c r="BI811" s="283">
        <f>IF(N811="nulová",J811,0)</f>
        <v>0</v>
      </c>
      <c r="BJ811" s="258" t="s">
        <v>83</v>
      </c>
      <c r="BK811" s="283">
        <f>ROUND(I811*H811,2)</f>
        <v>0</v>
      </c>
      <c r="BL811" s="258" t="s">
        <v>301</v>
      </c>
      <c r="BM811" s="184" t="s">
        <v>1196</v>
      </c>
    </row>
    <row r="812" spans="2:65" s="14" customFormat="1" ht="12">
      <c r="B812" s="192"/>
      <c r="D812" s="186" t="s">
        <v>224</v>
      </c>
      <c r="E812" s="193" t="s">
        <v>1</v>
      </c>
      <c r="F812" s="194" t="s">
        <v>102</v>
      </c>
      <c r="H812" s="195">
        <v>27.88</v>
      </c>
      <c r="I812" s="196"/>
      <c r="L812" s="192"/>
      <c r="M812" s="197"/>
      <c r="T812" s="198"/>
      <c r="AT812" s="193" t="s">
        <v>224</v>
      </c>
      <c r="AU812" s="193" t="s">
        <v>83</v>
      </c>
      <c r="AV812" s="14" t="s">
        <v>83</v>
      </c>
      <c r="AW812" s="14" t="s">
        <v>27</v>
      </c>
      <c r="AX812" s="14" t="s">
        <v>72</v>
      </c>
      <c r="AY812" s="193" t="s">
        <v>216</v>
      </c>
    </row>
    <row r="813" spans="2:65" s="15" customFormat="1" ht="12">
      <c r="B813" s="199"/>
      <c r="D813" s="186" t="s">
        <v>224</v>
      </c>
      <c r="E813" s="200" t="s">
        <v>1</v>
      </c>
      <c r="F813" s="201" t="s">
        <v>229</v>
      </c>
      <c r="H813" s="202">
        <v>27.88</v>
      </c>
      <c r="I813" s="203"/>
      <c r="L813" s="199"/>
      <c r="M813" s="204"/>
      <c r="T813" s="205"/>
      <c r="AT813" s="200" t="s">
        <v>224</v>
      </c>
      <c r="AU813" s="200" t="s">
        <v>83</v>
      </c>
      <c r="AV813" s="15" t="s">
        <v>222</v>
      </c>
      <c r="AW813" s="15" t="s">
        <v>27</v>
      </c>
      <c r="AX813" s="15" t="s">
        <v>78</v>
      </c>
      <c r="AY813" s="200" t="s">
        <v>216</v>
      </c>
    </row>
    <row r="814" spans="2:65" s="13" customFormat="1" ht="12">
      <c r="B814" s="185"/>
      <c r="D814" s="186" t="s">
        <v>224</v>
      </c>
      <c r="E814" s="187" t="s">
        <v>1</v>
      </c>
      <c r="F814" s="188" t="s">
        <v>1172</v>
      </c>
      <c r="H814" s="187" t="s">
        <v>1</v>
      </c>
      <c r="I814" s="189"/>
      <c r="L814" s="185"/>
      <c r="M814" s="190"/>
      <c r="T814" s="191"/>
      <c r="AT814" s="187" t="s">
        <v>224</v>
      </c>
      <c r="AU814" s="187" t="s">
        <v>83</v>
      </c>
      <c r="AV814" s="13" t="s">
        <v>78</v>
      </c>
      <c r="AW814" s="13" t="s">
        <v>27</v>
      </c>
      <c r="AX814" s="13" t="s">
        <v>72</v>
      </c>
      <c r="AY814" s="187" t="s">
        <v>216</v>
      </c>
    </row>
    <row r="815" spans="2:65" s="2" customFormat="1" ht="21.75" customHeight="1">
      <c r="B815" s="143"/>
      <c r="C815" s="172" t="s">
        <v>1214</v>
      </c>
      <c r="D815" s="172" t="s">
        <v>218</v>
      </c>
      <c r="E815" s="173" t="s">
        <v>1198</v>
      </c>
      <c r="F815" s="174" t="s">
        <v>1199</v>
      </c>
      <c r="G815" s="175" t="s">
        <v>794</v>
      </c>
      <c r="H815" s="224"/>
      <c r="I815" s="177"/>
      <c r="J815" s="178">
        <f>ROUND(I815*H815,2)</f>
        <v>0</v>
      </c>
      <c r="K815" s="281"/>
      <c r="L815" s="45"/>
      <c r="M815" s="180" t="s">
        <v>1</v>
      </c>
      <c r="N815" s="139" t="s">
        <v>38</v>
      </c>
      <c r="P815" s="282">
        <f>O815*H815</f>
        <v>0</v>
      </c>
      <c r="Q815" s="282">
        <v>0</v>
      </c>
      <c r="R815" s="282">
        <f>Q815*H815</f>
        <v>0</v>
      </c>
      <c r="S815" s="282">
        <v>0</v>
      </c>
      <c r="T815" s="183">
        <f>S815*H815</f>
        <v>0</v>
      </c>
      <c r="AR815" s="184" t="s">
        <v>301</v>
      </c>
      <c r="AT815" s="184" t="s">
        <v>218</v>
      </c>
      <c r="AU815" s="184" t="s">
        <v>83</v>
      </c>
      <c r="AY815" s="258" t="s">
        <v>216</v>
      </c>
      <c r="BE815" s="283">
        <f>IF(N815="základná",J815,0)</f>
        <v>0</v>
      </c>
      <c r="BF815" s="283">
        <f>IF(N815="znížená",J815,0)</f>
        <v>0</v>
      </c>
      <c r="BG815" s="283">
        <f>IF(N815="zákl. prenesená",J815,0)</f>
        <v>0</v>
      </c>
      <c r="BH815" s="283">
        <f>IF(N815="zníž. prenesená",J815,0)</f>
        <v>0</v>
      </c>
      <c r="BI815" s="283">
        <f>IF(N815="nulová",J815,0)</f>
        <v>0</v>
      </c>
      <c r="BJ815" s="258" t="s">
        <v>83</v>
      </c>
      <c r="BK815" s="283">
        <f>ROUND(I815*H815,2)</f>
        <v>0</v>
      </c>
      <c r="BL815" s="258" t="s">
        <v>301</v>
      </c>
      <c r="BM815" s="184" t="s">
        <v>1200</v>
      </c>
    </row>
    <row r="816" spans="2:65" s="273" customFormat="1" ht="22.75" customHeight="1">
      <c r="B816" s="274"/>
      <c r="D816" s="160" t="s">
        <v>71</v>
      </c>
      <c r="E816" s="170" t="s">
        <v>1201</v>
      </c>
      <c r="F816" s="170" t="s">
        <v>1202</v>
      </c>
      <c r="I816" s="275"/>
      <c r="J816" s="280">
        <f>BK816</f>
        <v>0</v>
      </c>
      <c r="L816" s="274"/>
      <c r="M816" s="277"/>
      <c r="P816" s="278">
        <f>SUM(P817:P831)</f>
        <v>0</v>
      </c>
      <c r="R816" s="278">
        <f>SUM(R817:R831)</f>
        <v>0.36650250000000001</v>
      </c>
      <c r="T816" s="279">
        <f>SUM(T817:T831)</f>
        <v>0</v>
      </c>
      <c r="AR816" s="160" t="s">
        <v>83</v>
      </c>
      <c r="AT816" s="168" t="s">
        <v>71</v>
      </c>
      <c r="AU816" s="168" t="s">
        <v>78</v>
      </c>
      <c r="AY816" s="160" t="s">
        <v>216</v>
      </c>
      <c r="BK816" s="169">
        <f>SUM(BK817:BK831)</f>
        <v>0</v>
      </c>
    </row>
    <row r="817" spans="2:65" s="2" customFormat="1" ht="21.75" customHeight="1">
      <c r="B817" s="143"/>
      <c r="C817" s="172" t="s">
        <v>1220</v>
      </c>
      <c r="D817" s="172" t="s">
        <v>218</v>
      </c>
      <c r="E817" s="173" t="s">
        <v>1204</v>
      </c>
      <c r="F817" s="174" t="s">
        <v>1205</v>
      </c>
      <c r="G817" s="175" t="s">
        <v>269</v>
      </c>
      <c r="H817" s="176">
        <v>14.79</v>
      </c>
      <c r="I817" s="177"/>
      <c r="J817" s="178">
        <f>ROUND(I817*H817,2)</f>
        <v>0</v>
      </c>
      <c r="K817" s="281"/>
      <c r="L817" s="45"/>
      <c r="M817" s="180" t="s">
        <v>1</v>
      </c>
      <c r="N817" s="139" t="s">
        <v>38</v>
      </c>
      <c r="P817" s="282">
        <f>O817*H817</f>
        <v>0</v>
      </c>
      <c r="Q817" s="282">
        <v>3.15E-3</v>
      </c>
      <c r="R817" s="282">
        <f>Q817*H817</f>
        <v>4.6588499999999998E-2</v>
      </c>
      <c r="S817" s="282">
        <v>0</v>
      </c>
      <c r="T817" s="183">
        <f>S817*H817</f>
        <v>0</v>
      </c>
      <c r="AR817" s="184" t="s">
        <v>301</v>
      </c>
      <c r="AT817" s="184" t="s">
        <v>218</v>
      </c>
      <c r="AU817" s="184" t="s">
        <v>83</v>
      </c>
      <c r="AY817" s="258" t="s">
        <v>216</v>
      </c>
      <c r="BE817" s="283">
        <f>IF(N817="základná",J817,0)</f>
        <v>0</v>
      </c>
      <c r="BF817" s="283">
        <f>IF(N817="znížená",J817,0)</f>
        <v>0</v>
      </c>
      <c r="BG817" s="283">
        <f>IF(N817="zákl. prenesená",J817,0)</f>
        <v>0</v>
      </c>
      <c r="BH817" s="283">
        <f>IF(N817="zníž. prenesená",J817,0)</f>
        <v>0</v>
      </c>
      <c r="BI817" s="283">
        <f>IF(N817="nulová",J817,0)</f>
        <v>0</v>
      </c>
      <c r="BJ817" s="258" t="s">
        <v>83</v>
      </c>
      <c r="BK817" s="283">
        <f>ROUND(I817*H817,2)</f>
        <v>0</v>
      </c>
      <c r="BL817" s="258" t="s">
        <v>301</v>
      </c>
      <c r="BM817" s="184" t="s">
        <v>1206</v>
      </c>
    </row>
    <row r="818" spans="2:65" s="13" customFormat="1" ht="12">
      <c r="B818" s="185"/>
      <c r="D818" s="186" t="s">
        <v>224</v>
      </c>
      <c r="E818" s="187" t="s">
        <v>1</v>
      </c>
      <c r="F818" s="188" t="s">
        <v>1207</v>
      </c>
      <c r="H818" s="187" t="s">
        <v>1</v>
      </c>
      <c r="I818" s="189"/>
      <c r="L818" s="185"/>
      <c r="M818" s="190"/>
      <c r="T818" s="191"/>
      <c r="AT818" s="187" t="s">
        <v>224</v>
      </c>
      <c r="AU818" s="187" t="s">
        <v>83</v>
      </c>
      <c r="AV818" s="13" t="s">
        <v>78</v>
      </c>
      <c r="AW818" s="13" t="s">
        <v>27</v>
      </c>
      <c r="AX818" s="13" t="s">
        <v>72</v>
      </c>
      <c r="AY818" s="187" t="s">
        <v>216</v>
      </c>
    </row>
    <row r="819" spans="2:65" s="13" customFormat="1" ht="12">
      <c r="B819" s="185"/>
      <c r="D819" s="186" t="s">
        <v>224</v>
      </c>
      <c r="E819" s="187" t="s">
        <v>1</v>
      </c>
      <c r="F819" s="188" t="s">
        <v>1208</v>
      </c>
      <c r="H819" s="187" t="s">
        <v>1</v>
      </c>
      <c r="I819" s="189"/>
      <c r="L819" s="185"/>
      <c r="M819" s="190"/>
      <c r="T819" s="191"/>
      <c r="AT819" s="187" t="s">
        <v>224</v>
      </c>
      <c r="AU819" s="187" t="s">
        <v>83</v>
      </c>
      <c r="AV819" s="13" t="s">
        <v>78</v>
      </c>
      <c r="AW819" s="13" t="s">
        <v>27</v>
      </c>
      <c r="AX819" s="13" t="s">
        <v>72</v>
      </c>
      <c r="AY819" s="187" t="s">
        <v>216</v>
      </c>
    </row>
    <row r="820" spans="2:65" s="14" customFormat="1" ht="12">
      <c r="B820" s="192"/>
      <c r="D820" s="186" t="s">
        <v>224</v>
      </c>
      <c r="E820" s="193" t="s">
        <v>1</v>
      </c>
      <c r="F820" s="194" t="s">
        <v>1209</v>
      </c>
      <c r="H820" s="195">
        <v>4.59</v>
      </c>
      <c r="I820" s="196"/>
      <c r="L820" s="192"/>
      <c r="M820" s="197"/>
      <c r="T820" s="198"/>
      <c r="AT820" s="193" t="s">
        <v>224</v>
      </c>
      <c r="AU820" s="193" t="s">
        <v>83</v>
      </c>
      <c r="AV820" s="14" t="s">
        <v>83</v>
      </c>
      <c r="AW820" s="14" t="s">
        <v>27</v>
      </c>
      <c r="AX820" s="14" t="s">
        <v>72</v>
      </c>
      <c r="AY820" s="193" t="s">
        <v>216</v>
      </c>
    </row>
    <row r="821" spans="2:65" s="13" customFormat="1" ht="12">
      <c r="B821" s="185"/>
      <c r="D821" s="186" t="s">
        <v>224</v>
      </c>
      <c r="E821" s="187" t="s">
        <v>1</v>
      </c>
      <c r="F821" s="188" t="s">
        <v>1210</v>
      </c>
      <c r="H821" s="187" t="s">
        <v>1</v>
      </c>
      <c r="I821" s="189"/>
      <c r="L821" s="185"/>
      <c r="M821" s="190"/>
      <c r="T821" s="191"/>
      <c r="AT821" s="187" t="s">
        <v>224</v>
      </c>
      <c r="AU821" s="187" t="s">
        <v>83</v>
      </c>
      <c r="AV821" s="13" t="s">
        <v>78</v>
      </c>
      <c r="AW821" s="13" t="s">
        <v>27</v>
      </c>
      <c r="AX821" s="13" t="s">
        <v>72</v>
      </c>
      <c r="AY821" s="187" t="s">
        <v>216</v>
      </c>
    </row>
    <row r="822" spans="2:65" s="14" customFormat="1" ht="12">
      <c r="B822" s="192"/>
      <c r="D822" s="186" t="s">
        <v>224</v>
      </c>
      <c r="E822" s="193" t="s">
        <v>1</v>
      </c>
      <c r="F822" s="194" t="s">
        <v>1211</v>
      </c>
      <c r="H822" s="195">
        <v>5.0999999999999996</v>
      </c>
      <c r="I822" s="196"/>
      <c r="L822" s="192"/>
      <c r="M822" s="197"/>
      <c r="T822" s="198"/>
      <c r="AT822" s="193" t="s">
        <v>224</v>
      </c>
      <c r="AU822" s="193" t="s">
        <v>83</v>
      </c>
      <c r="AV822" s="14" t="s">
        <v>83</v>
      </c>
      <c r="AW822" s="14" t="s">
        <v>27</v>
      </c>
      <c r="AX822" s="14" t="s">
        <v>72</v>
      </c>
      <c r="AY822" s="193" t="s">
        <v>216</v>
      </c>
    </row>
    <row r="823" spans="2:65" s="13" customFormat="1" ht="12">
      <c r="B823" s="185"/>
      <c r="D823" s="186" t="s">
        <v>224</v>
      </c>
      <c r="E823" s="187" t="s">
        <v>1</v>
      </c>
      <c r="F823" s="188" t="s">
        <v>1212</v>
      </c>
      <c r="H823" s="187" t="s">
        <v>1</v>
      </c>
      <c r="I823" s="189"/>
      <c r="L823" s="185"/>
      <c r="M823" s="190"/>
      <c r="T823" s="191"/>
      <c r="AT823" s="187" t="s">
        <v>224</v>
      </c>
      <c r="AU823" s="187" t="s">
        <v>83</v>
      </c>
      <c r="AV823" s="13" t="s">
        <v>78</v>
      </c>
      <c r="AW823" s="13" t="s">
        <v>27</v>
      </c>
      <c r="AX823" s="13" t="s">
        <v>72</v>
      </c>
      <c r="AY823" s="187" t="s">
        <v>216</v>
      </c>
    </row>
    <row r="824" spans="2:65" s="14" customFormat="1" ht="12">
      <c r="B824" s="192"/>
      <c r="D824" s="186" t="s">
        <v>224</v>
      </c>
      <c r="E824" s="193" t="s">
        <v>1</v>
      </c>
      <c r="F824" s="194" t="s">
        <v>1211</v>
      </c>
      <c r="H824" s="195">
        <v>5.0999999999999996</v>
      </c>
      <c r="I824" s="196"/>
      <c r="L824" s="192"/>
      <c r="M824" s="197"/>
      <c r="T824" s="198"/>
      <c r="AT824" s="193" t="s">
        <v>224</v>
      </c>
      <c r="AU824" s="193" t="s">
        <v>83</v>
      </c>
      <c r="AV824" s="14" t="s">
        <v>83</v>
      </c>
      <c r="AW824" s="14" t="s">
        <v>27</v>
      </c>
      <c r="AX824" s="14" t="s">
        <v>72</v>
      </c>
      <c r="AY824" s="193" t="s">
        <v>216</v>
      </c>
    </row>
    <row r="825" spans="2:65" s="15" customFormat="1" ht="12">
      <c r="B825" s="199"/>
      <c r="D825" s="186" t="s">
        <v>224</v>
      </c>
      <c r="E825" s="200" t="s">
        <v>113</v>
      </c>
      <c r="F825" s="201" t="s">
        <v>229</v>
      </c>
      <c r="H825" s="202">
        <v>14.79</v>
      </c>
      <c r="I825" s="203"/>
      <c r="L825" s="199"/>
      <c r="M825" s="204"/>
      <c r="T825" s="205"/>
      <c r="AT825" s="200" t="s">
        <v>224</v>
      </c>
      <c r="AU825" s="200" t="s">
        <v>83</v>
      </c>
      <c r="AV825" s="15" t="s">
        <v>222</v>
      </c>
      <c r="AW825" s="15" t="s">
        <v>27</v>
      </c>
      <c r="AX825" s="15" t="s">
        <v>78</v>
      </c>
      <c r="AY825" s="200" t="s">
        <v>216</v>
      </c>
    </row>
    <row r="826" spans="2:65" s="13" customFormat="1" ht="24">
      <c r="B826" s="185"/>
      <c r="D826" s="186" t="s">
        <v>224</v>
      </c>
      <c r="E826" s="187" t="s">
        <v>1</v>
      </c>
      <c r="F826" s="188" t="s">
        <v>1213</v>
      </c>
      <c r="H826" s="187" t="s">
        <v>1</v>
      </c>
      <c r="I826" s="189"/>
      <c r="L826" s="185"/>
      <c r="M826" s="190"/>
      <c r="T826" s="191"/>
      <c r="AT826" s="187" t="s">
        <v>224</v>
      </c>
      <c r="AU826" s="187" t="s">
        <v>83</v>
      </c>
      <c r="AV826" s="13" t="s">
        <v>78</v>
      </c>
      <c r="AW826" s="13" t="s">
        <v>27</v>
      </c>
      <c r="AX826" s="13" t="s">
        <v>72</v>
      </c>
      <c r="AY826" s="187" t="s">
        <v>216</v>
      </c>
    </row>
    <row r="827" spans="2:65" s="2" customFormat="1" ht="21.75" customHeight="1">
      <c r="B827" s="143"/>
      <c r="C827" s="206" t="s">
        <v>1226</v>
      </c>
      <c r="D827" s="206" t="s">
        <v>272</v>
      </c>
      <c r="E827" s="207" t="s">
        <v>1215</v>
      </c>
      <c r="F827" s="208" t="s">
        <v>1216</v>
      </c>
      <c r="G827" s="209" t="s">
        <v>269</v>
      </c>
      <c r="H827" s="210">
        <v>15.234</v>
      </c>
      <c r="I827" s="211"/>
      <c r="J827" s="212">
        <f>ROUND(I827*H827,2)</f>
        <v>0</v>
      </c>
      <c r="K827" s="213"/>
      <c r="L827" s="214"/>
      <c r="M827" s="215" t="s">
        <v>1</v>
      </c>
      <c r="N827" s="284" t="s">
        <v>38</v>
      </c>
      <c r="P827" s="282">
        <f>O827*H827</f>
        <v>0</v>
      </c>
      <c r="Q827" s="282">
        <v>2.1000000000000001E-2</v>
      </c>
      <c r="R827" s="282">
        <f>Q827*H827</f>
        <v>0.31991400000000003</v>
      </c>
      <c r="S827" s="282">
        <v>0</v>
      </c>
      <c r="T827" s="183">
        <f>S827*H827</f>
        <v>0</v>
      </c>
      <c r="AR827" s="184" t="s">
        <v>396</v>
      </c>
      <c r="AT827" s="184" t="s">
        <v>272</v>
      </c>
      <c r="AU827" s="184" t="s">
        <v>83</v>
      </c>
      <c r="AY827" s="258" t="s">
        <v>216</v>
      </c>
      <c r="BE827" s="283">
        <f>IF(N827="základná",J827,0)</f>
        <v>0</v>
      </c>
      <c r="BF827" s="283">
        <f>IF(N827="znížená",J827,0)</f>
        <v>0</v>
      </c>
      <c r="BG827" s="283">
        <f>IF(N827="zákl. prenesená",J827,0)</f>
        <v>0</v>
      </c>
      <c r="BH827" s="283">
        <f>IF(N827="zníž. prenesená",J827,0)</f>
        <v>0</v>
      </c>
      <c r="BI827" s="283">
        <f>IF(N827="nulová",J827,0)</f>
        <v>0</v>
      </c>
      <c r="BJ827" s="258" t="s">
        <v>83</v>
      </c>
      <c r="BK827" s="283">
        <f>ROUND(I827*H827,2)</f>
        <v>0</v>
      </c>
      <c r="BL827" s="258" t="s">
        <v>301</v>
      </c>
      <c r="BM827" s="184" t="s">
        <v>1217</v>
      </c>
    </row>
    <row r="828" spans="2:65" s="14" customFormat="1" ht="12">
      <c r="B828" s="192"/>
      <c r="D828" s="186" t="s">
        <v>224</v>
      </c>
      <c r="E828" s="193" t="s">
        <v>1</v>
      </c>
      <c r="F828" s="194" t="s">
        <v>1218</v>
      </c>
      <c r="H828" s="195">
        <v>15.234</v>
      </c>
      <c r="I828" s="196"/>
      <c r="L828" s="192"/>
      <c r="M828" s="197"/>
      <c r="T828" s="198"/>
      <c r="AT828" s="193" t="s">
        <v>224</v>
      </c>
      <c r="AU828" s="193" t="s">
        <v>83</v>
      </c>
      <c r="AV828" s="14" t="s">
        <v>83</v>
      </c>
      <c r="AW828" s="14" t="s">
        <v>27</v>
      </c>
      <c r="AX828" s="14" t="s">
        <v>72</v>
      </c>
      <c r="AY828" s="193" t="s">
        <v>216</v>
      </c>
    </row>
    <row r="829" spans="2:65" s="15" customFormat="1" ht="12">
      <c r="B829" s="199"/>
      <c r="D829" s="186" t="s">
        <v>224</v>
      </c>
      <c r="E829" s="200" t="s">
        <v>1</v>
      </c>
      <c r="F829" s="201" t="s">
        <v>229</v>
      </c>
      <c r="H829" s="202">
        <v>15.234</v>
      </c>
      <c r="I829" s="203"/>
      <c r="L829" s="199"/>
      <c r="M829" s="204"/>
      <c r="T829" s="205"/>
      <c r="AT829" s="200" t="s">
        <v>224</v>
      </c>
      <c r="AU829" s="200" t="s">
        <v>83</v>
      </c>
      <c r="AV829" s="15" t="s">
        <v>222</v>
      </c>
      <c r="AW829" s="15" t="s">
        <v>27</v>
      </c>
      <c r="AX829" s="15" t="s">
        <v>78</v>
      </c>
      <c r="AY829" s="200" t="s">
        <v>216</v>
      </c>
    </row>
    <row r="830" spans="2:65" s="13" customFormat="1" ht="12">
      <c r="B830" s="185"/>
      <c r="D830" s="186" t="s">
        <v>224</v>
      </c>
      <c r="E830" s="187" t="s">
        <v>1</v>
      </c>
      <c r="F830" s="188" t="s">
        <v>1219</v>
      </c>
      <c r="H830" s="187" t="s">
        <v>1</v>
      </c>
      <c r="I830" s="189"/>
      <c r="L830" s="185"/>
      <c r="M830" s="190"/>
      <c r="T830" s="191"/>
      <c r="AT830" s="187" t="s">
        <v>224</v>
      </c>
      <c r="AU830" s="187" t="s">
        <v>83</v>
      </c>
      <c r="AV830" s="13" t="s">
        <v>78</v>
      </c>
      <c r="AW830" s="13" t="s">
        <v>27</v>
      </c>
      <c r="AX830" s="13" t="s">
        <v>72</v>
      </c>
      <c r="AY830" s="187" t="s">
        <v>216</v>
      </c>
    </row>
    <row r="831" spans="2:65" s="2" customFormat="1" ht="21.75" customHeight="1">
      <c r="B831" s="143"/>
      <c r="C831" s="172" t="s">
        <v>13</v>
      </c>
      <c r="D831" s="172" t="s">
        <v>218</v>
      </c>
      <c r="E831" s="173" t="s">
        <v>1221</v>
      </c>
      <c r="F831" s="174" t="s">
        <v>1222</v>
      </c>
      <c r="G831" s="175" t="s">
        <v>794</v>
      </c>
      <c r="H831" s="224"/>
      <c r="I831" s="177"/>
      <c r="J831" s="178">
        <f>ROUND(I831*H831,2)</f>
        <v>0</v>
      </c>
      <c r="K831" s="281"/>
      <c r="L831" s="45"/>
      <c r="M831" s="180" t="s">
        <v>1</v>
      </c>
      <c r="N831" s="139" t="s">
        <v>38</v>
      </c>
      <c r="P831" s="282">
        <f>O831*H831</f>
        <v>0</v>
      </c>
      <c r="Q831" s="282">
        <v>0</v>
      </c>
      <c r="R831" s="282">
        <f>Q831*H831</f>
        <v>0</v>
      </c>
      <c r="S831" s="282">
        <v>0</v>
      </c>
      <c r="T831" s="183">
        <f>S831*H831</f>
        <v>0</v>
      </c>
      <c r="AR831" s="184" t="s">
        <v>301</v>
      </c>
      <c r="AT831" s="184" t="s">
        <v>218</v>
      </c>
      <c r="AU831" s="184" t="s">
        <v>83</v>
      </c>
      <c r="AY831" s="258" t="s">
        <v>216</v>
      </c>
      <c r="BE831" s="283">
        <f>IF(N831="základná",J831,0)</f>
        <v>0</v>
      </c>
      <c r="BF831" s="283">
        <f>IF(N831="znížená",J831,0)</f>
        <v>0</v>
      </c>
      <c r="BG831" s="283">
        <f>IF(N831="zákl. prenesená",J831,0)</f>
        <v>0</v>
      </c>
      <c r="BH831" s="283">
        <f>IF(N831="zníž. prenesená",J831,0)</f>
        <v>0</v>
      </c>
      <c r="BI831" s="283">
        <f>IF(N831="nulová",J831,0)</f>
        <v>0</v>
      </c>
      <c r="BJ831" s="258" t="s">
        <v>83</v>
      </c>
      <c r="BK831" s="283">
        <f>ROUND(I831*H831,2)</f>
        <v>0</v>
      </c>
      <c r="BL831" s="258" t="s">
        <v>301</v>
      </c>
      <c r="BM831" s="184" t="s">
        <v>1223</v>
      </c>
    </row>
    <row r="832" spans="2:65" s="273" customFormat="1" ht="22.75" customHeight="1">
      <c r="B832" s="274"/>
      <c r="D832" s="160" t="s">
        <v>71</v>
      </c>
      <c r="E832" s="170" t="s">
        <v>1224</v>
      </c>
      <c r="F832" s="170" t="s">
        <v>1225</v>
      </c>
      <c r="I832" s="275"/>
      <c r="J832" s="280">
        <f>BK832</f>
        <v>0</v>
      </c>
      <c r="L832" s="274"/>
      <c r="M832" s="277"/>
      <c r="P832" s="278">
        <f>SUM(P833:P886)</f>
        <v>0</v>
      </c>
      <c r="R832" s="278">
        <f>SUM(R833:R886)</f>
        <v>6.6089360000000014E-2</v>
      </c>
      <c r="T832" s="279">
        <f>SUM(T833:T886)</f>
        <v>0</v>
      </c>
      <c r="AR832" s="160" t="s">
        <v>83</v>
      </c>
      <c r="AT832" s="168" t="s">
        <v>71</v>
      </c>
      <c r="AU832" s="168" t="s">
        <v>78</v>
      </c>
      <c r="AY832" s="160" t="s">
        <v>216</v>
      </c>
      <c r="BK832" s="169">
        <f>SUM(BK833:BK886)</f>
        <v>0</v>
      </c>
    </row>
    <row r="833" spans="2:65" s="2" customFormat="1" ht="33" customHeight="1">
      <c r="B833" s="143"/>
      <c r="C833" s="172" t="s">
        <v>1251</v>
      </c>
      <c r="D833" s="172" t="s">
        <v>218</v>
      </c>
      <c r="E833" s="173" t="s">
        <v>1227</v>
      </c>
      <c r="F833" s="174" t="s">
        <v>1228</v>
      </c>
      <c r="G833" s="175" t="s">
        <v>269</v>
      </c>
      <c r="H833" s="176">
        <v>87.813999999999993</v>
      </c>
      <c r="I833" s="177"/>
      <c r="J833" s="178">
        <f>ROUND(I833*H833,2)</f>
        <v>0</v>
      </c>
      <c r="K833" s="281"/>
      <c r="L833" s="45"/>
      <c r="M833" s="180" t="s">
        <v>1</v>
      </c>
      <c r="N833" s="139" t="s">
        <v>38</v>
      </c>
      <c r="P833" s="282">
        <f>O833*H833</f>
        <v>0</v>
      </c>
      <c r="Q833" s="282">
        <v>2.0000000000000002E-5</v>
      </c>
      <c r="R833" s="282">
        <f>Q833*H833</f>
        <v>1.75628E-3</v>
      </c>
      <c r="S833" s="282">
        <v>0</v>
      </c>
      <c r="T833" s="183">
        <f>S833*H833</f>
        <v>0</v>
      </c>
      <c r="AR833" s="184" t="s">
        <v>301</v>
      </c>
      <c r="AT833" s="184" t="s">
        <v>218</v>
      </c>
      <c r="AU833" s="184" t="s">
        <v>83</v>
      </c>
      <c r="AY833" s="258" t="s">
        <v>216</v>
      </c>
      <c r="BE833" s="283">
        <f>IF(N833="základná",J833,0)</f>
        <v>0</v>
      </c>
      <c r="BF833" s="283">
        <f>IF(N833="znížená",J833,0)</f>
        <v>0</v>
      </c>
      <c r="BG833" s="283">
        <f>IF(N833="zákl. prenesená",J833,0)</f>
        <v>0</v>
      </c>
      <c r="BH833" s="283">
        <f>IF(N833="zníž. prenesená",J833,0)</f>
        <v>0</v>
      </c>
      <c r="BI833" s="283">
        <f>IF(N833="nulová",J833,0)</f>
        <v>0</v>
      </c>
      <c r="BJ833" s="258" t="s">
        <v>83</v>
      </c>
      <c r="BK833" s="283">
        <f>ROUND(I833*H833,2)</f>
        <v>0</v>
      </c>
      <c r="BL833" s="258" t="s">
        <v>301</v>
      </c>
      <c r="BM833" s="184" t="s">
        <v>1229</v>
      </c>
    </row>
    <row r="834" spans="2:65" s="13" customFormat="1" ht="12">
      <c r="B834" s="185"/>
      <c r="D834" s="186" t="s">
        <v>224</v>
      </c>
      <c r="E834" s="187" t="s">
        <v>1</v>
      </c>
      <c r="F834" s="188" t="s">
        <v>1018</v>
      </c>
      <c r="H834" s="187" t="s">
        <v>1</v>
      </c>
      <c r="I834" s="189"/>
      <c r="L834" s="185"/>
      <c r="M834" s="190"/>
      <c r="T834" s="191"/>
      <c r="AT834" s="187" t="s">
        <v>224</v>
      </c>
      <c r="AU834" s="187" t="s">
        <v>83</v>
      </c>
      <c r="AV834" s="13" t="s">
        <v>78</v>
      </c>
      <c r="AW834" s="13" t="s">
        <v>27</v>
      </c>
      <c r="AX834" s="13" t="s">
        <v>72</v>
      </c>
      <c r="AY834" s="187" t="s">
        <v>216</v>
      </c>
    </row>
    <row r="835" spans="2:65" s="14" customFormat="1" ht="12">
      <c r="B835" s="192"/>
      <c r="D835" s="186" t="s">
        <v>224</v>
      </c>
      <c r="E835" s="193" t="s">
        <v>1</v>
      </c>
      <c r="F835" s="194" t="s">
        <v>1230</v>
      </c>
      <c r="H835" s="195">
        <v>17.04</v>
      </c>
      <c r="I835" s="196"/>
      <c r="L835" s="192"/>
      <c r="M835" s="197"/>
      <c r="T835" s="198"/>
      <c r="AT835" s="193" t="s">
        <v>224</v>
      </c>
      <c r="AU835" s="193" t="s">
        <v>83</v>
      </c>
      <c r="AV835" s="14" t="s">
        <v>83</v>
      </c>
      <c r="AW835" s="14" t="s">
        <v>27</v>
      </c>
      <c r="AX835" s="14" t="s">
        <v>72</v>
      </c>
      <c r="AY835" s="193" t="s">
        <v>216</v>
      </c>
    </row>
    <row r="836" spans="2:65" s="13" customFormat="1" ht="12">
      <c r="B836" s="185"/>
      <c r="D836" s="186" t="s">
        <v>224</v>
      </c>
      <c r="E836" s="187" t="s">
        <v>1</v>
      </c>
      <c r="F836" s="188" t="s">
        <v>1020</v>
      </c>
      <c r="H836" s="187" t="s">
        <v>1</v>
      </c>
      <c r="I836" s="189"/>
      <c r="L836" s="185"/>
      <c r="M836" s="190"/>
      <c r="T836" s="191"/>
      <c r="AT836" s="187" t="s">
        <v>224</v>
      </c>
      <c r="AU836" s="187" t="s">
        <v>83</v>
      </c>
      <c r="AV836" s="13" t="s">
        <v>78</v>
      </c>
      <c r="AW836" s="13" t="s">
        <v>27</v>
      </c>
      <c r="AX836" s="13" t="s">
        <v>72</v>
      </c>
      <c r="AY836" s="187" t="s">
        <v>216</v>
      </c>
    </row>
    <row r="837" spans="2:65" s="14" customFormat="1" ht="12">
      <c r="B837" s="192"/>
      <c r="D837" s="186" t="s">
        <v>224</v>
      </c>
      <c r="E837" s="193" t="s">
        <v>1</v>
      </c>
      <c r="F837" s="194" t="s">
        <v>1231</v>
      </c>
      <c r="H837" s="195">
        <v>2.56</v>
      </c>
      <c r="I837" s="196"/>
      <c r="L837" s="192"/>
      <c r="M837" s="197"/>
      <c r="T837" s="198"/>
      <c r="AT837" s="193" t="s">
        <v>224</v>
      </c>
      <c r="AU837" s="193" t="s">
        <v>83</v>
      </c>
      <c r="AV837" s="14" t="s">
        <v>83</v>
      </c>
      <c r="AW837" s="14" t="s">
        <v>27</v>
      </c>
      <c r="AX837" s="14" t="s">
        <v>72</v>
      </c>
      <c r="AY837" s="193" t="s">
        <v>216</v>
      </c>
    </row>
    <row r="838" spans="2:65" s="13" customFormat="1" ht="12">
      <c r="B838" s="185"/>
      <c r="D838" s="186" t="s">
        <v>224</v>
      </c>
      <c r="E838" s="187" t="s">
        <v>1</v>
      </c>
      <c r="F838" s="188" t="s">
        <v>1022</v>
      </c>
      <c r="H838" s="187" t="s">
        <v>1</v>
      </c>
      <c r="I838" s="189"/>
      <c r="L838" s="185"/>
      <c r="M838" s="190"/>
      <c r="T838" s="191"/>
      <c r="AT838" s="187" t="s">
        <v>224</v>
      </c>
      <c r="AU838" s="187" t="s">
        <v>83</v>
      </c>
      <c r="AV838" s="13" t="s">
        <v>78</v>
      </c>
      <c r="AW838" s="13" t="s">
        <v>27</v>
      </c>
      <c r="AX838" s="13" t="s">
        <v>72</v>
      </c>
      <c r="AY838" s="187" t="s">
        <v>216</v>
      </c>
    </row>
    <row r="839" spans="2:65" s="14" customFormat="1" ht="12">
      <c r="B839" s="192"/>
      <c r="D839" s="186" t="s">
        <v>224</v>
      </c>
      <c r="E839" s="193" t="s">
        <v>1</v>
      </c>
      <c r="F839" s="194" t="s">
        <v>1232</v>
      </c>
      <c r="H839" s="195">
        <v>7.2</v>
      </c>
      <c r="I839" s="196"/>
      <c r="L839" s="192"/>
      <c r="M839" s="197"/>
      <c r="T839" s="198"/>
      <c r="AT839" s="193" t="s">
        <v>224</v>
      </c>
      <c r="AU839" s="193" t="s">
        <v>83</v>
      </c>
      <c r="AV839" s="14" t="s">
        <v>83</v>
      </c>
      <c r="AW839" s="14" t="s">
        <v>27</v>
      </c>
      <c r="AX839" s="14" t="s">
        <v>72</v>
      </c>
      <c r="AY839" s="193" t="s">
        <v>216</v>
      </c>
    </row>
    <row r="840" spans="2:65" s="13" customFormat="1" ht="12">
      <c r="B840" s="185"/>
      <c r="D840" s="186" t="s">
        <v>224</v>
      </c>
      <c r="E840" s="187" t="s">
        <v>1</v>
      </c>
      <c r="F840" s="188" t="s">
        <v>1024</v>
      </c>
      <c r="H840" s="187" t="s">
        <v>1</v>
      </c>
      <c r="I840" s="189"/>
      <c r="L840" s="185"/>
      <c r="M840" s="190"/>
      <c r="T840" s="191"/>
      <c r="AT840" s="187" t="s">
        <v>224</v>
      </c>
      <c r="AU840" s="187" t="s">
        <v>83</v>
      </c>
      <c r="AV840" s="13" t="s">
        <v>78</v>
      </c>
      <c r="AW840" s="13" t="s">
        <v>27</v>
      </c>
      <c r="AX840" s="13" t="s">
        <v>72</v>
      </c>
      <c r="AY840" s="187" t="s">
        <v>216</v>
      </c>
    </row>
    <row r="841" spans="2:65" s="14" customFormat="1" ht="12">
      <c r="B841" s="192"/>
      <c r="D841" s="186" t="s">
        <v>224</v>
      </c>
      <c r="E841" s="193" t="s">
        <v>1</v>
      </c>
      <c r="F841" s="194" t="s">
        <v>1233</v>
      </c>
      <c r="H841" s="195">
        <v>4.2</v>
      </c>
      <c r="I841" s="196"/>
      <c r="L841" s="192"/>
      <c r="M841" s="197"/>
      <c r="T841" s="198"/>
      <c r="AT841" s="193" t="s">
        <v>224</v>
      </c>
      <c r="AU841" s="193" t="s">
        <v>83</v>
      </c>
      <c r="AV841" s="14" t="s">
        <v>83</v>
      </c>
      <c r="AW841" s="14" t="s">
        <v>27</v>
      </c>
      <c r="AX841" s="14" t="s">
        <v>72</v>
      </c>
      <c r="AY841" s="193" t="s">
        <v>216</v>
      </c>
    </row>
    <row r="842" spans="2:65" s="13" customFormat="1" ht="12">
      <c r="B842" s="185"/>
      <c r="D842" s="186" t="s">
        <v>224</v>
      </c>
      <c r="E842" s="187" t="s">
        <v>1</v>
      </c>
      <c r="F842" s="188" t="s">
        <v>998</v>
      </c>
      <c r="H842" s="187" t="s">
        <v>1</v>
      </c>
      <c r="I842" s="189"/>
      <c r="L842" s="185"/>
      <c r="M842" s="190"/>
      <c r="T842" s="191"/>
      <c r="AT842" s="187" t="s">
        <v>224</v>
      </c>
      <c r="AU842" s="187" t="s">
        <v>83</v>
      </c>
      <c r="AV842" s="13" t="s">
        <v>78</v>
      </c>
      <c r="AW842" s="13" t="s">
        <v>27</v>
      </c>
      <c r="AX842" s="13" t="s">
        <v>72</v>
      </c>
      <c r="AY842" s="187" t="s">
        <v>216</v>
      </c>
    </row>
    <row r="843" spans="2:65" s="14" customFormat="1" ht="12">
      <c r="B843" s="192"/>
      <c r="D843" s="186" t="s">
        <v>224</v>
      </c>
      <c r="E843" s="193" t="s">
        <v>1</v>
      </c>
      <c r="F843" s="194" t="s">
        <v>1234</v>
      </c>
      <c r="H843" s="195">
        <v>3.4079999999999999</v>
      </c>
      <c r="I843" s="196"/>
      <c r="L843" s="192"/>
      <c r="M843" s="197"/>
      <c r="T843" s="198"/>
      <c r="AT843" s="193" t="s">
        <v>224</v>
      </c>
      <c r="AU843" s="193" t="s">
        <v>83</v>
      </c>
      <c r="AV843" s="14" t="s">
        <v>83</v>
      </c>
      <c r="AW843" s="14" t="s">
        <v>27</v>
      </c>
      <c r="AX843" s="14" t="s">
        <v>72</v>
      </c>
      <c r="AY843" s="193" t="s">
        <v>216</v>
      </c>
    </row>
    <row r="844" spans="2:65" s="13" customFormat="1" ht="12">
      <c r="B844" s="185"/>
      <c r="D844" s="186" t="s">
        <v>224</v>
      </c>
      <c r="E844" s="187" t="s">
        <v>1</v>
      </c>
      <c r="F844" s="188" t="s">
        <v>1011</v>
      </c>
      <c r="H844" s="187" t="s">
        <v>1</v>
      </c>
      <c r="I844" s="189"/>
      <c r="L844" s="185"/>
      <c r="M844" s="190"/>
      <c r="T844" s="191"/>
      <c r="AT844" s="187" t="s">
        <v>224</v>
      </c>
      <c r="AU844" s="187" t="s">
        <v>83</v>
      </c>
      <c r="AV844" s="13" t="s">
        <v>78</v>
      </c>
      <c r="AW844" s="13" t="s">
        <v>27</v>
      </c>
      <c r="AX844" s="13" t="s">
        <v>72</v>
      </c>
      <c r="AY844" s="187" t="s">
        <v>216</v>
      </c>
    </row>
    <row r="845" spans="2:65" s="14" customFormat="1" ht="12">
      <c r="B845" s="192"/>
      <c r="D845" s="186" t="s">
        <v>224</v>
      </c>
      <c r="E845" s="193" t="s">
        <v>1</v>
      </c>
      <c r="F845" s="194" t="s">
        <v>1235</v>
      </c>
      <c r="H845" s="195">
        <v>4.5439999999999996</v>
      </c>
      <c r="I845" s="196"/>
      <c r="L845" s="192"/>
      <c r="M845" s="197"/>
      <c r="T845" s="198"/>
      <c r="AT845" s="193" t="s">
        <v>224</v>
      </c>
      <c r="AU845" s="193" t="s">
        <v>83</v>
      </c>
      <c r="AV845" s="14" t="s">
        <v>83</v>
      </c>
      <c r="AW845" s="14" t="s">
        <v>27</v>
      </c>
      <c r="AX845" s="14" t="s">
        <v>72</v>
      </c>
      <c r="AY845" s="193" t="s">
        <v>216</v>
      </c>
    </row>
    <row r="846" spans="2:65" s="13" customFormat="1" ht="12">
      <c r="B846" s="185"/>
      <c r="D846" s="186" t="s">
        <v>224</v>
      </c>
      <c r="E846" s="187" t="s">
        <v>1</v>
      </c>
      <c r="F846" s="188" t="s">
        <v>1000</v>
      </c>
      <c r="H846" s="187" t="s">
        <v>1</v>
      </c>
      <c r="I846" s="189"/>
      <c r="L846" s="185"/>
      <c r="M846" s="190"/>
      <c r="T846" s="191"/>
      <c r="AT846" s="187" t="s">
        <v>224</v>
      </c>
      <c r="AU846" s="187" t="s">
        <v>83</v>
      </c>
      <c r="AV846" s="13" t="s">
        <v>78</v>
      </c>
      <c r="AW846" s="13" t="s">
        <v>27</v>
      </c>
      <c r="AX846" s="13" t="s">
        <v>72</v>
      </c>
      <c r="AY846" s="187" t="s">
        <v>216</v>
      </c>
    </row>
    <row r="847" spans="2:65" s="14" customFormat="1" ht="12">
      <c r="B847" s="192"/>
      <c r="D847" s="186" t="s">
        <v>224</v>
      </c>
      <c r="E847" s="193" t="s">
        <v>1</v>
      </c>
      <c r="F847" s="194" t="s">
        <v>1236</v>
      </c>
      <c r="H847" s="195">
        <v>22.571999999999999</v>
      </c>
      <c r="I847" s="196"/>
      <c r="L847" s="192"/>
      <c r="M847" s="197"/>
      <c r="T847" s="198"/>
      <c r="AT847" s="193" t="s">
        <v>224</v>
      </c>
      <c r="AU847" s="193" t="s">
        <v>83</v>
      </c>
      <c r="AV847" s="14" t="s">
        <v>83</v>
      </c>
      <c r="AW847" s="14" t="s">
        <v>27</v>
      </c>
      <c r="AX847" s="14" t="s">
        <v>72</v>
      </c>
      <c r="AY847" s="193" t="s">
        <v>216</v>
      </c>
    </row>
    <row r="848" spans="2:65" s="13" customFormat="1" ht="12">
      <c r="B848" s="185"/>
      <c r="D848" s="186" t="s">
        <v>224</v>
      </c>
      <c r="E848" s="187" t="s">
        <v>1</v>
      </c>
      <c r="F848" s="188" t="s">
        <v>1002</v>
      </c>
      <c r="H848" s="187" t="s">
        <v>1</v>
      </c>
      <c r="I848" s="189"/>
      <c r="L848" s="185"/>
      <c r="M848" s="190"/>
      <c r="T848" s="191"/>
      <c r="AT848" s="187" t="s">
        <v>224</v>
      </c>
      <c r="AU848" s="187" t="s">
        <v>83</v>
      </c>
      <c r="AV848" s="13" t="s">
        <v>78</v>
      </c>
      <c r="AW848" s="13" t="s">
        <v>27</v>
      </c>
      <c r="AX848" s="13" t="s">
        <v>72</v>
      </c>
      <c r="AY848" s="187" t="s">
        <v>216</v>
      </c>
    </row>
    <row r="849" spans="2:65" s="14" customFormat="1" ht="12">
      <c r="B849" s="192"/>
      <c r="D849" s="186" t="s">
        <v>224</v>
      </c>
      <c r="E849" s="193" t="s">
        <v>1</v>
      </c>
      <c r="F849" s="194" t="s">
        <v>1237</v>
      </c>
      <c r="H849" s="195">
        <v>18.809999999999999</v>
      </c>
      <c r="I849" s="196"/>
      <c r="L849" s="192"/>
      <c r="M849" s="197"/>
      <c r="T849" s="198"/>
      <c r="AT849" s="193" t="s">
        <v>224</v>
      </c>
      <c r="AU849" s="193" t="s">
        <v>83</v>
      </c>
      <c r="AV849" s="14" t="s">
        <v>83</v>
      </c>
      <c r="AW849" s="14" t="s">
        <v>27</v>
      </c>
      <c r="AX849" s="14" t="s">
        <v>72</v>
      </c>
      <c r="AY849" s="193" t="s">
        <v>216</v>
      </c>
    </row>
    <row r="850" spans="2:65" s="13" customFormat="1" ht="12">
      <c r="B850" s="185"/>
      <c r="D850" s="186" t="s">
        <v>224</v>
      </c>
      <c r="E850" s="187" t="s">
        <v>1</v>
      </c>
      <c r="F850" s="188" t="s">
        <v>1003</v>
      </c>
      <c r="H850" s="187" t="s">
        <v>1</v>
      </c>
      <c r="I850" s="189"/>
      <c r="L850" s="185"/>
      <c r="M850" s="190"/>
      <c r="T850" s="191"/>
      <c r="AT850" s="187" t="s">
        <v>224</v>
      </c>
      <c r="AU850" s="187" t="s">
        <v>83</v>
      </c>
      <c r="AV850" s="13" t="s">
        <v>78</v>
      </c>
      <c r="AW850" s="13" t="s">
        <v>27</v>
      </c>
      <c r="AX850" s="13" t="s">
        <v>72</v>
      </c>
      <c r="AY850" s="187" t="s">
        <v>216</v>
      </c>
    </row>
    <row r="851" spans="2:65" s="14" customFormat="1" ht="12">
      <c r="B851" s="192"/>
      <c r="D851" s="186" t="s">
        <v>224</v>
      </c>
      <c r="E851" s="193" t="s">
        <v>1</v>
      </c>
      <c r="F851" s="194" t="s">
        <v>1238</v>
      </c>
      <c r="H851" s="195">
        <v>4.3559999999999999</v>
      </c>
      <c r="I851" s="196"/>
      <c r="L851" s="192"/>
      <c r="M851" s="197"/>
      <c r="T851" s="198"/>
      <c r="AT851" s="193" t="s">
        <v>224</v>
      </c>
      <c r="AU851" s="193" t="s">
        <v>83</v>
      </c>
      <c r="AV851" s="14" t="s">
        <v>83</v>
      </c>
      <c r="AW851" s="14" t="s">
        <v>27</v>
      </c>
      <c r="AX851" s="14" t="s">
        <v>72</v>
      </c>
      <c r="AY851" s="193" t="s">
        <v>216</v>
      </c>
    </row>
    <row r="852" spans="2:65" s="13" customFormat="1" ht="12">
      <c r="B852" s="185"/>
      <c r="D852" s="186" t="s">
        <v>224</v>
      </c>
      <c r="E852" s="187" t="s">
        <v>1</v>
      </c>
      <c r="F852" s="188" t="s">
        <v>1005</v>
      </c>
      <c r="H852" s="187" t="s">
        <v>1</v>
      </c>
      <c r="I852" s="189"/>
      <c r="L852" s="185"/>
      <c r="M852" s="190"/>
      <c r="T852" s="191"/>
      <c r="AT852" s="187" t="s">
        <v>224</v>
      </c>
      <c r="AU852" s="187" t="s">
        <v>83</v>
      </c>
      <c r="AV852" s="13" t="s">
        <v>78</v>
      </c>
      <c r="AW852" s="13" t="s">
        <v>27</v>
      </c>
      <c r="AX852" s="13" t="s">
        <v>72</v>
      </c>
      <c r="AY852" s="187" t="s">
        <v>216</v>
      </c>
    </row>
    <row r="853" spans="2:65" s="14" customFormat="1" ht="12">
      <c r="B853" s="192"/>
      <c r="D853" s="186" t="s">
        <v>224</v>
      </c>
      <c r="E853" s="193" t="s">
        <v>1</v>
      </c>
      <c r="F853" s="194" t="s">
        <v>1239</v>
      </c>
      <c r="H853" s="195">
        <v>3.1240000000000001</v>
      </c>
      <c r="I853" s="196"/>
      <c r="L853" s="192"/>
      <c r="M853" s="197"/>
      <c r="T853" s="198"/>
      <c r="AT853" s="193" t="s">
        <v>224</v>
      </c>
      <c r="AU853" s="193" t="s">
        <v>83</v>
      </c>
      <c r="AV853" s="14" t="s">
        <v>83</v>
      </c>
      <c r="AW853" s="14" t="s">
        <v>27</v>
      </c>
      <c r="AX853" s="14" t="s">
        <v>72</v>
      </c>
      <c r="AY853" s="193" t="s">
        <v>216</v>
      </c>
    </row>
    <row r="854" spans="2:65" s="15" customFormat="1" ht="12">
      <c r="B854" s="199"/>
      <c r="D854" s="186" t="s">
        <v>224</v>
      </c>
      <c r="E854" s="200" t="s">
        <v>1</v>
      </c>
      <c r="F854" s="201" t="s">
        <v>229</v>
      </c>
      <c r="H854" s="202">
        <v>87.813999999999993</v>
      </c>
      <c r="I854" s="203"/>
      <c r="L854" s="199"/>
      <c r="M854" s="204"/>
      <c r="T854" s="205"/>
      <c r="AT854" s="200" t="s">
        <v>224</v>
      </c>
      <c r="AU854" s="200" t="s">
        <v>83</v>
      </c>
      <c r="AV854" s="15" t="s">
        <v>222</v>
      </c>
      <c r="AW854" s="15" t="s">
        <v>27</v>
      </c>
      <c r="AX854" s="15" t="s">
        <v>78</v>
      </c>
      <c r="AY854" s="200" t="s">
        <v>216</v>
      </c>
    </row>
    <row r="855" spans="2:65" s="2" customFormat="1" ht="21.75" customHeight="1">
      <c r="B855" s="143"/>
      <c r="C855" s="172" t="s">
        <v>1264</v>
      </c>
      <c r="D855" s="172" t="s">
        <v>218</v>
      </c>
      <c r="E855" s="173" t="s">
        <v>1240</v>
      </c>
      <c r="F855" s="174" t="s">
        <v>1241</v>
      </c>
      <c r="G855" s="175" t="s">
        <v>269</v>
      </c>
      <c r="H855" s="176">
        <v>72.128</v>
      </c>
      <c r="I855" s="177"/>
      <c r="J855" s="178">
        <f>ROUND(I855*H855,2)</f>
        <v>0</v>
      </c>
      <c r="K855" s="281"/>
      <c r="L855" s="45"/>
      <c r="M855" s="180" t="s">
        <v>1</v>
      </c>
      <c r="N855" s="139" t="s">
        <v>38</v>
      </c>
      <c r="P855" s="282">
        <f>O855*H855</f>
        <v>0</v>
      </c>
      <c r="Q855" s="282">
        <v>4.2000000000000002E-4</v>
      </c>
      <c r="R855" s="282">
        <f>Q855*H855</f>
        <v>3.0293760000000003E-2</v>
      </c>
      <c r="S855" s="282">
        <v>0</v>
      </c>
      <c r="T855" s="183">
        <f>S855*H855</f>
        <v>0</v>
      </c>
      <c r="AR855" s="184" t="s">
        <v>301</v>
      </c>
      <c r="AT855" s="184" t="s">
        <v>218</v>
      </c>
      <c r="AU855" s="184" t="s">
        <v>83</v>
      </c>
      <c r="AY855" s="258" t="s">
        <v>216</v>
      </c>
      <c r="BE855" s="283">
        <f>IF(N855="základná",J855,0)</f>
        <v>0</v>
      </c>
      <c r="BF855" s="283">
        <f>IF(N855="znížená",J855,0)</f>
        <v>0</v>
      </c>
      <c r="BG855" s="283">
        <f>IF(N855="zákl. prenesená",J855,0)</f>
        <v>0</v>
      </c>
      <c r="BH855" s="283">
        <f>IF(N855="zníž. prenesená",J855,0)</f>
        <v>0</v>
      </c>
      <c r="BI855" s="283">
        <f>IF(N855="nulová",J855,0)</f>
        <v>0</v>
      </c>
      <c r="BJ855" s="258" t="s">
        <v>83</v>
      </c>
      <c r="BK855" s="283">
        <f>ROUND(I855*H855,2)</f>
        <v>0</v>
      </c>
      <c r="BL855" s="258" t="s">
        <v>301</v>
      </c>
      <c r="BM855" s="184" t="s">
        <v>1242</v>
      </c>
    </row>
    <row r="856" spans="2:65" s="13" customFormat="1" ht="12">
      <c r="B856" s="185"/>
      <c r="D856" s="186" t="s">
        <v>224</v>
      </c>
      <c r="E856" s="187" t="s">
        <v>1</v>
      </c>
      <c r="F856" s="188" t="s">
        <v>1243</v>
      </c>
      <c r="H856" s="187" t="s">
        <v>1</v>
      </c>
      <c r="I856" s="189"/>
      <c r="L856" s="185"/>
      <c r="M856" s="190"/>
      <c r="T856" s="191"/>
      <c r="AT856" s="187" t="s">
        <v>224</v>
      </c>
      <c r="AU856" s="187" t="s">
        <v>83</v>
      </c>
      <c r="AV856" s="13" t="s">
        <v>78</v>
      </c>
      <c r="AW856" s="13" t="s">
        <v>27</v>
      </c>
      <c r="AX856" s="13" t="s">
        <v>72</v>
      </c>
      <c r="AY856" s="187" t="s">
        <v>216</v>
      </c>
    </row>
    <row r="857" spans="2:65" s="13" customFormat="1" ht="12">
      <c r="B857" s="185"/>
      <c r="D857" s="186" t="s">
        <v>224</v>
      </c>
      <c r="E857" s="187" t="s">
        <v>1</v>
      </c>
      <c r="F857" s="188" t="s">
        <v>1244</v>
      </c>
      <c r="H857" s="187" t="s">
        <v>1</v>
      </c>
      <c r="I857" s="189"/>
      <c r="L857" s="185"/>
      <c r="M857" s="190"/>
      <c r="T857" s="191"/>
      <c r="AT857" s="187" t="s">
        <v>224</v>
      </c>
      <c r="AU857" s="187" t="s">
        <v>83</v>
      </c>
      <c r="AV857" s="13" t="s">
        <v>78</v>
      </c>
      <c r="AW857" s="13" t="s">
        <v>27</v>
      </c>
      <c r="AX857" s="13" t="s">
        <v>72</v>
      </c>
      <c r="AY857" s="187" t="s">
        <v>216</v>
      </c>
    </row>
    <row r="858" spans="2:65" s="13" customFormat="1" ht="12">
      <c r="B858" s="185"/>
      <c r="D858" s="186" t="s">
        <v>224</v>
      </c>
      <c r="E858" s="187" t="s">
        <v>1</v>
      </c>
      <c r="F858" s="188" t="s">
        <v>1245</v>
      </c>
      <c r="H858" s="187" t="s">
        <v>1</v>
      </c>
      <c r="I858" s="189"/>
      <c r="L858" s="185"/>
      <c r="M858" s="190"/>
      <c r="T858" s="191"/>
      <c r="AT858" s="187" t="s">
        <v>224</v>
      </c>
      <c r="AU858" s="187" t="s">
        <v>83</v>
      </c>
      <c r="AV858" s="13" t="s">
        <v>78</v>
      </c>
      <c r="AW858" s="13" t="s">
        <v>27</v>
      </c>
      <c r="AX858" s="13" t="s">
        <v>72</v>
      </c>
      <c r="AY858" s="187" t="s">
        <v>216</v>
      </c>
    </row>
    <row r="859" spans="2:65" s="14" customFormat="1" ht="12">
      <c r="B859" s="192"/>
      <c r="D859" s="186" t="s">
        <v>224</v>
      </c>
      <c r="E859" s="193" t="s">
        <v>1</v>
      </c>
      <c r="F859" s="194" t="s">
        <v>1246</v>
      </c>
      <c r="H859" s="195">
        <v>27.454000000000001</v>
      </c>
      <c r="I859" s="196"/>
      <c r="L859" s="192"/>
      <c r="M859" s="197"/>
      <c r="T859" s="198"/>
      <c r="AT859" s="193" t="s">
        <v>224</v>
      </c>
      <c r="AU859" s="193" t="s">
        <v>83</v>
      </c>
      <c r="AV859" s="14" t="s">
        <v>83</v>
      </c>
      <c r="AW859" s="14" t="s">
        <v>27</v>
      </c>
      <c r="AX859" s="14" t="s">
        <v>72</v>
      </c>
      <c r="AY859" s="193" t="s">
        <v>216</v>
      </c>
    </row>
    <row r="860" spans="2:65" s="14" customFormat="1" ht="12">
      <c r="B860" s="192"/>
      <c r="D860" s="186" t="s">
        <v>224</v>
      </c>
      <c r="E860" s="193" t="s">
        <v>1</v>
      </c>
      <c r="F860" s="194" t="s">
        <v>1247</v>
      </c>
      <c r="H860" s="195">
        <v>-1.6</v>
      </c>
      <c r="I860" s="196"/>
      <c r="L860" s="192"/>
      <c r="M860" s="197"/>
      <c r="T860" s="198"/>
      <c r="AT860" s="193" t="s">
        <v>224</v>
      </c>
      <c r="AU860" s="193" t="s">
        <v>83</v>
      </c>
      <c r="AV860" s="14" t="s">
        <v>83</v>
      </c>
      <c r="AW860" s="14" t="s">
        <v>27</v>
      </c>
      <c r="AX860" s="14" t="s">
        <v>72</v>
      </c>
      <c r="AY860" s="193" t="s">
        <v>216</v>
      </c>
    </row>
    <row r="861" spans="2:65" s="13" customFormat="1" ht="12">
      <c r="B861" s="185"/>
      <c r="D861" s="186" t="s">
        <v>224</v>
      </c>
      <c r="E861" s="187" t="s">
        <v>1</v>
      </c>
      <c r="F861" s="188" t="s">
        <v>1248</v>
      </c>
      <c r="H861" s="187" t="s">
        <v>1</v>
      </c>
      <c r="I861" s="189"/>
      <c r="L861" s="185"/>
      <c r="M861" s="190"/>
      <c r="T861" s="191"/>
      <c r="AT861" s="187" t="s">
        <v>224</v>
      </c>
      <c r="AU861" s="187" t="s">
        <v>83</v>
      </c>
      <c r="AV861" s="13" t="s">
        <v>78</v>
      </c>
      <c r="AW861" s="13" t="s">
        <v>27</v>
      </c>
      <c r="AX861" s="13" t="s">
        <v>72</v>
      </c>
      <c r="AY861" s="187" t="s">
        <v>216</v>
      </c>
    </row>
    <row r="862" spans="2:65" s="14" customFormat="1" ht="12">
      <c r="B862" s="192"/>
      <c r="D862" s="186" t="s">
        <v>224</v>
      </c>
      <c r="E862" s="193" t="s">
        <v>1</v>
      </c>
      <c r="F862" s="194" t="s">
        <v>1246</v>
      </c>
      <c r="H862" s="195">
        <v>27.454000000000001</v>
      </c>
      <c r="I862" s="196"/>
      <c r="L862" s="192"/>
      <c r="M862" s="197"/>
      <c r="T862" s="198"/>
      <c r="AT862" s="193" t="s">
        <v>224</v>
      </c>
      <c r="AU862" s="193" t="s">
        <v>83</v>
      </c>
      <c r="AV862" s="14" t="s">
        <v>83</v>
      </c>
      <c r="AW862" s="14" t="s">
        <v>27</v>
      </c>
      <c r="AX862" s="14" t="s">
        <v>72</v>
      </c>
      <c r="AY862" s="193" t="s">
        <v>216</v>
      </c>
    </row>
    <row r="863" spans="2:65" s="14" customFormat="1" ht="12">
      <c r="B863" s="192"/>
      <c r="D863" s="186" t="s">
        <v>224</v>
      </c>
      <c r="E863" s="193" t="s">
        <v>1</v>
      </c>
      <c r="F863" s="194" t="s">
        <v>1247</v>
      </c>
      <c r="H863" s="195">
        <v>-1.6</v>
      </c>
      <c r="I863" s="196"/>
      <c r="L863" s="192"/>
      <c r="M863" s="197"/>
      <c r="T863" s="198"/>
      <c r="AT863" s="193" t="s">
        <v>224</v>
      </c>
      <c r="AU863" s="193" t="s">
        <v>83</v>
      </c>
      <c r="AV863" s="14" t="s">
        <v>83</v>
      </c>
      <c r="AW863" s="14" t="s">
        <v>27</v>
      </c>
      <c r="AX863" s="14" t="s">
        <v>72</v>
      </c>
      <c r="AY863" s="193" t="s">
        <v>216</v>
      </c>
    </row>
    <row r="864" spans="2:65" s="16" customFormat="1" ht="12">
      <c r="B864" s="217"/>
      <c r="D864" s="186" t="s">
        <v>224</v>
      </c>
      <c r="E864" s="218" t="s">
        <v>1</v>
      </c>
      <c r="F864" s="219" t="s">
        <v>374</v>
      </c>
      <c r="H864" s="220">
        <v>51.707999999999998</v>
      </c>
      <c r="I864" s="221"/>
      <c r="L864" s="217"/>
      <c r="M864" s="222"/>
      <c r="T864" s="223"/>
      <c r="AT864" s="218" t="s">
        <v>224</v>
      </c>
      <c r="AU864" s="218" t="s">
        <v>83</v>
      </c>
      <c r="AV864" s="16" t="s">
        <v>237</v>
      </c>
      <c r="AW864" s="16" t="s">
        <v>27</v>
      </c>
      <c r="AX864" s="16" t="s">
        <v>72</v>
      </c>
      <c r="AY864" s="218" t="s">
        <v>216</v>
      </c>
    </row>
    <row r="865" spans="2:65" s="13" customFormat="1" ht="12">
      <c r="B865" s="185"/>
      <c r="D865" s="186" t="s">
        <v>224</v>
      </c>
      <c r="E865" s="187" t="s">
        <v>1</v>
      </c>
      <c r="F865" s="188" t="s">
        <v>1249</v>
      </c>
      <c r="H865" s="187" t="s">
        <v>1</v>
      </c>
      <c r="I865" s="189"/>
      <c r="L865" s="185"/>
      <c r="M865" s="190"/>
      <c r="T865" s="191"/>
      <c r="AT865" s="187" t="s">
        <v>224</v>
      </c>
      <c r="AU865" s="187" t="s">
        <v>83</v>
      </c>
      <c r="AV865" s="13" t="s">
        <v>78</v>
      </c>
      <c r="AW865" s="13" t="s">
        <v>27</v>
      </c>
      <c r="AX865" s="13" t="s">
        <v>72</v>
      </c>
      <c r="AY865" s="187" t="s">
        <v>216</v>
      </c>
    </row>
    <row r="866" spans="2:65" s="14" customFormat="1" ht="12">
      <c r="B866" s="192"/>
      <c r="D866" s="186" t="s">
        <v>224</v>
      </c>
      <c r="E866" s="193" t="s">
        <v>1</v>
      </c>
      <c r="F866" s="194" t="s">
        <v>1250</v>
      </c>
      <c r="H866" s="195">
        <v>17.22</v>
      </c>
      <c r="I866" s="196"/>
      <c r="L866" s="192"/>
      <c r="M866" s="197"/>
      <c r="T866" s="198"/>
      <c r="AT866" s="193" t="s">
        <v>224</v>
      </c>
      <c r="AU866" s="193" t="s">
        <v>83</v>
      </c>
      <c r="AV866" s="14" t="s">
        <v>83</v>
      </c>
      <c r="AW866" s="14" t="s">
        <v>27</v>
      </c>
      <c r="AX866" s="14" t="s">
        <v>72</v>
      </c>
      <c r="AY866" s="193" t="s">
        <v>216</v>
      </c>
    </row>
    <row r="867" spans="2:65" s="14" customFormat="1" ht="12">
      <c r="B867" s="192"/>
      <c r="D867" s="186" t="s">
        <v>224</v>
      </c>
      <c r="E867" s="193" t="s">
        <v>1</v>
      </c>
      <c r="F867" s="194" t="s">
        <v>804</v>
      </c>
      <c r="H867" s="195">
        <v>-2</v>
      </c>
      <c r="I867" s="196"/>
      <c r="L867" s="192"/>
      <c r="M867" s="197"/>
      <c r="T867" s="198"/>
      <c r="AT867" s="193" t="s">
        <v>224</v>
      </c>
      <c r="AU867" s="193" t="s">
        <v>83</v>
      </c>
      <c r="AV867" s="14" t="s">
        <v>83</v>
      </c>
      <c r="AW867" s="14" t="s">
        <v>27</v>
      </c>
      <c r="AX867" s="14" t="s">
        <v>72</v>
      </c>
      <c r="AY867" s="193" t="s">
        <v>216</v>
      </c>
    </row>
    <row r="868" spans="2:65" s="14" customFormat="1" ht="12">
      <c r="B868" s="192"/>
      <c r="D868" s="186" t="s">
        <v>224</v>
      </c>
      <c r="E868" s="193" t="s">
        <v>1</v>
      </c>
      <c r="F868" s="194" t="s">
        <v>966</v>
      </c>
      <c r="H868" s="195">
        <v>5.2</v>
      </c>
      <c r="I868" s="196"/>
      <c r="L868" s="192"/>
      <c r="M868" s="197"/>
      <c r="T868" s="198"/>
      <c r="AT868" s="193" t="s">
        <v>224</v>
      </c>
      <c r="AU868" s="193" t="s">
        <v>83</v>
      </c>
      <c r="AV868" s="14" t="s">
        <v>83</v>
      </c>
      <c r="AW868" s="14" t="s">
        <v>27</v>
      </c>
      <c r="AX868" s="14" t="s">
        <v>72</v>
      </c>
      <c r="AY868" s="193" t="s">
        <v>216</v>
      </c>
    </row>
    <row r="869" spans="2:65" s="16" customFormat="1" ht="12">
      <c r="B869" s="217"/>
      <c r="D869" s="186" t="s">
        <v>224</v>
      </c>
      <c r="E869" s="218" t="s">
        <v>1</v>
      </c>
      <c r="F869" s="219" t="s">
        <v>374</v>
      </c>
      <c r="H869" s="220">
        <v>20.420000000000002</v>
      </c>
      <c r="I869" s="221"/>
      <c r="L869" s="217"/>
      <c r="M869" s="222"/>
      <c r="T869" s="223"/>
      <c r="AT869" s="218" t="s">
        <v>224</v>
      </c>
      <c r="AU869" s="218" t="s">
        <v>83</v>
      </c>
      <c r="AV869" s="16" t="s">
        <v>237</v>
      </c>
      <c r="AW869" s="16" t="s">
        <v>27</v>
      </c>
      <c r="AX869" s="16" t="s">
        <v>72</v>
      </c>
      <c r="AY869" s="218" t="s">
        <v>216</v>
      </c>
    </row>
    <row r="870" spans="2:65" s="15" customFormat="1" ht="12">
      <c r="B870" s="199"/>
      <c r="D870" s="186" t="s">
        <v>224</v>
      </c>
      <c r="E870" s="200" t="s">
        <v>1</v>
      </c>
      <c r="F870" s="201" t="s">
        <v>229</v>
      </c>
      <c r="H870" s="202">
        <v>72.128</v>
      </c>
      <c r="I870" s="203"/>
      <c r="L870" s="199"/>
      <c r="M870" s="204"/>
      <c r="T870" s="205"/>
      <c r="AT870" s="200" t="s">
        <v>224</v>
      </c>
      <c r="AU870" s="200" t="s">
        <v>83</v>
      </c>
      <c r="AV870" s="15" t="s">
        <v>222</v>
      </c>
      <c r="AW870" s="15" t="s">
        <v>27</v>
      </c>
      <c r="AX870" s="15" t="s">
        <v>78</v>
      </c>
      <c r="AY870" s="200" t="s">
        <v>216</v>
      </c>
    </row>
    <row r="871" spans="2:65" s="2" customFormat="1" ht="21.75" customHeight="1">
      <c r="B871" s="143"/>
      <c r="C871" s="172" t="s">
        <v>1273</v>
      </c>
      <c r="D871" s="172" t="s">
        <v>218</v>
      </c>
      <c r="E871" s="173" t="s">
        <v>1252</v>
      </c>
      <c r="F871" s="174" t="s">
        <v>1253</v>
      </c>
      <c r="G871" s="175" t="s">
        <v>269</v>
      </c>
      <c r="H871" s="176">
        <v>48.654000000000003</v>
      </c>
      <c r="I871" s="177"/>
      <c r="J871" s="178">
        <f>ROUND(I871*H871,2)</f>
        <v>0</v>
      </c>
      <c r="K871" s="281"/>
      <c r="L871" s="45"/>
      <c r="M871" s="180" t="s">
        <v>1</v>
      </c>
      <c r="N871" s="139" t="s">
        <v>38</v>
      </c>
      <c r="P871" s="282">
        <f>O871*H871</f>
        <v>0</v>
      </c>
      <c r="Q871" s="282">
        <v>4.2000000000000002E-4</v>
      </c>
      <c r="R871" s="282">
        <f>Q871*H871</f>
        <v>2.0434680000000004E-2</v>
      </c>
      <c r="S871" s="282">
        <v>0</v>
      </c>
      <c r="T871" s="183">
        <f>S871*H871</f>
        <v>0</v>
      </c>
      <c r="AR871" s="184" t="s">
        <v>301</v>
      </c>
      <c r="AT871" s="184" t="s">
        <v>218</v>
      </c>
      <c r="AU871" s="184" t="s">
        <v>83</v>
      </c>
      <c r="AY871" s="258" t="s">
        <v>216</v>
      </c>
      <c r="BE871" s="283">
        <f>IF(N871="základná",J871,0)</f>
        <v>0</v>
      </c>
      <c r="BF871" s="283">
        <f>IF(N871="znížená",J871,0)</f>
        <v>0</v>
      </c>
      <c r="BG871" s="283">
        <f>IF(N871="zákl. prenesená",J871,0)</f>
        <v>0</v>
      </c>
      <c r="BH871" s="283">
        <f>IF(N871="zníž. prenesená",J871,0)</f>
        <v>0</v>
      </c>
      <c r="BI871" s="283">
        <f>IF(N871="nulová",J871,0)</f>
        <v>0</v>
      </c>
      <c r="BJ871" s="258" t="s">
        <v>83</v>
      </c>
      <c r="BK871" s="283">
        <f>ROUND(I871*H871,2)</f>
        <v>0</v>
      </c>
      <c r="BL871" s="258" t="s">
        <v>301</v>
      </c>
      <c r="BM871" s="184" t="s">
        <v>1254</v>
      </c>
    </row>
    <row r="872" spans="2:65" s="13" customFormat="1" ht="12">
      <c r="B872" s="185"/>
      <c r="D872" s="186" t="s">
        <v>224</v>
      </c>
      <c r="E872" s="187" t="s">
        <v>1</v>
      </c>
      <c r="F872" s="188" t="s">
        <v>1255</v>
      </c>
      <c r="H872" s="187" t="s">
        <v>1</v>
      </c>
      <c r="I872" s="189"/>
      <c r="L872" s="185"/>
      <c r="M872" s="190"/>
      <c r="T872" s="191"/>
      <c r="AT872" s="187" t="s">
        <v>224</v>
      </c>
      <c r="AU872" s="187" t="s">
        <v>83</v>
      </c>
      <c r="AV872" s="13" t="s">
        <v>78</v>
      </c>
      <c r="AW872" s="13" t="s">
        <v>27</v>
      </c>
      <c r="AX872" s="13" t="s">
        <v>72</v>
      </c>
      <c r="AY872" s="187" t="s">
        <v>216</v>
      </c>
    </row>
    <row r="873" spans="2:65" s="13" customFormat="1" ht="12">
      <c r="B873" s="185"/>
      <c r="D873" s="186" t="s">
        <v>224</v>
      </c>
      <c r="E873" s="187" t="s">
        <v>1</v>
      </c>
      <c r="F873" s="188" t="s">
        <v>1256</v>
      </c>
      <c r="H873" s="187" t="s">
        <v>1</v>
      </c>
      <c r="I873" s="189"/>
      <c r="L873" s="185"/>
      <c r="M873" s="190"/>
      <c r="T873" s="191"/>
      <c r="AT873" s="187" t="s">
        <v>224</v>
      </c>
      <c r="AU873" s="187" t="s">
        <v>83</v>
      </c>
      <c r="AV873" s="13" t="s">
        <v>78</v>
      </c>
      <c r="AW873" s="13" t="s">
        <v>27</v>
      </c>
      <c r="AX873" s="13" t="s">
        <v>72</v>
      </c>
      <c r="AY873" s="187" t="s">
        <v>216</v>
      </c>
    </row>
    <row r="874" spans="2:65" s="14" customFormat="1" ht="12">
      <c r="B874" s="192"/>
      <c r="D874" s="186" t="s">
        <v>224</v>
      </c>
      <c r="E874" s="193" t="s">
        <v>1</v>
      </c>
      <c r="F874" s="194" t="s">
        <v>1257</v>
      </c>
      <c r="H874" s="195">
        <v>23.744</v>
      </c>
      <c r="I874" s="196"/>
      <c r="L874" s="192"/>
      <c r="M874" s="197"/>
      <c r="T874" s="198"/>
      <c r="AT874" s="193" t="s">
        <v>224</v>
      </c>
      <c r="AU874" s="193" t="s">
        <v>83</v>
      </c>
      <c r="AV874" s="14" t="s">
        <v>83</v>
      </c>
      <c r="AW874" s="14" t="s">
        <v>27</v>
      </c>
      <c r="AX874" s="14" t="s">
        <v>72</v>
      </c>
      <c r="AY874" s="193" t="s">
        <v>216</v>
      </c>
    </row>
    <row r="875" spans="2:65" s="14" customFormat="1" ht="12">
      <c r="B875" s="192"/>
      <c r="D875" s="186" t="s">
        <v>224</v>
      </c>
      <c r="E875" s="193" t="s">
        <v>1</v>
      </c>
      <c r="F875" s="194" t="s">
        <v>492</v>
      </c>
      <c r="H875" s="195">
        <v>-6.4</v>
      </c>
      <c r="I875" s="196"/>
      <c r="L875" s="192"/>
      <c r="M875" s="197"/>
      <c r="T875" s="198"/>
      <c r="AT875" s="193" t="s">
        <v>224</v>
      </c>
      <c r="AU875" s="193" t="s">
        <v>83</v>
      </c>
      <c r="AV875" s="14" t="s">
        <v>83</v>
      </c>
      <c r="AW875" s="14" t="s">
        <v>27</v>
      </c>
      <c r="AX875" s="14" t="s">
        <v>72</v>
      </c>
      <c r="AY875" s="193" t="s">
        <v>216</v>
      </c>
    </row>
    <row r="876" spans="2:65" s="13" customFormat="1" ht="12">
      <c r="B876" s="185"/>
      <c r="D876" s="186" t="s">
        <v>224</v>
      </c>
      <c r="E876" s="187" t="s">
        <v>1</v>
      </c>
      <c r="F876" s="188" t="s">
        <v>1258</v>
      </c>
      <c r="H876" s="187" t="s">
        <v>1</v>
      </c>
      <c r="I876" s="189"/>
      <c r="L876" s="185"/>
      <c r="M876" s="190"/>
      <c r="T876" s="191"/>
      <c r="AT876" s="187" t="s">
        <v>224</v>
      </c>
      <c r="AU876" s="187" t="s">
        <v>83</v>
      </c>
      <c r="AV876" s="13" t="s">
        <v>78</v>
      </c>
      <c r="AW876" s="13" t="s">
        <v>27</v>
      </c>
      <c r="AX876" s="13" t="s">
        <v>72</v>
      </c>
      <c r="AY876" s="187" t="s">
        <v>216</v>
      </c>
    </row>
    <row r="877" spans="2:65" s="14" customFormat="1" ht="12">
      <c r="B877" s="192"/>
      <c r="D877" s="186" t="s">
        <v>224</v>
      </c>
      <c r="E877" s="193" t="s">
        <v>1</v>
      </c>
      <c r="F877" s="194" t="s">
        <v>1259</v>
      </c>
      <c r="H877" s="195">
        <v>23.85</v>
      </c>
      <c r="I877" s="196"/>
      <c r="L877" s="192"/>
      <c r="M877" s="197"/>
      <c r="T877" s="198"/>
      <c r="AT877" s="193" t="s">
        <v>224</v>
      </c>
      <c r="AU877" s="193" t="s">
        <v>83</v>
      </c>
      <c r="AV877" s="14" t="s">
        <v>83</v>
      </c>
      <c r="AW877" s="14" t="s">
        <v>27</v>
      </c>
      <c r="AX877" s="14" t="s">
        <v>72</v>
      </c>
      <c r="AY877" s="193" t="s">
        <v>216</v>
      </c>
    </row>
    <row r="878" spans="2:65" s="14" customFormat="1" ht="12">
      <c r="B878" s="192"/>
      <c r="D878" s="186" t="s">
        <v>224</v>
      </c>
      <c r="E878" s="193" t="s">
        <v>1</v>
      </c>
      <c r="F878" s="194" t="s">
        <v>1260</v>
      </c>
      <c r="H878" s="195">
        <v>-3.2</v>
      </c>
      <c r="I878" s="196"/>
      <c r="L878" s="192"/>
      <c r="M878" s="197"/>
      <c r="T878" s="198"/>
      <c r="AT878" s="193" t="s">
        <v>224</v>
      </c>
      <c r="AU878" s="193" t="s">
        <v>83</v>
      </c>
      <c r="AV878" s="14" t="s">
        <v>83</v>
      </c>
      <c r="AW878" s="14" t="s">
        <v>27</v>
      </c>
      <c r="AX878" s="14" t="s">
        <v>72</v>
      </c>
      <c r="AY878" s="193" t="s">
        <v>216</v>
      </c>
    </row>
    <row r="879" spans="2:65" s="13" customFormat="1" ht="12">
      <c r="B879" s="185"/>
      <c r="D879" s="186" t="s">
        <v>224</v>
      </c>
      <c r="E879" s="187" t="s">
        <v>1</v>
      </c>
      <c r="F879" s="188" t="s">
        <v>1261</v>
      </c>
      <c r="H879" s="187" t="s">
        <v>1</v>
      </c>
      <c r="I879" s="189"/>
      <c r="L879" s="185"/>
      <c r="M879" s="190"/>
      <c r="T879" s="191"/>
      <c r="AT879" s="187" t="s">
        <v>224</v>
      </c>
      <c r="AU879" s="187" t="s">
        <v>83</v>
      </c>
      <c r="AV879" s="13" t="s">
        <v>78</v>
      </c>
      <c r="AW879" s="13" t="s">
        <v>27</v>
      </c>
      <c r="AX879" s="13" t="s">
        <v>72</v>
      </c>
      <c r="AY879" s="187" t="s">
        <v>216</v>
      </c>
    </row>
    <row r="880" spans="2:65" s="13" customFormat="1" ht="12">
      <c r="B880" s="185"/>
      <c r="D880" s="186" t="s">
        <v>224</v>
      </c>
      <c r="E880" s="187" t="s">
        <v>1</v>
      </c>
      <c r="F880" s="188" t="s">
        <v>1262</v>
      </c>
      <c r="H880" s="187" t="s">
        <v>1</v>
      </c>
      <c r="I880" s="189"/>
      <c r="L880" s="185"/>
      <c r="M880" s="190"/>
      <c r="T880" s="191"/>
      <c r="AT880" s="187" t="s">
        <v>224</v>
      </c>
      <c r="AU880" s="187" t="s">
        <v>83</v>
      </c>
      <c r="AV880" s="13" t="s">
        <v>78</v>
      </c>
      <c r="AW880" s="13" t="s">
        <v>27</v>
      </c>
      <c r="AX880" s="13" t="s">
        <v>72</v>
      </c>
      <c r="AY880" s="187" t="s">
        <v>216</v>
      </c>
    </row>
    <row r="881" spans="2:65" s="14" customFormat="1" ht="12">
      <c r="B881" s="192"/>
      <c r="D881" s="186" t="s">
        <v>224</v>
      </c>
      <c r="E881" s="193" t="s">
        <v>1</v>
      </c>
      <c r="F881" s="194" t="s">
        <v>1263</v>
      </c>
      <c r="H881" s="195">
        <v>10.66</v>
      </c>
      <c r="I881" s="196"/>
      <c r="L881" s="192"/>
      <c r="M881" s="197"/>
      <c r="T881" s="198"/>
      <c r="AT881" s="193" t="s">
        <v>224</v>
      </c>
      <c r="AU881" s="193" t="s">
        <v>83</v>
      </c>
      <c r="AV881" s="14" t="s">
        <v>83</v>
      </c>
      <c r="AW881" s="14" t="s">
        <v>27</v>
      </c>
      <c r="AX881" s="14" t="s">
        <v>72</v>
      </c>
      <c r="AY881" s="193" t="s">
        <v>216</v>
      </c>
    </row>
    <row r="882" spans="2:65" s="15" customFormat="1" ht="12">
      <c r="B882" s="199"/>
      <c r="D882" s="186" t="s">
        <v>224</v>
      </c>
      <c r="E882" s="200" t="s">
        <v>1</v>
      </c>
      <c r="F882" s="201" t="s">
        <v>229</v>
      </c>
      <c r="H882" s="202">
        <v>48.654000000000003</v>
      </c>
      <c r="I882" s="203"/>
      <c r="L882" s="199"/>
      <c r="M882" s="204"/>
      <c r="T882" s="205"/>
      <c r="AT882" s="200" t="s">
        <v>224</v>
      </c>
      <c r="AU882" s="200" t="s">
        <v>83</v>
      </c>
      <c r="AV882" s="15" t="s">
        <v>222</v>
      </c>
      <c r="AW882" s="15" t="s">
        <v>27</v>
      </c>
      <c r="AX882" s="15" t="s">
        <v>78</v>
      </c>
      <c r="AY882" s="200" t="s">
        <v>216</v>
      </c>
    </row>
    <row r="883" spans="2:65" s="2" customFormat="1" ht="16.5" customHeight="1">
      <c r="B883" s="143"/>
      <c r="C883" s="172" t="s">
        <v>1285</v>
      </c>
      <c r="D883" s="172" t="s">
        <v>218</v>
      </c>
      <c r="E883" s="173" t="s">
        <v>1265</v>
      </c>
      <c r="F883" s="174" t="s">
        <v>1266</v>
      </c>
      <c r="G883" s="175" t="s">
        <v>269</v>
      </c>
      <c r="H883" s="176">
        <v>32.392000000000003</v>
      </c>
      <c r="I883" s="177"/>
      <c r="J883" s="178">
        <f>ROUND(I883*H883,2)</f>
        <v>0</v>
      </c>
      <c r="K883" s="281"/>
      <c r="L883" s="45"/>
      <c r="M883" s="180" t="s">
        <v>1</v>
      </c>
      <c r="N883" s="139" t="s">
        <v>38</v>
      </c>
      <c r="P883" s="282">
        <f>O883*H883</f>
        <v>0</v>
      </c>
      <c r="Q883" s="282">
        <v>4.2000000000000002E-4</v>
      </c>
      <c r="R883" s="282">
        <f>Q883*H883</f>
        <v>1.3604640000000001E-2</v>
      </c>
      <c r="S883" s="282">
        <v>0</v>
      </c>
      <c r="T883" s="183">
        <f>S883*H883</f>
        <v>0</v>
      </c>
      <c r="AR883" s="184" t="s">
        <v>301</v>
      </c>
      <c r="AT883" s="184" t="s">
        <v>218</v>
      </c>
      <c r="AU883" s="184" t="s">
        <v>83</v>
      </c>
      <c r="AY883" s="258" t="s">
        <v>216</v>
      </c>
      <c r="BE883" s="283">
        <f>IF(N883="základná",J883,0)</f>
        <v>0</v>
      </c>
      <c r="BF883" s="283">
        <f>IF(N883="znížená",J883,0)</f>
        <v>0</v>
      </c>
      <c r="BG883" s="283">
        <f>IF(N883="zákl. prenesená",J883,0)</f>
        <v>0</v>
      </c>
      <c r="BH883" s="283">
        <f>IF(N883="zníž. prenesená",J883,0)</f>
        <v>0</v>
      </c>
      <c r="BI883" s="283">
        <f>IF(N883="nulová",J883,0)</f>
        <v>0</v>
      </c>
      <c r="BJ883" s="258" t="s">
        <v>83</v>
      </c>
      <c r="BK883" s="283">
        <f>ROUND(I883*H883,2)</f>
        <v>0</v>
      </c>
      <c r="BL883" s="258" t="s">
        <v>301</v>
      </c>
      <c r="BM883" s="184" t="s">
        <v>1267</v>
      </c>
    </row>
    <row r="884" spans="2:65" s="14" customFormat="1" ht="12">
      <c r="B884" s="192"/>
      <c r="D884" s="186" t="s">
        <v>224</v>
      </c>
      <c r="E884" s="193" t="s">
        <v>1</v>
      </c>
      <c r="F884" s="194" t="s">
        <v>1268</v>
      </c>
      <c r="H884" s="195">
        <v>29.4</v>
      </c>
      <c r="I884" s="196"/>
      <c r="L884" s="192"/>
      <c r="M884" s="197"/>
      <c r="T884" s="198"/>
      <c r="AT884" s="193" t="s">
        <v>224</v>
      </c>
      <c r="AU884" s="193" t="s">
        <v>83</v>
      </c>
      <c r="AV884" s="14" t="s">
        <v>83</v>
      </c>
      <c r="AW884" s="14" t="s">
        <v>27</v>
      </c>
      <c r="AX884" s="14" t="s">
        <v>72</v>
      </c>
      <c r="AY884" s="193" t="s">
        <v>216</v>
      </c>
    </row>
    <row r="885" spans="2:65" s="14" customFormat="1" ht="12">
      <c r="B885" s="192"/>
      <c r="D885" s="186" t="s">
        <v>224</v>
      </c>
      <c r="E885" s="193" t="s">
        <v>1</v>
      </c>
      <c r="F885" s="194" t="s">
        <v>1269</v>
      </c>
      <c r="H885" s="195">
        <v>2.992</v>
      </c>
      <c r="I885" s="196"/>
      <c r="L885" s="192"/>
      <c r="M885" s="197"/>
      <c r="T885" s="198"/>
      <c r="AT885" s="193" t="s">
        <v>224</v>
      </c>
      <c r="AU885" s="193" t="s">
        <v>83</v>
      </c>
      <c r="AV885" s="14" t="s">
        <v>83</v>
      </c>
      <c r="AW885" s="14" t="s">
        <v>27</v>
      </c>
      <c r="AX885" s="14" t="s">
        <v>72</v>
      </c>
      <c r="AY885" s="193" t="s">
        <v>216</v>
      </c>
    </row>
    <row r="886" spans="2:65" s="15" customFormat="1" ht="12">
      <c r="B886" s="199"/>
      <c r="D886" s="186" t="s">
        <v>224</v>
      </c>
      <c r="E886" s="200" t="s">
        <v>1</v>
      </c>
      <c r="F886" s="201" t="s">
        <v>229</v>
      </c>
      <c r="H886" s="202">
        <v>32.392000000000003</v>
      </c>
      <c r="I886" s="203"/>
      <c r="L886" s="199"/>
      <c r="M886" s="204"/>
      <c r="T886" s="205"/>
      <c r="AT886" s="200" t="s">
        <v>224</v>
      </c>
      <c r="AU886" s="200" t="s">
        <v>83</v>
      </c>
      <c r="AV886" s="15" t="s">
        <v>222</v>
      </c>
      <c r="AW886" s="15" t="s">
        <v>27</v>
      </c>
      <c r="AX886" s="15" t="s">
        <v>78</v>
      </c>
      <c r="AY886" s="200" t="s">
        <v>216</v>
      </c>
    </row>
    <row r="887" spans="2:65" s="273" customFormat="1" ht="26" customHeight="1">
      <c r="B887" s="274"/>
      <c r="D887" s="160" t="s">
        <v>71</v>
      </c>
      <c r="E887" s="161" t="s">
        <v>1270</v>
      </c>
      <c r="F887" s="161" t="s">
        <v>1270</v>
      </c>
      <c r="I887" s="275"/>
      <c r="J887" s="276">
        <f>BK887</f>
        <v>0</v>
      </c>
      <c r="L887" s="274"/>
      <c r="M887" s="277"/>
      <c r="P887" s="278">
        <f>P888</f>
        <v>0</v>
      </c>
      <c r="R887" s="278">
        <f>R888</f>
        <v>0</v>
      </c>
      <c r="T887" s="279">
        <f>T888</f>
        <v>0</v>
      </c>
      <c r="AR887" s="160" t="s">
        <v>222</v>
      </c>
      <c r="AT887" s="168" t="s">
        <v>71</v>
      </c>
      <c r="AU887" s="168" t="s">
        <v>72</v>
      </c>
      <c r="AY887" s="160" t="s">
        <v>216</v>
      </c>
      <c r="BK887" s="169">
        <f>BK888</f>
        <v>0</v>
      </c>
    </row>
    <row r="888" spans="2:65" s="273" customFormat="1" ht="22.75" customHeight="1">
      <c r="B888" s="274"/>
      <c r="D888" s="160" t="s">
        <v>71</v>
      </c>
      <c r="E888" s="170" t="s">
        <v>1271</v>
      </c>
      <c r="F888" s="170" t="s">
        <v>1272</v>
      </c>
      <c r="I888" s="275"/>
      <c r="J888" s="280">
        <f>BK888</f>
        <v>0</v>
      </c>
      <c r="L888" s="274"/>
      <c r="M888" s="277"/>
      <c r="P888" s="278">
        <f>SUM(P889:P916)</f>
        <v>0</v>
      </c>
      <c r="R888" s="278">
        <f>SUM(R889:R916)</f>
        <v>0</v>
      </c>
      <c r="T888" s="279">
        <f>SUM(T889:T916)</f>
        <v>0</v>
      </c>
      <c r="AR888" s="160" t="s">
        <v>222</v>
      </c>
      <c r="AT888" s="168" t="s">
        <v>71</v>
      </c>
      <c r="AU888" s="168" t="s">
        <v>78</v>
      </c>
      <c r="AY888" s="160" t="s">
        <v>216</v>
      </c>
      <c r="BK888" s="169">
        <f>SUM(BK889:BK916)</f>
        <v>0</v>
      </c>
    </row>
    <row r="889" spans="2:65" s="2" customFormat="1" ht="16.5" customHeight="1">
      <c r="B889" s="143"/>
      <c r="C889" s="172" t="s">
        <v>1801</v>
      </c>
      <c r="D889" s="172" t="s">
        <v>218</v>
      </c>
      <c r="E889" s="173" t="s">
        <v>78</v>
      </c>
      <c r="F889" s="174" t="s">
        <v>1274</v>
      </c>
      <c r="G889" s="175" t="s">
        <v>269</v>
      </c>
      <c r="H889" s="176">
        <v>139.11000000000001</v>
      </c>
      <c r="I889" s="177"/>
      <c r="J889" s="178">
        <f>ROUND(I889*H889,2)</f>
        <v>0</v>
      </c>
      <c r="K889" s="281"/>
      <c r="L889" s="45"/>
      <c r="M889" s="180" t="s">
        <v>1</v>
      </c>
      <c r="N889" s="139" t="s">
        <v>38</v>
      </c>
      <c r="P889" s="282">
        <f>O889*H889</f>
        <v>0</v>
      </c>
      <c r="Q889" s="282">
        <v>0</v>
      </c>
      <c r="R889" s="282">
        <f>Q889*H889</f>
        <v>0</v>
      </c>
      <c r="S889" s="282">
        <v>0</v>
      </c>
      <c r="T889" s="183">
        <f>S889*H889</f>
        <v>0</v>
      </c>
      <c r="AR889" s="184" t="s">
        <v>301</v>
      </c>
      <c r="AT889" s="184" t="s">
        <v>218</v>
      </c>
      <c r="AU889" s="184" t="s">
        <v>83</v>
      </c>
      <c r="AY889" s="258" t="s">
        <v>216</v>
      </c>
      <c r="BE889" s="283">
        <f>IF(N889="základná",J889,0)</f>
        <v>0</v>
      </c>
      <c r="BF889" s="283">
        <f>IF(N889="znížená",J889,0)</f>
        <v>0</v>
      </c>
      <c r="BG889" s="283">
        <f>IF(N889="zákl. prenesená",J889,0)</f>
        <v>0</v>
      </c>
      <c r="BH889" s="283">
        <f>IF(N889="zníž. prenesená",J889,0)</f>
        <v>0</v>
      </c>
      <c r="BI889" s="283">
        <f>IF(N889="nulová",J889,0)</f>
        <v>0</v>
      </c>
      <c r="BJ889" s="258" t="s">
        <v>83</v>
      </c>
      <c r="BK889" s="283">
        <f>ROUND(I889*H889,2)</f>
        <v>0</v>
      </c>
      <c r="BL889" s="258" t="s">
        <v>301</v>
      </c>
      <c r="BM889" s="184" t="s">
        <v>1275</v>
      </c>
    </row>
    <row r="890" spans="2:65" s="13" customFormat="1" ht="12">
      <c r="B890" s="185"/>
      <c r="D890" s="186" t="s">
        <v>224</v>
      </c>
      <c r="E890" s="187" t="s">
        <v>1</v>
      </c>
      <c r="F890" s="188" t="s">
        <v>1276</v>
      </c>
      <c r="H890" s="187" t="s">
        <v>1</v>
      </c>
      <c r="I890" s="189"/>
      <c r="L890" s="185"/>
      <c r="M890" s="190"/>
      <c r="T890" s="191"/>
      <c r="AT890" s="187" t="s">
        <v>224</v>
      </c>
      <c r="AU890" s="187" t="s">
        <v>83</v>
      </c>
      <c r="AV890" s="13" t="s">
        <v>78</v>
      </c>
      <c r="AW890" s="13" t="s">
        <v>27</v>
      </c>
      <c r="AX890" s="13" t="s">
        <v>72</v>
      </c>
      <c r="AY890" s="187" t="s">
        <v>216</v>
      </c>
    </row>
    <row r="891" spans="2:65" s="14" customFormat="1" ht="12">
      <c r="B891" s="192"/>
      <c r="D891" s="186" t="s">
        <v>224</v>
      </c>
      <c r="E891" s="193" t="s">
        <v>1</v>
      </c>
      <c r="F891" s="194" t="s">
        <v>1277</v>
      </c>
      <c r="H891" s="195">
        <v>27.88</v>
      </c>
      <c r="I891" s="196"/>
      <c r="L891" s="192"/>
      <c r="M891" s="197"/>
      <c r="T891" s="198"/>
      <c r="AT891" s="193" t="s">
        <v>224</v>
      </c>
      <c r="AU891" s="193" t="s">
        <v>83</v>
      </c>
      <c r="AV891" s="14" t="s">
        <v>83</v>
      </c>
      <c r="AW891" s="14" t="s">
        <v>27</v>
      </c>
      <c r="AX891" s="14" t="s">
        <v>72</v>
      </c>
      <c r="AY891" s="193" t="s">
        <v>216</v>
      </c>
    </row>
    <row r="892" spans="2:65" s="16" customFormat="1" ht="12">
      <c r="B892" s="217"/>
      <c r="D892" s="186" t="s">
        <v>224</v>
      </c>
      <c r="E892" s="218" t="s">
        <v>102</v>
      </c>
      <c r="F892" s="219" t="s">
        <v>374</v>
      </c>
      <c r="H892" s="220">
        <v>27.88</v>
      </c>
      <c r="I892" s="221"/>
      <c r="L892" s="217"/>
      <c r="M892" s="222"/>
      <c r="T892" s="223"/>
      <c r="AT892" s="218" t="s">
        <v>224</v>
      </c>
      <c r="AU892" s="218" t="s">
        <v>83</v>
      </c>
      <c r="AV892" s="16" t="s">
        <v>237</v>
      </c>
      <c r="AW892" s="16" t="s">
        <v>27</v>
      </c>
      <c r="AX892" s="16" t="s">
        <v>72</v>
      </c>
      <c r="AY892" s="218" t="s">
        <v>216</v>
      </c>
    </row>
    <row r="893" spans="2:65" s="13" customFormat="1" ht="12">
      <c r="B893" s="185"/>
      <c r="D893" s="186" t="s">
        <v>224</v>
      </c>
      <c r="E893" s="187" t="s">
        <v>1</v>
      </c>
      <c r="F893" s="188" t="s">
        <v>1278</v>
      </c>
      <c r="H893" s="187" t="s">
        <v>1</v>
      </c>
      <c r="I893" s="189"/>
      <c r="L893" s="185"/>
      <c r="M893" s="190"/>
      <c r="T893" s="191"/>
      <c r="AT893" s="187" t="s">
        <v>224</v>
      </c>
      <c r="AU893" s="187" t="s">
        <v>83</v>
      </c>
      <c r="AV893" s="13" t="s">
        <v>78</v>
      </c>
      <c r="AW893" s="13" t="s">
        <v>27</v>
      </c>
      <c r="AX893" s="13" t="s">
        <v>72</v>
      </c>
      <c r="AY893" s="187" t="s">
        <v>216</v>
      </c>
    </row>
    <row r="894" spans="2:65" s="14" customFormat="1" ht="12">
      <c r="B894" s="192"/>
      <c r="D894" s="186" t="s">
        <v>224</v>
      </c>
      <c r="E894" s="193" t="s">
        <v>1</v>
      </c>
      <c r="F894" s="194" t="s">
        <v>1279</v>
      </c>
      <c r="H894" s="195">
        <v>45.25</v>
      </c>
      <c r="I894" s="196"/>
      <c r="L894" s="192"/>
      <c r="M894" s="197"/>
      <c r="T894" s="198"/>
      <c r="AT894" s="193" t="s">
        <v>224</v>
      </c>
      <c r="AU894" s="193" t="s">
        <v>83</v>
      </c>
      <c r="AV894" s="14" t="s">
        <v>83</v>
      </c>
      <c r="AW894" s="14" t="s">
        <v>27</v>
      </c>
      <c r="AX894" s="14" t="s">
        <v>72</v>
      </c>
      <c r="AY894" s="193" t="s">
        <v>216</v>
      </c>
    </row>
    <row r="895" spans="2:65" s="16" customFormat="1" ht="12">
      <c r="B895" s="217"/>
      <c r="D895" s="186" t="s">
        <v>224</v>
      </c>
      <c r="E895" s="218" t="s">
        <v>104</v>
      </c>
      <c r="F895" s="219" t="s">
        <v>374</v>
      </c>
      <c r="H895" s="220">
        <v>45.25</v>
      </c>
      <c r="I895" s="221"/>
      <c r="L895" s="217"/>
      <c r="M895" s="222"/>
      <c r="T895" s="223"/>
      <c r="AT895" s="218" t="s">
        <v>224</v>
      </c>
      <c r="AU895" s="218" t="s">
        <v>83</v>
      </c>
      <c r="AV895" s="16" t="s">
        <v>237</v>
      </c>
      <c r="AW895" s="16" t="s">
        <v>27</v>
      </c>
      <c r="AX895" s="16" t="s">
        <v>72</v>
      </c>
      <c r="AY895" s="218" t="s">
        <v>216</v>
      </c>
    </row>
    <row r="896" spans="2:65" s="13" customFormat="1" ht="12">
      <c r="B896" s="185"/>
      <c r="D896" s="186" t="s">
        <v>224</v>
      </c>
      <c r="E896" s="187" t="s">
        <v>1</v>
      </c>
      <c r="F896" s="188" t="s">
        <v>1280</v>
      </c>
      <c r="H896" s="187" t="s">
        <v>1</v>
      </c>
      <c r="I896" s="189"/>
      <c r="L896" s="185"/>
      <c r="M896" s="190"/>
      <c r="T896" s="191"/>
      <c r="AT896" s="187" t="s">
        <v>224</v>
      </c>
      <c r="AU896" s="187" t="s">
        <v>83</v>
      </c>
      <c r="AV896" s="13" t="s">
        <v>78</v>
      </c>
      <c r="AW896" s="13" t="s">
        <v>27</v>
      </c>
      <c r="AX896" s="13" t="s">
        <v>72</v>
      </c>
      <c r="AY896" s="187" t="s">
        <v>216</v>
      </c>
    </row>
    <row r="897" spans="2:65" s="14" customFormat="1" ht="12">
      <c r="B897" s="192"/>
      <c r="D897" s="186" t="s">
        <v>224</v>
      </c>
      <c r="E897" s="193" t="s">
        <v>1</v>
      </c>
      <c r="F897" s="194" t="s">
        <v>108</v>
      </c>
      <c r="H897" s="195">
        <v>54.85</v>
      </c>
      <c r="I897" s="196"/>
      <c r="L897" s="192"/>
      <c r="M897" s="197"/>
      <c r="T897" s="198"/>
      <c r="AT897" s="193" t="s">
        <v>224</v>
      </c>
      <c r="AU897" s="193" t="s">
        <v>83</v>
      </c>
      <c r="AV897" s="14" t="s">
        <v>83</v>
      </c>
      <c r="AW897" s="14" t="s">
        <v>27</v>
      </c>
      <c r="AX897" s="14" t="s">
        <v>72</v>
      </c>
      <c r="AY897" s="193" t="s">
        <v>216</v>
      </c>
    </row>
    <row r="898" spans="2:65" s="16" customFormat="1" ht="12">
      <c r="B898" s="217"/>
      <c r="D898" s="186" t="s">
        <v>224</v>
      </c>
      <c r="E898" s="218" t="s">
        <v>107</v>
      </c>
      <c r="F898" s="219" t="s">
        <v>374</v>
      </c>
      <c r="H898" s="220">
        <v>54.85</v>
      </c>
      <c r="I898" s="221"/>
      <c r="L898" s="217"/>
      <c r="M898" s="222"/>
      <c r="T898" s="223"/>
      <c r="AT898" s="218" t="s">
        <v>224</v>
      </c>
      <c r="AU898" s="218" t="s">
        <v>83</v>
      </c>
      <c r="AV898" s="16" t="s">
        <v>237</v>
      </c>
      <c r="AW898" s="16" t="s">
        <v>27</v>
      </c>
      <c r="AX898" s="16" t="s">
        <v>72</v>
      </c>
      <c r="AY898" s="218" t="s">
        <v>216</v>
      </c>
    </row>
    <row r="899" spans="2:65" s="13" customFormat="1" ht="12">
      <c r="B899" s="185"/>
      <c r="D899" s="186" t="s">
        <v>224</v>
      </c>
      <c r="E899" s="187" t="s">
        <v>1</v>
      </c>
      <c r="F899" s="188" t="s">
        <v>1281</v>
      </c>
      <c r="H899" s="187" t="s">
        <v>1</v>
      </c>
      <c r="I899" s="189"/>
      <c r="L899" s="185"/>
      <c r="M899" s="190"/>
      <c r="T899" s="191"/>
      <c r="AT899" s="187" t="s">
        <v>224</v>
      </c>
      <c r="AU899" s="187" t="s">
        <v>83</v>
      </c>
      <c r="AV899" s="13" t="s">
        <v>78</v>
      </c>
      <c r="AW899" s="13" t="s">
        <v>27</v>
      </c>
      <c r="AX899" s="13" t="s">
        <v>72</v>
      </c>
      <c r="AY899" s="187" t="s">
        <v>216</v>
      </c>
    </row>
    <row r="900" spans="2:65" s="14" customFormat="1" ht="12">
      <c r="B900" s="192"/>
      <c r="D900" s="186" t="s">
        <v>224</v>
      </c>
      <c r="E900" s="193" t="s">
        <v>1</v>
      </c>
      <c r="F900" s="194" t="s">
        <v>1282</v>
      </c>
      <c r="H900" s="195">
        <v>3.31</v>
      </c>
      <c r="I900" s="196"/>
      <c r="L900" s="192"/>
      <c r="M900" s="197"/>
      <c r="T900" s="198"/>
      <c r="AT900" s="193" t="s">
        <v>224</v>
      </c>
      <c r="AU900" s="193" t="s">
        <v>83</v>
      </c>
      <c r="AV900" s="14" t="s">
        <v>83</v>
      </c>
      <c r="AW900" s="14" t="s">
        <v>27</v>
      </c>
      <c r="AX900" s="14" t="s">
        <v>72</v>
      </c>
      <c r="AY900" s="193" t="s">
        <v>216</v>
      </c>
    </row>
    <row r="901" spans="2:65" s="16" customFormat="1" ht="12">
      <c r="B901" s="217"/>
      <c r="D901" s="186" t="s">
        <v>224</v>
      </c>
      <c r="E901" s="218" t="s">
        <v>109</v>
      </c>
      <c r="F901" s="219" t="s">
        <v>374</v>
      </c>
      <c r="H901" s="220">
        <v>3.31</v>
      </c>
      <c r="I901" s="221"/>
      <c r="L901" s="217"/>
      <c r="M901" s="222"/>
      <c r="T901" s="223"/>
      <c r="AT901" s="218" t="s">
        <v>224</v>
      </c>
      <c r="AU901" s="218" t="s">
        <v>83</v>
      </c>
      <c r="AV901" s="16" t="s">
        <v>237</v>
      </c>
      <c r="AW901" s="16" t="s">
        <v>27</v>
      </c>
      <c r="AX901" s="16" t="s">
        <v>72</v>
      </c>
      <c r="AY901" s="218" t="s">
        <v>216</v>
      </c>
    </row>
    <row r="902" spans="2:65" s="13" customFormat="1" ht="12">
      <c r="B902" s="185"/>
      <c r="D902" s="186" t="s">
        <v>224</v>
      </c>
      <c r="E902" s="187" t="s">
        <v>1</v>
      </c>
      <c r="F902" s="188" t="s">
        <v>1283</v>
      </c>
      <c r="H902" s="187" t="s">
        <v>1</v>
      </c>
      <c r="I902" s="189"/>
      <c r="L902" s="185"/>
      <c r="M902" s="190"/>
      <c r="T902" s="191"/>
      <c r="AT902" s="187" t="s">
        <v>224</v>
      </c>
      <c r="AU902" s="187" t="s">
        <v>83</v>
      </c>
      <c r="AV902" s="13" t="s">
        <v>78</v>
      </c>
      <c r="AW902" s="13" t="s">
        <v>27</v>
      </c>
      <c r="AX902" s="13" t="s">
        <v>72</v>
      </c>
      <c r="AY902" s="187" t="s">
        <v>216</v>
      </c>
    </row>
    <row r="903" spans="2:65" s="14" customFormat="1" ht="12">
      <c r="B903" s="192"/>
      <c r="D903" s="186" t="s">
        <v>224</v>
      </c>
      <c r="E903" s="193" t="s">
        <v>1</v>
      </c>
      <c r="F903" s="194" t="s">
        <v>1284</v>
      </c>
      <c r="H903" s="195">
        <v>7.82</v>
      </c>
      <c r="I903" s="196"/>
      <c r="L903" s="192"/>
      <c r="M903" s="197"/>
      <c r="T903" s="198"/>
      <c r="AT903" s="193" t="s">
        <v>224</v>
      </c>
      <c r="AU903" s="193" t="s">
        <v>83</v>
      </c>
      <c r="AV903" s="14" t="s">
        <v>83</v>
      </c>
      <c r="AW903" s="14" t="s">
        <v>27</v>
      </c>
      <c r="AX903" s="14" t="s">
        <v>72</v>
      </c>
      <c r="AY903" s="193" t="s">
        <v>216</v>
      </c>
    </row>
    <row r="904" spans="2:65" s="16" customFormat="1" ht="12">
      <c r="B904" s="217"/>
      <c r="D904" s="186" t="s">
        <v>224</v>
      </c>
      <c r="E904" s="218" t="s">
        <v>111</v>
      </c>
      <c r="F904" s="219" t="s">
        <v>374</v>
      </c>
      <c r="H904" s="220">
        <v>7.82</v>
      </c>
      <c r="I904" s="221"/>
      <c r="L904" s="217"/>
      <c r="M904" s="222"/>
      <c r="T904" s="223"/>
      <c r="AT904" s="218" t="s">
        <v>224</v>
      </c>
      <c r="AU904" s="218" t="s">
        <v>83</v>
      </c>
      <c r="AV904" s="16" t="s">
        <v>237</v>
      </c>
      <c r="AW904" s="16" t="s">
        <v>27</v>
      </c>
      <c r="AX904" s="16" t="s">
        <v>72</v>
      </c>
      <c r="AY904" s="218" t="s">
        <v>216</v>
      </c>
    </row>
    <row r="905" spans="2:65" s="15" customFormat="1" ht="12">
      <c r="B905" s="199"/>
      <c r="D905" s="186" t="s">
        <v>224</v>
      </c>
      <c r="E905" s="200" t="s">
        <v>1</v>
      </c>
      <c r="F905" s="201" t="s">
        <v>229</v>
      </c>
      <c r="H905" s="202">
        <v>139.11000000000001</v>
      </c>
      <c r="I905" s="203"/>
      <c r="L905" s="199"/>
      <c r="M905" s="204"/>
      <c r="T905" s="205"/>
      <c r="AT905" s="200" t="s">
        <v>224</v>
      </c>
      <c r="AU905" s="200" t="s">
        <v>83</v>
      </c>
      <c r="AV905" s="15" t="s">
        <v>222</v>
      </c>
      <c r="AW905" s="15" t="s">
        <v>27</v>
      </c>
      <c r="AX905" s="15" t="s">
        <v>78</v>
      </c>
      <c r="AY905" s="200" t="s">
        <v>216</v>
      </c>
    </row>
    <row r="906" spans="2:65" s="2" customFormat="1" ht="16.5" customHeight="1">
      <c r="B906" s="143"/>
      <c r="C906" s="172" t="s">
        <v>1802</v>
      </c>
      <c r="D906" s="172" t="s">
        <v>218</v>
      </c>
      <c r="E906" s="173" t="s">
        <v>83</v>
      </c>
      <c r="F906" s="174" t="s">
        <v>1286</v>
      </c>
      <c r="G906" s="175" t="s">
        <v>269</v>
      </c>
      <c r="H906" s="176">
        <v>144.529</v>
      </c>
      <c r="I906" s="177"/>
      <c r="J906" s="178">
        <f>ROUND(I906*H906,2)</f>
        <v>0</v>
      </c>
      <c r="K906" s="281"/>
      <c r="L906" s="45"/>
      <c r="M906" s="180" t="s">
        <v>1</v>
      </c>
      <c r="N906" s="139" t="s">
        <v>38</v>
      </c>
      <c r="P906" s="282">
        <f>O906*H906</f>
        <v>0</v>
      </c>
      <c r="Q906" s="282">
        <v>0</v>
      </c>
      <c r="R906" s="282">
        <f>Q906*H906</f>
        <v>0</v>
      </c>
      <c r="S906" s="282">
        <v>0</v>
      </c>
      <c r="T906" s="183">
        <f>S906*H906</f>
        <v>0</v>
      </c>
      <c r="AR906" s="184" t="s">
        <v>301</v>
      </c>
      <c r="AT906" s="184" t="s">
        <v>218</v>
      </c>
      <c r="AU906" s="184" t="s">
        <v>83</v>
      </c>
      <c r="AY906" s="258" t="s">
        <v>216</v>
      </c>
      <c r="BE906" s="283">
        <f>IF(N906="základná",J906,0)</f>
        <v>0</v>
      </c>
      <c r="BF906" s="283">
        <f>IF(N906="znížená",J906,0)</f>
        <v>0</v>
      </c>
      <c r="BG906" s="283">
        <f>IF(N906="zákl. prenesená",J906,0)</f>
        <v>0</v>
      </c>
      <c r="BH906" s="283">
        <f>IF(N906="zníž. prenesená",J906,0)</f>
        <v>0</v>
      </c>
      <c r="BI906" s="283">
        <f>IF(N906="nulová",J906,0)</f>
        <v>0</v>
      </c>
      <c r="BJ906" s="258" t="s">
        <v>83</v>
      </c>
      <c r="BK906" s="283">
        <f>ROUND(I906*H906,2)</f>
        <v>0</v>
      </c>
      <c r="BL906" s="258" t="s">
        <v>301</v>
      </c>
      <c r="BM906" s="184" t="s">
        <v>1287</v>
      </c>
    </row>
    <row r="907" spans="2:65" s="13" customFormat="1" ht="12">
      <c r="B907" s="185"/>
      <c r="D907" s="186" t="s">
        <v>224</v>
      </c>
      <c r="E907" s="187" t="s">
        <v>1</v>
      </c>
      <c r="F907" s="188" t="s">
        <v>1288</v>
      </c>
      <c r="H907" s="187" t="s">
        <v>1</v>
      </c>
      <c r="I907" s="189"/>
      <c r="L907" s="185"/>
      <c r="M907" s="190"/>
      <c r="T907" s="191"/>
      <c r="AT907" s="187" t="s">
        <v>224</v>
      </c>
      <c r="AU907" s="187" t="s">
        <v>83</v>
      </c>
      <c r="AV907" s="13" t="s">
        <v>78</v>
      </c>
      <c r="AW907" s="13" t="s">
        <v>27</v>
      </c>
      <c r="AX907" s="13" t="s">
        <v>72</v>
      </c>
      <c r="AY907" s="187" t="s">
        <v>216</v>
      </c>
    </row>
    <row r="908" spans="2:65" s="14" customFormat="1" ht="12">
      <c r="B908" s="192"/>
      <c r="D908" s="186" t="s">
        <v>224</v>
      </c>
      <c r="E908" s="193" t="s">
        <v>1</v>
      </c>
      <c r="F908" s="194" t="s">
        <v>119</v>
      </c>
      <c r="H908" s="195">
        <v>61.432000000000002</v>
      </c>
      <c r="I908" s="196"/>
      <c r="L908" s="192"/>
      <c r="M908" s="197"/>
      <c r="T908" s="198"/>
      <c r="AT908" s="193" t="s">
        <v>224</v>
      </c>
      <c r="AU908" s="193" t="s">
        <v>83</v>
      </c>
      <c r="AV908" s="14" t="s">
        <v>83</v>
      </c>
      <c r="AW908" s="14" t="s">
        <v>27</v>
      </c>
      <c r="AX908" s="14" t="s">
        <v>72</v>
      </c>
      <c r="AY908" s="193" t="s">
        <v>216</v>
      </c>
    </row>
    <row r="909" spans="2:65" s="16" customFormat="1" ht="12">
      <c r="B909" s="217"/>
      <c r="D909" s="186" t="s">
        <v>224</v>
      </c>
      <c r="E909" s="218" t="s">
        <v>118</v>
      </c>
      <c r="F909" s="219" t="s">
        <v>374</v>
      </c>
      <c r="H909" s="220">
        <v>61.432000000000002</v>
      </c>
      <c r="I909" s="221"/>
      <c r="L909" s="217"/>
      <c r="M909" s="222"/>
      <c r="T909" s="223"/>
      <c r="AT909" s="218" t="s">
        <v>224</v>
      </c>
      <c r="AU909" s="218" t="s">
        <v>83</v>
      </c>
      <c r="AV909" s="16" t="s">
        <v>237</v>
      </c>
      <c r="AW909" s="16" t="s">
        <v>27</v>
      </c>
      <c r="AX909" s="16" t="s">
        <v>72</v>
      </c>
      <c r="AY909" s="218" t="s">
        <v>216</v>
      </c>
    </row>
    <row r="910" spans="2:65" s="13" customFormat="1" ht="12">
      <c r="B910" s="185"/>
      <c r="D910" s="186" t="s">
        <v>224</v>
      </c>
      <c r="E910" s="187" t="s">
        <v>1</v>
      </c>
      <c r="F910" s="188" t="s">
        <v>1289</v>
      </c>
      <c r="H910" s="187" t="s">
        <v>1</v>
      </c>
      <c r="I910" s="189"/>
      <c r="L910" s="185"/>
      <c r="M910" s="190"/>
      <c r="T910" s="191"/>
      <c r="AT910" s="187" t="s">
        <v>224</v>
      </c>
      <c r="AU910" s="187" t="s">
        <v>83</v>
      </c>
      <c r="AV910" s="13" t="s">
        <v>78</v>
      </c>
      <c r="AW910" s="13" t="s">
        <v>27</v>
      </c>
      <c r="AX910" s="13" t="s">
        <v>72</v>
      </c>
      <c r="AY910" s="187" t="s">
        <v>216</v>
      </c>
    </row>
    <row r="911" spans="2:65" s="14" customFormat="1" ht="12">
      <c r="B911" s="192"/>
      <c r="D911" s="186" t="s">
        <v>224</v>
      </c>
      <c r="E911" s="193" t="s">
        <v>1</v>
      </c>
      <c r="F911" s="194" t="s">
        <v>1290</v>
      </c>
      <c r="H911" s="195">
        <v>33.015000000000001</v>
      </c>
      <c r="I911" s="196"/>
      <c r="L911" s="192"/>
      <c r="M911" s="197"/>
      <c r="T911" s="198"/>
      <c r="AT911" s="193" t="s">
        <v>224</v>
      </c>
      <c r="AU911" s="193" t="s">
        <v>83</v>
      </c>
      <c r="AV911" s="14" t="s">
        <v>83</v>
      </c>
      <c r="AW911" s="14" t="s">
        <v>27</v>
      </c>
      <c r="AX911" s="14" t="s">
        <v>72</v>
      </c>
      <c r="AY911" s="193" t="s">
        <v>216</v>
      </c>
    </row>
    <row r="912" spans="2:65" s="16" customFormat="1" ht="12">
      <c r="B912" s="217"/>
      <c r="D912" s="186" t="s">
        <v>224</v>
      </c>
      <c r="E912" s="218" t="s">
        <v>121</v>
      </c>
      <c r="F912" s="219" t="s">
        <v>374</v>
      </c>
      <c r="H912" s="220">
        <v>33.015000000000001</v>
      </c>
      <c r="I912" s="221"/>
      <c r="L912" s="217"/>
      <c r="M912" s="222"/>
      <c r="T912" s="223"/>
      <c r="AT912" s="218" t="s">
        <v>224</v>
      </c>
      <c r="AU912" s="218" t="s">
        <v>83</v>
      </c>
      <c r="AV912" s="16" t="s">
        <v>237</v>
      </c>
      <c r="AW912" s="16" t="s">
        <v>27</v>
      </c>
      <c r="AX912" s="16" t="s">
        <v>72</v>
      </c>
      <c r="AY912" s="218" t="s">
        <v>216</v>
      </c>
    </row>
    <row r="913" spans="1:65" s="13" customFormat="1" ht="12">
      <c r="B913" s="185"/>
      <c r="D913" s="186" t="s">
        <v>224</v>
      </c>
      <c r="E913" s="187" t="s">
        <v>1</v>
      </c>
      <c r="F913" s="188" t="s">
        <v>1291</v>
      </c>
      <c r="H913" s="187" t="s">
        <v>1</v>
      </c>
      <c r="I913" s="189"/>
      <c r="L913" s="185"/>
      <c r="M913" s="190"/>
      <c r="T913" s="191"/>
      <c r="AT913" s="187" t="s">
        <v>224</v>
      </c>
      <c r="AU913" s="187" t="s">
        <v>83</v>
      </c>
      <c r="AV913" s="13" t="s">
        <v>78</v>
      </c>
      <c r="AW913" s="13" t="s">
        <v>27</v>
      </c>
      <c r="AX913" s="13" t="s">
        <v>72</v>
      </c>
      <c r="AY913" s="187" t="s">
        <v>216</v>
      </c>
    </row>
    <row r="914" spans="1:65" s="14" customFormat="1" ht="12">
      <c r="B914" s="192"/>
      <c r="D914" s="186" t="s">
        <v>224</v>
      </c>
      <c r="E914" s="193" t="s">
        <v>1</v>
      </c>
      <c r="F914" s="194" t="s">
        <v>1292</v>
      </c>
      <c r="H914" s="195">
        <v>50.082000000000001</v>
      </c>
      <c r="I914" s="196"/>
      <c r="L914" s="192"/>
      <c r="M914" s="197"/>
      <c r="T914" s="198"/>
      <c r="AT914" s="193" t="s">
        <v>224</v>
      </c>
      <c r="AU914" s="193" t="s">
        <v>83</v>
      </c>
      <c r="AV914" s="14" t="s">
        <v>83</v>
      </c>
      <c r="AW914" s="14" t="s">
        <v>27</v>
      </c>
      <c r="AX914" s="14" t="s">
        <v>72</v>
      </c>
      <c r="AY914" s="193" t="s">
        <v>216</v>
      </c>
    </row>
    <row r="915" spans="1:65" s="16" customFormat="1" ht="12">
      <c r="B915" s="217"/>
      <c r="D915" s="186" t="s">
        <v>224</v>
      </c>
      <c r="E915" s="218" t="s">
        <v>123</v>
      </c>
      <c r="F915" s="219" t="s">
        <v>374</v>
      </c>
      <c r="H915" s="220">
        <v>50.082000000000001</v>
      </c>
      <c r="I915" s="221"/>
      <c r="L915" s="217"/>
      <c r="M915" s="222"/>
      <c r="T915" s="223"/>
      <c r="AT915" s="218" t="s">
        <v>224</v>
      </c>
      <c r="AU915" s="218" t="s">
        <v>83</v>
      </c>
      <c r="AV915" s="16" t="s">
        <v>237</v>
      </c>
      <c r="AW915" s="16" t="s">
        <v>27</v>
      </c>
      <c r="AX915" s="16" t="s">
        <v>72</v>
      </c>
      <c r="AY915" s="218" t="s">
        <v>216</v>
      </c>
    </row>
    <row r="916" spans="1:65" s="15" customFormat="1" ht="12">
      <c r="B916" s="199"/>
      <c r="D916" s="186" t="s">
        <v>224</v>
      </c>
      <c r="E916" s="200" t="s">
        <v>1</v>
      </c>
      <c r="F916" s="201" t="s">
        <v>229</v>
      </c>
      <c r="H916" s="202">
        <v>144.529</v>
      </c>
      <c r="I916" s="203"/>
      <c r="L916" s="199"/>
      <c r="M916" s="225"/>
      <c r="N916" s="226"/>
      <c r="O916" s="226"/>
      <c r="P916" s="226"/>
      <c r="Q916" s="226"/>
      <c r="R916" s="226"/>
      <c r="S916" s="226"/>
      <c r="T916" s="227"/>
      <c r="AT916" s="200" t="s">
        <v>224</v>
      </c>
      <c r="AU916" s="200" t="s">
        <v>83</v>
      </c>
      <c r="AV916" s="15" t="s">
        <v>222</v>
      </c>
      <c r="AW916" s="15" t="s">
        <v>27</v>
      </c>
      <c r="AX916" s="15" t="s">
        <v>78</v>
      </c>
      <c r="AY916" s="200" t="s">
        <v>216</v>
      </c>
    </row>
    <row r="917" spans="1:65" s="2" customFormat="1" ht="21.75" customHeight="1">
      <c r="A917" s="254"/>
      <c r="B917" s="140"/>
      <c r="C917" s="338" t="s">
        <v>1785</v>
      </c>
      <c r="D917" s="338"/>
      <c r="E917" s="253"/>
      <c r="F917" s="253"/>
      <c r="G917" s="253"/>
      <c r="H917" s="253"/>
      <c r="I917" s="253"/>
      <c r="J917" s="240"/>
      <c r="K917" s="241"/>
      <c r="L917" s="214"/>
      <c r="M917" s="242"/>
      <c r="N917" s="216"/>
      <c r="O917" s="61"/>
      <c r="P917" s="182"/>
      <c r="Q917" s="182"/>
      <c r="R917" s="182"/>
      <c r="S917" s="182"/>
      <c r="T917" s="182"/>
      <c r="U917" s="254"/>
      <c r="V917" s="254"/>
      <c r="W917" s="254"/>
      <c r="X917" s="254"/>
      <c r="Y917" s="254"/>
      <c r="Z917" s="254"/>
      <c r="AA917" s="254"/>
      <c r="AB917" s="254"/>
      <c r="AC917" s="254"/>
      <c r="AD917" s="254"/>
      <c r="AE917" s="254"/>
      <c r="AR917" s="184"/>
      <c r="AT917" s="184"/>
      <c r="AU917" s="184"/>
      <c r="AY917" s="18"/>
      <c r="BE917" s="105"/>
      <c r="BF917" s="105"/>
      <c r="BG917" s="105"/>
      <c r="BH917" s="105"/>
      <c r="BI917" s="105"/>
      <c r="BJ917" s="18"/>
      <c r="BK917" s="105"/>
      <c r="BL917" s="18"/>
      <c r="BM917" s="184"/>
    </row>
    <row r="918" spans="1:65" s="2" customFormat="1" ht="30.5" customHeight="1">
      <c r="A918" s="254"/>
      <c r="B918" s="140"/>
      <c r="C918" s="338" t="s">
        <v>1786</v>
      </c>
      <c r="D918" s="338"/>
      <c r="E918" s="338"/>
      <c r="F918" s="338"/>
      <c r="G918" s="338"/>
      <c r="H918" s="338"/>
      <c r="I918" s="338"/>
      <c r="J918" s="240"/>
      <c r="K918" s="241"/>
      <c r="L918" s="214"/>
      <c r="M918" s="242"/>
      <c r="N918" s="216"/>
      <c r="O918" s="61"/>
      <c r="P918" s="182"/>
      <c r="Q918" s="182"/>
      <c r="R918" s="182"/>
      <c r="S918" s="182"/>
      <c r="T918" s="182"/>
      <c r="U918" s="254"/>
      <c r="V918" s="254"/>
      <c r="W918" s="254"/>
      <c r="X918" s="254"/>
      <c r="Y918" s="254"/>
      <c r="Z918" s="254"/>
      <c r="AA918" s="254"/>
      <c r="AB918" s="254"/>
      <c r="AC918" s="254"/>
      <c r="AD918" s="254"/>
      <c r="AE918" s="254"/>
      <c r="AR918" s="184"/>
      <c r="AT918" s="184"/>
      <c r="AU918" s="184"/>
      <c r="AY918" s="18"/>
      <c r="BE918" s="105"/>
      <c r="BF918" s="105"/>
      <c r="BG918" s="105"/>
      <c r="BH918" s="105"/>
      <c r="BI918" s="105"/>
      <c r="BJ918" s="18"/>
      <c r="BK918" s="105"/>
      <c r="BL918" s="18"/>
      <c r="BM918" s="184"/>
    </row>
    <row r="919" spans="1:65" s="2" customFormat="1" ht="33" customHeight="1">
      <c r="A919" s="254"/>
      <c r="B919" s="140"/>
      <c r="C919" s="338" t="s">
        <v>1787</v>
      </c>
      <c r="D919" s="338"/>
      <c r="E919" s="338"/>
      <c r="F919" s="338"/>
      <c r="G919" s="338"/>
      <c r="H919" s="338"/>
      <c r="I919" s="338"/>
      <c r="J919" s="240"/>
      <c r="K919" s="241"/>
      <c r="L919" s="214"/>
      <c r="M919" s="242"/>
      <c r="N919" s="216"/>
      <c r="O919" s="61"/>
      <c r="P919" s="182"/>
      <c r="Q919" s="182"/>
      <c r="R919" s="182"/>
      <c r="S919" s="182"/>
      <c r="T919" s="182"/>
      <c r="U919" s="254"/>
      <c r="V919" s="254"/>
      <c r="W919" s="254"/>
      <c r="X919" s="254"/>
      <c r="Y919" s="254"/>
      <c r="Z919" s="254"/>
      <c r="AA919" s="254"/>
      <c r="AB919" s="254"/>
      <c r="AC919" s="254"/>
      <c r="AD919" s="254"/>
      <c r="AE919" s="254"/>
      <c r="AR919" s="184"/>
      <c r="AT919" s="184"/>
      <c r="AU919" s="184"/>
      <c r="AY919" s="18"/>
      <c r="BE919" s="105"/>
      <c r="BF919" s="105"/>
      <c r="BG919" s="105"/>
      <c r="BH919" s="105"/>
      <c r="BI919" s="105"/>
      <c r="BJ919" s="18"/>
      <c r="BK919" s="105"/>
      <c r="BL919" s="18"/>
      <c r="BM919" s="184"/>
    </row>
    <row r="920" spans="1:65" s="2" customFormat="1" ht="35.5" customHeight="1">
      <c r="A920" s="254"/>
      <c r="B920" s="140"/>
      <c r="C920" s="338" t="s">
        <v>1788</v>
      </c>
      <c r="D920" s="338"/>
      <c r="E920" s="338"/>
      <c r="F920" s="338"/>
      <c r="G920" s="338"/>
      <c r="H920" s="338"/>
      <c r="I920" s="338"/>
      <c r="J920" s="240"/>
      <c r="K920" s="241"/>
      <c r="L920" s="214"/>
      <c r="M920" s="242"/>
      <c r="N920" s="216"/>
      <c r="O920" s="61"/>
      <c r="P920" s="182"/>
      <c r="Q920" s="182"/>
      <c r="R920" s="182"/>
      <c r="S920" s="182"/>
      <c r="T920" s="182"/>
      <c r="U920" s="254"/>
      <c r="V920" s="254"/>
      <c r="W920" s="254"/>
      <c r="X920" s="254"/>
      <c r="Y920" s="254"/>
      <c r="Z920" s="254"/>
      <c r="AA920" s="254"/>
      <c r="AB920" s="254"/>
      <c r="AC920" s="254"/>
      <c r="AD920" s="254"/>
      <c r="AE920" s="254"/>
      <c r="AR920" s="184"/>
      <c r="AT920" s="184"/>
      <c r="AU920" s="184"/>
      <c r="AY920" s="18"/>
      <c r="BE920" s="105"/>
      <c r="BF920" s="105"/>
      <c r="BG920" s="105"/>
      <c r="BH920" s="105"/>
      <c r="BI920" s="105"/>
      <c r="BJ920" s="18"/>
      <c r="BK920" s="105"/>
      <c r="BL920" s="18"/>
      <c r="BM920" s="184"/>
    </row>
    <row r="921" spans="1:65" s="2" customFormat="1" ht="34.75" customHeight="1">
      <c r="A921" s="254"/>
      <c r="B921" s="140"/>
      <c r="C921" s="338" t="s">
        <v>1789</v>
      </c>
      <c r="D921" s="338"/>
      <c r="E921" s="338"/>
      <c r="F921" s="338"/>
      <c r="G921" s="338"/>
      <c r="H921" s="338"/>
      <c r="I921" s="338"/>
      <c r="J921" s="240"/>
      <c r="K921" s="241"/>
      <c r="L921" s="214"/>
      <c r="M921" s="242"/>
      <c r="N921" s="216"/>
      <c r="O921" s="61"/>
      <c r="P921" s="182"/>
      <c r="Q921" s="182"/>
      <c r="R921" s="182"/>
      <c r="S921" s="182"/>
      <c r="T921" s="182"/>
      <c r="U921" s="254"/>
      <c r="V921" s="254"/>
      <c r="W921" s="254"/>
      <c r="X921" s="254"/>
      <c r="Y921" s="254"/>
      <c r="Z921" s="254"/>
      <c r="AA921" s="254"/>
      <c r="AB921" s="254"/>
      <c r="AC921" s="254"/>
      <c r="AD921" s="254"/>
      <c r="AE921" s="254"/>
      <c r="AR921" s="184"/>
      <c r="AT921" s="184"/>
      <c r="AU921" s="184"/>
      <c r="AY921" s="18"/>
      <c r="BE921" s="105"/>
      <c r="BF921" s="105"/>
      <c r="BG921" s="105"/>
      <c r="BH921" s="105"/>
      <c r="BI921" s="105"/>
      <c r="BJ921" s="18"/>
      <c r="BK921" s="105"/>
      <c r="BL921" s="18"/>
      <c r="BM921" s="184"/>
    </row>
    <row r="922" spans="1:65" s="2" customFormat="1" ht="45" customHeight="1">
      <c r="A922" s="254"/>
      <c r="B922" s="140"/>
      <c r="C922" s="338" t="s">
        <v>1790</v>
      </c>
      <c r="D922" s="338"/>
      <c r="E922" s="338"/>
      <c r="F922" s="338"/>
      <c r="G922" s="338"/>
      <c r="H922" s="338"/>
      <c r="I922" s="338"/>
      <c r="J922" s="240"/>
      <c r="K922" s="241"/>
      <c r="L922" s="214"/>
      <c r="M922" s="242"/>
      <c r="N922" s="216"/>
      <c r="O922" s="61"/>
      <c r="P922" s="182"/>
      <c r="Q922" s="182"/>
      <c r="R922" s="182"/>
      <c r="S922" s="182"/>
      <c r="T922" s="182"/>
      <c r="U922" s="254"/>
      <c r="V922" s="254"/>
      <c r="W922" s="254"/>
      <c r="X922" s="254"/>
      <c r="Y922" s="254"/>
      <c r="Z922" s="254"/>
      <c r="AA922" s="254"/>
      <c r="AB922" s="254"/>
      <c r="AC922" s="254"/>
      <c r="AD922" s="254"/>
      <c r="AE922" s="254"/>
      <c r="AR922" s="184"/>
      <c r="AT922" s="184"/>
      <c r="AU922" s="184"/>
      <c r="AY922" s="18"/>
      <c r="BE922" s="105"/>
      <c r="BF922" s="105"/>
      <c r="BG922" s="105"/>
      <c r="BH922" s="105"/>
      <c r="BI922" s="105"/>
      <c r="BJ922" s="18"/>
      <c r="BK922" s="105"/>
      <c r="BL922" s="18"/>
      <c r="BM922" s="184"/>
    </row>
    <row r="923" spans="1:65" s="2" customFormat="1" ht="44.5" customHeight="1">
      <c r="A923" s="254"/>
      <c r="B923" s="140"/>
      <c r="C923" s="338" t="s">
        <v>1791</v>
      </c>
      <c r="D923" s="338"/>
      <c r="E923" s="338"/>
      <c r="F923" s="338"/>
      <c r="G923" s="338"/>
      <c r="H923" s="338"/>
      <c r="I923" s="338"/>
      <c r="J923" s="240"/>
      <c r="K923" s="241"/>
      <c r="L923" s="214"/>
      <c r="M923" s="242"/>
      <c r="N923" s="216"/>
      <c r="O923" s="61"/>
      <c r="P923" s="182"/>
      <c r="Q923" s="182"/>
      <c r="R923" s="182"/>
      <c r="S923" s="182"/>
      <c r="T923" s="182"/>
      <c r="U923" s="254"/>
      <c r="V923" s="254"/>
      <c r="W923" s="254"/>
      <c r="X923" s="254"/>
      <c r="Y923" s="254"/>
      <c r="Z923" s="254"/>
      <c r="AA923" s="254"/>
      <c r="AB923" s="254"/>
      <c r="AC923" s="254"/>
      <c r="AD923" s="254"/>
      <c r="AE923" s="254"/>
      <c r="AR923" s="184"/>
      <c r="AT923" s="184"/>
      <c r="AU923" s="184"/>
      <c r="AY923" s="18"/>
      <c r="BE923" s="105"/>
      <c r="BF923" s="105"/>
      <c r="BG923" s="105"/>
      <c r="BH923" s="105"/>
      <c r="BI923" s="105"/>
      <c r="BJ923" s="18"/>
      <c r="BK923" s="105"/>
      <c r="BL923" s="18"/>
      <c r="BM923" s="184"/>
    </row>
    <row r="924" spans="1:65" s="2" customFormat="1" ht="7" customHeight="1">
      <c r="B924" s="263"/>
      <c r="C924" s="264"/>
      <c r="D924" s="264"/>
      <c r="E924" s="264"/>
      <c r="F924" s="264"/>
      <c r="G924" s="264"/>
      <c r="H924" s="264"/>
      <c r="I924" s="264"/>
      <c r="J924" s="264"/>
      <c r="K924" s="264"/>
      <c r="L924" s="45"/>
    </row>
  </sheetData>
  <autoFilter ref="C153:K916" xr:uid="{00000000-0009-0000-0000-000001000000}"/>
  <mergeCells count="24">
    <mergeCell ref="C923:I923"/>
    <mergeCell ref="D129:F129"/>
    <mergeCell ref="D130:F130"/>
    <mergeCell ref="E142:H142"/>
    <mergeCell ref="E144:H144"/>
    <mergeCell ref="E146:H146"/>
    <mergeCell ref="C917:D917"/>
    <mergeCell ref="C918:I918"/>
    <mergeCell ref="C919:I919"/>
    <mergeCell ref="C920:I920"/>
    <mergeCell ref="C921:I921"/>
    <mergeCell ref="C922:I922"/>
    <mergeCell ref="D128:F128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D126:F126"/>
    <mergeCell ref="D127:F1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37"/>
  <sheetViews>
    <sheetView showGridLines="0" topLeftCell="A233" workbookViewId="0">
      <selection activeCell="H254" sqref="H25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3" width="4.25" style="1" customWidth="1"/>
    <col min="4" max="4" width="10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316" t="s">
        <v>5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8" t="s">
        <v>86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5" customHeight="1">
      <c r="B4" s="21"/>
      <c r="D4" s="22" t="s">
        <v>106</v>
      </c>
      <c r="L4" s="21"/>
      <c r="M4" s="112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334" t="str">
        <f>'Rekapitulácia stavby'!K6</f>
        <v>LTC-LEOPOLDOVSKÝ TENISOVÝ KLUB</v>
      </c>
      <c r="F7" s="335"/>
      <c r="G7" s="335"/>
      <c r="H7" s="335"/>
      <c r="L7" s="21"/>
    </row>
    <row r="8" spans="1:46" s="1" customFormat="1" ht="12" customHeight="1">
      <c r="B8" s="21"/>
      <c r="D8" s="28" t="s">
        <v>115</v>
      </c>
      <c r="L8" s="21"/>
    </row>
    <row r="9" spans="1:46" s="2" customFormat="1" ht="16.5" customHeight="1">
      <c r="A9" s="35"/>
      <c r="B9" s="36"/>
      <c r="C9" s="35"/>
      <c r="D9" s="35"/>
      <c r="E9" s="334" t="s">
        <v>85</v>
      </c>
      <c r="F9" s="339"/>
      <c r="G9" s="339"/>
      <c r="H9" s="339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36"/>
      <c r="C10" s="35"/>
      <c r="D10" s="28" t="s">
        <v>120</v>
      </c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36"/>
      <c r="C11" s="35"/>
      <c r="D11" s="35"/>
      <c r="E11" s="292"/>
      <c r="F11" s="339"/>
      <c r="G11" s="339"/>
      <c r="H11" s="339"/>
      <c r="I11" s="35"/>
      <c r="J11" s="35"/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36"/>
      <c r="C13" s="35"/>
      <c r="D13" s="28" t="s">
        <v>16</v>
      </c>
      <c r="E13" s="35"/>
      <c r="F13" s="26" t="s">
        <v>1</v>
      </c>
      <c r="G13" s="35"/>
      <c r="H13" s="35"/>
      <c r="I13" s="28" t="s">
        <v>17</v>
      </c>
      <c r="J13" s="26" t="s">
        <v>1</v>
      </c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18</v>
      </c>
      <c r="E14" s="35"/>
      <c r="F14" s="26" t="s">
        <v>129</v>
      </c>
      <c r="G14" s="35"/>
      <c r="H14" s="35"/>
      <c r="I14" s="28" t="s">
        <v>20</v>
      </c>
      <c r="J14" s="58">
        <f>'Rekapitulácia stavby'!AN8</f>
        <v>44278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75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36"/>
      <c r="C16" s="35"/>
      <c r="D16" s="28" t="s">
        <v>21</v>
      </c>
      <c r="E16" s="35"/>
      <c r="F16" s="35"/>
      <c r="G16" s="35"/>
      <c r="H16" s="35"/>
      <c r="I16" s="28" t="s">
        <v>22</v>
      </c>
      <c r="J16" s="26" t="s">
        <v>1</v>
      </c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36"/>
      <c r="C17" s="35"/>
      <c r="D17" s="35"/>
      <c r="E17" s="26" t="s">
        <v>136</v>
      </c>
      <c r="F17" s="35"/>
      <c r="G17" s="35"/>
      <c r="H17" s="35"/>
      <c r="I17" s="28" t="s">
        <v>23</v>
      </c>
      <c r="J17" s="26" t="s">
        <v>1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7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36"/>
      <c r="C19" s="35"/>
      <c r="D19" s="28" t="s">
        <v>24</v>
      </c>
      <c r="E19" s="35"/>
      <c r="F19" s="35"/>
      <c r="G19" s="35"/>
      <c r="H19" s="35"/>
      <c r="I19" s="28" t="s">
        <v>22</v>
      </c>
      <c r="J19" s="29" t="str">
        <f>'Rekapitulácia stavby'!AN13</f>
        <v>Vyplň údaj</v>
      </c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36"/>
      <c r="C20" s="35"/>
      <c r="D20" s="35"/>
      <c r="E20" s="337" t="str">
        <f>'Rekapitulácia stavby'!E14</f>
        <v>Vyplň údaj</v>
      </c>
      <c r="F20" s="299"/>
      <c r="G20" s="299"/>
      <c r="H20" s="299"/>
      <c r="I20" s="28" t="s">
        <v>23</v>
      </c>
      <c r="J20" s="29" t="str">
        <f>'Rekapitulácia stavby'!AN14</f>
        <v>Vyplň údaj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7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36"/>
      <c r="C22" s="35"/>
      <c r="D22" s="28" t="s">
        <v>26</v>
      </c>
      <c r="E22" s="35"/>
      <c r="F22" s="35"/>
      <c r="G22" s="35"/>
      <c r="H22" s="35"/>
      <c r="I22" s="28" t="s">
        <v>22</v>
      </c>
      <c r="J22" s="26" t="s">
        <v>1</v>
      </c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36"/>
      <c r="C23" s="35"/>
      <c r="D23" s="35"/>
      <c r="E23" s="26" t="s">
        <v>149</v>
      </c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7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36"/>
      <c r="C25" s="35"/>
      <c r="D25" s="28" t="s">
        <v>28</v>
      </c>
      <c r="E25" s="35"/>
      <c r="F25" s="35"/>
      <c r="G25" s="35"/>
      <c r="H25" s="35"/>
      <c r="I25" s="28" t="s">
        <v>22</v>
      </c>
      <c r="J25" s="26" t="s">
        <v>1</v>
      </c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36"/>
      <c r="C26" s="35"/>
      <c r="D26" s="35"/>
      <c r="E26" s="26" t="s">
        <v>156</v>
      </c>
      <c r="F26" s="35"/>
      <c r="G26" s="35"/>
      <c r="H26" s="35"/>
      <c r="I26" s="28" t="s">
        <v>23</v>
      </c>
      <c r="J26" s="26" t="s">
        <v>1</v>
      </c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7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4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36"/>
      <c r="C28" s="35"/>
      <c r="D28" s="28" t="s">
        <v>29</v>
      </c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3"/>
      <c r="B29" s="114"/>
      <c r="C29" s="113"/>
      <c r="D29" s="113"/>
      <c r="E29" s="304" t="s">
        <v>1</v>
      </c>
      <c r="F29" s="304"/>
      <c r="G29" s="304"/>
      <c r="H29" s="304"/>
      <c r="I29" s="113"/>
      <c r="J29" s="113"/>
      <c r="K29" s="113"/>
      <c r="L29" s="115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2" customFormat="1" ht="7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7" customHeight="1">
      <c r="A31" s="35"/>
      <c r="B31" s="36"/>
      <c r="C31" s="35"/>
      <c r="D31" s="69"/>
      <c r="E31" s="69"/>
      <c r="F31" s="69"/>
      <c r="G31" s="69"/>
      <c r="H31" s="69"/>
      <c r="I31" s="69"/>
      <c r="J31" s="69"/>
      <c r="K31" s="69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5" customHeight="1">
      <c r="A32" s="35"/>
      <c r="B32" s="36"/>
      <c r="C32" s="35"/>
      <c r="D32" s="26" t="s">
        <v>163</v>
      </c>
      <c r="E32" s="35"/>
      <c r="F32" s="35"/>
      <c r="G32" s="35"/>
      <c r="H32" s="35"/>
      <c r="I32" s="35"/>
      <c r="J32" s="34">
        <f>J98</f>
        <v>0</v>
      </c>
      <c r="K32" s="35"/>
      <c r="L32" s="4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5" customHeight="1">
      <c r="A33" s="35"/>
      <c r="B33" s="36"/>
      <c r="C33" s="35"/>
      <c r="D33" s="33" t="s">
        <v>96</v>
      </c>
      <c r="E33" s="35"/>
      <c r="F33" s="35"/>
      <c r="G33" s="35"/>
      <c r="H33" s="35"/>
      <c r="I33" s="35"/>
      <c r="J33" s="34">
        <f>J106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25" customHeight="1">
      <c r="A34" s="35"/>
      <c r="B34" s="36"/>
      <c r="C34" s="35"/>
      <c r="D34" s="116" t="s">
        <v>32</v>
      </c>
      <c r="E34" s="35"/>
      <c r="F34" s="35"/>
      <c r="G34" s="35"/>
      <c r="H34" s="35"/>
      <c r="I34" s="35"/>
      <c r="J34" s="74">
        <f>ROUND(J32 + J33, 2)</f>
        <v>0</v>
      </c>
      <c r="K34" s="35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7" customHeight="1">
      <c r="A35" s="35"/>
      <c r="B35" s="36"/>
      <c r="C35" s="35"/>
      <c r="D35" s="69"/>
      <c r="E35" s="69"/>
      <c r="F35" s="69"/>
      <c r="G35" s="69"/>
      <c r="H35" s="69"/>
      <c r="I35" s="69"/>
      <c r="J35" s="69"/>
      <c r="K35" s="69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5" customHeight="1">
      <c r="A36" s="35"/>
      <c r="B36" s="36"/>
      <c r="C36" s="35"/>
      <c r="D36" s="35"/>
      <c r="E36" s="35"/>
      <c r="F36" s="39" t="s">
        <v>34</v>
      </c>
      <c r="G36" s="35"/>
      <c r="H36" s="35"/>
      <c r="I36" s="39" t="s">
        <v>33</v>
      </c>
      <c r="J36" s="39" t="s">
        <v>35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5" customHeight="1">
      <c r="A37" s="35"/>
      <c r="B37" s="36"/>
      <c r="C37" s="35"/>
      <c r="D37" s="117" t="s">
        <v>36</v>
      </c>
      <c r="E37" s="28" t="s">
        <v>37</v>
      </c>
      <c r="F37" s="118">
        <f>ROUND((SUM(BE106:BE113) + SUM(BE135:BE229)),  2)</f>
        <v>0</v>
      </c>
      <c r="G37" s="35"/>
      <c r="H37" s="35"/>
      <c r="I37" s="119">
        <v>0.2</v>
      </c>
      <c r="J37" s="118">
        <f>ROUND(((SUM(BE106:BE113) + SUM(BE135:BE229))*I37),  2)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5" customHeight="1">
      <c r="A38" s="35"/>
      <c r="B38" s="36"/>
      <c r="C38" s="35"/>
      <c r="D38" s="35"/>
      <c r="E38" s="28" t="s">
        <v>38</v>
      </c>
      <c r="F38" s="118">
        <f>ROUND((SUM(BF106:BF113) + SUM(BF135:BF229)),  2)</f>
        <v>0</v>
      </c>
      <c r="G38" s="35"/>
      <c r="H38" s="35"/>
      <c r="I38" s="119">
        <v>0.2</v>
      </c>
      <c r="J38" s="118">
        <f>ROUND(((SUM(BF106:BF113) + SUM(BF135:BF229))*I38),  2)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5" hidden="1" customHeight="1">
      <c r="A39" s="35"/>
      <c r="B39" s="36"/>
      <c r="C39" s="35"/>
      <c r="D39" s="35"/>
      <c r="E39" s="28" t="s">
        <v>39</v>
      </c>
      <c r="F39" s="118">
        <f>ROUND((SUM(BG106:BG113) + SUM(BG135:BG229)),  2)</f>
        <v>0</v>
      </c>
      <c r="G39" s="35"/>
      <c r="H39" s="35"/>
      <c r="I39" s="119">
        <v>0.2</v>
      </c>
      <c r="J39" s="118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5" hidden="1" customHeight="1">
      <c r="A40" s="35"/>
      <c r="B40" s="36"/>
      <c r="C40" s="35"/>
      <c r="D40" s="35"/>
      <c r="E40" s="28" t="s">
        <v>40</v>
      </c>
      <c r="F40" s="118">
        <f>ROUND((SUM(BH106:BH113) + SUM(BH135:BH229)),  2)</f>
        <v>0</v>
      </c>
      <c r="G40" s="35"/>
      <c r="H40" s="35"/>
      <c r="I40" s="119">
        <v>0.2</v>
      </c>
      <c r="J40" s="118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5" hidden="1" customHeight="1">
      <c r="A41" s="35"/>
      <c r="B41" s="36"/>
      <c r="C41" s="35"/>
      <c r="D41" s="35"/>
      <c r="E41" s="28" t="s">
        <v>41</v>
      </c>
      <c r="F41" s="118">
        <f>ROUND((SUM(BI106:BI113) + SUM(BI135:BI229)),  2)</f>
        <v>0</v>
      </c>
      <c r="G41" s="35"/>
      <c r="H41" s="35"/>
      <c r="I41" s="119">
        <v>0</v>
      </c>
      <c r="J41" s="118">
        <f>0</f>
        <v>0</v>
      </c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7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25" customHeight="1">
      <c r="A43" s="35"/>
      <c r="B43" s="36"/>
      <c r="C43" s="109"/>
      <c r="D43" s="120" t="s">
        <v>42</v>
      </c>
      <c r="E43" s="63"/>
      <c r="F43" s="63"/>
      <c r="G43" s="121" t="s">
        <v>43</v>
      </c>
      <c r="H43" s="122" t="s">
        <v>44</v>
      </c>
      <c r="I43" s="63"/>
      <c r="J43" s="123">
        <f>SUM(J34:J41)</f>
        <v>0</v>
      </c>
      <c r="K43" s="124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5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4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5"/>
      <c r="D50" s="46" t="s">
        <v>45</v>
      </c>
      <c r="E50" s="47"/>
      <c r="F50" s="47"/>
      <c r="G50" s="46" t="s">
        <v>46</v>
      </c>
      <c r="H50" s="47"/>
      <c r="I50" s="47"/>
      <c r="J50" s="47"/>
      <c r="K50" s="47"/>
      <c r="L50" s="45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5"/>
      <c r="B61" s="36"/>
      <c r="C61" s="35"/>
      <c r="D61" s="48" t="s">
        <v>47</v>
      </c>
      <c r="E61" s="38"/>
      <c r="F61" s="125" t="s">
        <v>48</v>
      </c>
      <c r="G61" s="48" t="s">
        <v>47</v>
      </c>
      <c r="H61" s="38"/>
      <c r="I61" s="38"/>
      <c r="J61" s="126" t="s">
        <v>48</v>
      </c>
      <c r="K61" s="38"/>
      <c r="L61" s="4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5"/>
      <c r="B65" s="36"/>
      <c r="C65" s="35"/>
      <c r="D65" s="46" t="s">
        <v>49</v>
      </c>
      <c r="E65" s="49"/>
      <c r="F65" s="49"/>
      <c r="G65" s="46" t="s">
        <v>50</v>
      </c>
      <c r="H65" s="49"/>
      <c r="I65" s="49"/>
      <c r="J65" s="49"/>
      <c r="K65" s="49"/>
      <c r="L65" s="4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5"/>
      <c r="B76" s="36"/>
      <c r="C76" s="35"/>
      <c r="D76" s="48" t="s">
        <v>47</v>
      </c>
      <c r="E76" s="38"/>
      <c r="F76" s="125" t="s">
        <v>48</v>
      </c>
      <c r="G76" s="48" t="s">
        <v>47</v>
      </c>
      <c r="H76" s="38"/>
      <c r="I76" s="38"/>
      <c r="J76" s="126" t="s">
        <v>48</v>
      </c>
      <c r="K76" s="38"/>
      <c r="L76" s="4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5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7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5" customHeight="1">
      <c r="A82" s="35"/>
      <c r="B82" s="36"/>
      <c r="C82" s="22" t="s">
        <v>164</v>
      </c>
      <c r="D82" s="35"/>
      <c r="E82" s="35"/>
      <c r="F82" s="35"/>
      <c r="G82" s="35"/>
      <c r="H82" s="35"/>
      <c r="I82" s="35"/>
      <c r="J82" s="35"/>
      <c r="K82" s="35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7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5"/>
      <c r="D85" s="35"/>
      <c r="E85" s="334" t="str">
        <f>E7</f>
        <v>LTC-LEOPOLDOVSKÝ TENISOVÝ KLUB</v>
      </c>
      <c r="F85" s="335"/>
      <c r="G85" s="335"/>
      <c r="H85" s="3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1"/>
      <c r="C86" s="28" t="s">
        <v>115</v>
      </c>
      <c r="L86" s="21"/>
    </row>
    <row r="87" spans="1:31" s="2" customFormat="1" ht="16.5" customHeight="1">
      <c r="A87" s="35"/>
      <c r="B87" s="36"/>
      <c r="C87" s="35"/>
      <c r="D87" s="35"/>
      <c r="E87" s="334" t="s">
        <v>85</v>
      </c>
      <c r="F87" s="339"/>
      <c r="G87" s="339"/>
      <c r="H87" s="339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28" t="s">
        <v>120</v>
      </c>
      <c r="D88" s="35"/>
      <c r="E88" s="35"/>
      <c r="F88" s="35"/>
      <c r="G88" s="35"/>
      <c r="H88" s="3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5"/>
      <c r="D89" s="35"/>
      <c r="E89" s="292">
        <f>E11</f>
        <v>0</v>
      </c>
      <c r="F89" s="339"/>
      <c r="G89" s="339"/>
      <c r="H89" s="339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7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28" t="s">
        <v>18</v>
      </c>
      <c r="D91" s="35"/>
      <c r="E91" s="35"/>
      <c r="F91" s="26" t="str">
        <f>F14</f>
        <v>Gucmanova ul.,Leopoldov</v>
      </c>
      <c r="G91" s="35"/>
      <c r="H91" s="35"/>
      <c r="I91" s="28" t="s">
        <v>20</v>
      </c>
      <c r="J91" s="58">
        <f>IF(J14="","",J14)</f>
        <v>44278</v>
      </c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7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5" customHeight="1">
      <c r="A93" s="35"/>
      <c r="B93" s="36"/>
      <c r="C93" s="28" t="s">
        <v>21</v>
      </c>
      <c r="D93" s="35"/>
      <c r="E93" s="35"/>
      <c r="F93" s="26" t="str">
        <f>E17</f>
        <v>Mesto Leopoldov</v>
      </c>
      <c r="G93" s="35"/>
      <c r="H93" s="35"/>
      <c r="I93" s="28" t="s">
        <v>26</v>
      </c>
      <c r="J93" s="31" t="str">
        <f>E23</f>
        <v>PLURAL,s.r.o.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5" customHeight="1">
      <c r="A94" s="35"/>
      <c r="B94" s="36"/>
      <c r="C94" s="28" t="s">
        <v>24</v>
      </c>
      <c r="D94" s="35"/>
      <c r="E94" s="35"/>
      <c r="F94" s="26" t="str">
        <f>IF(E20="","",E20)</f>
        <v>Vyplň údaj</v>
      </c>
      <c r="G94" s="35"/>
      <c r="H94" s="35"/>
      <c r="I94" s="28" t="s">
        <v>28</v>
      </c>
      <c r="J94" s="31" t="str">
        <f>E26</f>
        <v>Rosoft,s.r.o.</v>
      </c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2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27" t="s">
        <v>165</v>
      </c>
      <c r="D96" s="109"/>
      <c r="E96" s="109"/>
      <c r="F96" s="109"/>
      <c r="G96" s="109"/>
      <c r="H96" s="109"/>
      <c r="I96" s="109"/>
      <c r="J96" s="128" t="s">
        <v>166</v>
      </c>
      <c r="K96" s="109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0.25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22.75" customHeight="1">
      <c r="A98" s="35"/>
      <c r="B98" s="36"/>
      <c r="C98" s="129" t="s">
        <v>167</v>
      </c>
      <c r="D98" s="35"/>
      <c r="E98" s="35"/>
      <c r="F98" s="35"/>
      <c r="G98" s="35"/>
      <c r="H98" s="35"/>
      <c r="I98" s="35"/>
      <c r="J98" s="74">
        <f>J135</f>
        <v>0</v>
      </c>
      <c r="K98" s="35"/>
      <c r="L98" s="4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168</v>
      </c>
    </row>
    <row r="99" spans="1:65" s="9" customFormat="1" ht="25" customHeight="1">
      <c r="B99" s="130"/>
      <c r="D99" s="131" t="s">
        <v>1293</v>
      </c>
      <c r="E99" s="132"/>
      <c r="F99" s="132"/>
      <c r="G99" s="132"/>
      <c r="H99" s="132"/>
      <c r="I99" s="132"/>
      <c r="J99" s="133">
        <f>J136</f>
        <v>0</v>
      </c>
      <c r="L99" s="130"/>
    </row>
    <row r="100" spans="1:65" s="10" customFormat="1" ht="20" customHeight="1">
      <c r="B100" s="134"/>
      <c r="D100" s="135" t="s">
        <v>1294</v>
      </c>
      <c r="E100" s="136"/>
      <c r="F100" s="136"/>
      <c r="G100" s="136"/>
      <c r="H100" s="136"/>
      <c r="I100" s="136"/>
      <c r="J100" s="137">
        <f>J137</f>
        <v>0</v>
      </c>
      <c r="L100" s="134"/>
    </row>
    <row r="101" spans="1:65" s="10" customFormat="1" ht="20" customHeight="1">
      <c r="B101" s="134"/>
      <c r="D101" s="135" t="s">
        <v>1295</v>
      </c>
      <c r="E101" s="136"/>
      <c r="F101" s="136"/>
      <c r="G101" s="136"/>
      <c r="H101" s="136"/>
      <c r="I101" s="136"/>
      <c r="J101" s="137">
        <f>J210</f>
        <v>0</v>
      </c>
      <c r="L101" s="134"/>
    </row>
    <row r="102" spans="1:65" s="10" customFormat="1" ht="20" customHeight="1">
      <c r="B102" s="134"/>
      <c r="D102" s="135" t="s">
        <v>1296</v>
      </c>
      <c r="E102" s="136"/>
      <c r="F102" s="136"/>
      <c r="G102" s="136"/>
      <c r="H102" s="136"/>
      <c r="I102" s="136"/>
      <c r="J102" s="137">
        <f>J213</f>
        <v>0</v>
      </c>
      <c r="L102" s="134"/>
    </row>
    <row r="103" spans="1:65" s="9" customFormat="1" ht="25" customHeight="1">
      <c r="B103" s="130"/>
      <c r="D103" s="131" t="s">
        <v>1297</v>
      </c>
      <c r="E103" s="132"/>
      <c r="F103" s="132"/>
      <c r="G103" s="132"/>
      <c r="H103" s="132"/>
      <c r="I103" s="132"/>
      <c r="J103" s="133">
        <f>J223</f>
        <v>0</v>
      </c>
      <c r="L103" s="130"/>
    </row>
    <row r="104" spans="1:65" s="2" customFormat="1" ht="21.75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4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65" s="2" customFormat="1" ht="7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4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65" s="2" customFormat="1" ht="29.25" customHeight="1">
      <c r="A106" s="35"/>
      <c r="B106" s="36"/>
      <c r="C106" s="129" t="s">
        <v>193</v>
      </c>
      <c r="D106" s="35"/>
      <c r="E106" s="35"/>
      <c r="F106" s="35"/>
      <c r="G106" s="35"/>
      <c r="H106" s="35"/>
      <c r="I106" s="35"/>
      <c r="J106" s="138">
        <f>ROUND(J107 + J108 + J109 + J110 + J111 + J112,2)</f>
        <v>0</v>
      </c>
      <c r="K106" s="35"/>
      <c r="L106" s="45"/>
      <c r="N106" s="139" t="s">
        <v>36</v>
      </c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2" customFormat="1" ht="18" customHeight="1">
      <c r="A107" s="35"/>
      <c r="B107" s="140"/>
      <c r="C107" s="141"/>
      <c r="D107" s="289" t="s">
        <v>194</v>
      </c>
      <c r="E107" s="333"/>
      <c r="F107" s="333"/>
      <c r="G107" s="141"/>
      <c r="H107" s="141"/>
      <c r="I107" s="141"/>
      <c r="J107" s="102">
        <v>0</v>
      </c>
      <c r="K107" s="141"/>
      <c r="L107" s="143"/>
      <c r="M107" s="144"/>
      <c r="N107" s="145" t="s">
        <v>38</v>
      </c>
      <c r="O107" s="144"/>
      <c r="P107" s="144"/>
      <c r="Q107" s="144"/>
      <c r="R107" s="144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6" t="s">
        <v>195</v>
      </c>
      <c r="AZ107" s="144"/>
      <c r="BA107" s="144"/>
      <c r="BB107" s="144"/>
      <c r="BC107" s="144"/>
      <c r="BD107" s="144"/>
      <c r="BE107" s="147">
        <f t="shared" ref="BE107:BE112" si="0">IF(N107="základná",J107,0)</f>
        <v>0</v>
      </c>
      <c r="BF107" s="147">
        <f t="shared" ref="BF107:BF112" si="1">IF(N107="znížená",J107,0)</f>
        <v>0</v>
      </c>
      <c r="BG107" s="147">
        <f t="shared" ref="BG107:BG112" si="2">IF(N107="zákl. prenesená",J107,0)</f>
        <v>0</v>
      </c>
      <c r="BH107" s="147">
        <f t="shared" ref="BH107:BH112" si="3">IF(N107="zníž. prenesená",J107,0)</f>
        <v>0</v>
      </c>
      <c r="BI107" s="147">
        <f t="shared" ref="BI107:BI112" si="4">IF(N107="nulová",J107,0)</f>
        <v>0</v>
      </c>
      <c r="BJ107" s="146" t="s">
        <v>83</v>
      </c>
      <c r="BK107" s="144"/>
      <c r="BL107" s="144"/>
      <c r="BM107" s="144"/>
    </row>
    <row r="108" spans="1:65" s="2" customFormat="1" ht="18" customHeight="1">
      <c r="A108" s="35"/>
      <c r="B108" s="140"/>
      <c r="C108" s="141"/>
      <c r="D108" s="289" t="s">
        <v>196</v>
      </c>
      <c r="E108" s="333"/>
      <c r="F108" s="333"/>
      <c r="G108" s="141"/>
      <c r="H108" s="141"/>
      <c r="I108" s="141"/>
      <c r="J108" s="102">
        <v>0</v>
      </c>
      <c r="K108" s="141"/>
      <c r="L108" s="143"/>
      <c r="M108" s="144"/>
      <c r="N108" s="145" t="s">
        <v>38</v>
      </c>
      <c r="O108" s="144"/>
      <c r="P108" s="144"/>
      <c r="Q108" s="144"/>
      <c r="R108" s="144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6" t="s">
        <v>195</v>
      </c>
      <c r="AZ108" s="144"/>
      <c r="BA108" s="144"/>
      <c r="BB108" s="144"/>
      <c r="BC108" s="144"/>
      <c r="BD108" s="144"/>
      <c r="BE108" s="147">
        <f t="shared" si="0"/>
        <v>0</v>
      </c>
      <c r="BF108" s="147">
        <f t="shared" si="1"/>
        <v>0</v>
      </c>
      <c r="BG108" s="147">
        <f t="shared" si="2"/>
        <v>0</v>
      </c>
      <c r="BH108" s="147">
        <f t="shared" si="3"/>
        <v>0</v>
      </c>
      <c r="BI108" s="147">
        <f t="shared" si="4"/>
        <v>0</v>
      </c>
      <c r="BJ108" s="146" t="s">
        <v>83</v>
      </c>
      <c r="BK108" s="144"/>
      <c r="BL108" s="144"/>
      <c r="BM108" s="144"/>
    </row>
    <row r="109" spans="1:65" s="2" customFormat="1" ht="18" customHeight="1">
      <c r="A109" s="35"/>
      <c r="B109" s="140"/>
      <c r="C109" s="141"/>
      <c r="D109" s="289" t="s">
        <v>197</v>
      </c>
      <c r="E109" s="333"/>
      <c r="F109" s="333"/>
      <c r="G109" s="141"/>
      <c r="H109" s="141"/>
      <c r="I109" s="141"/>
      <c r="J109" s="102">
        <v>0</v>
      </c>
      <c r="K109" s="141"/>
      <c r="L109" s="143"/>
      <c r="M109" s="144"/>
      <c r="N109" s="145" t="s">
        <v>38</v>
      </c>
      <c r="O109" s="144"/>
      <c r="P109" s="144"/>
      <c r="Q109" s="144"/>
      <c r="R109" s="144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6" t="s">
        <v>195</v>
      </c>
      <c r="AZ109" s="144"/>
      <c r="BA109" s="144"/>
      <c r="BB109" s="144"/>
      <c r="BC109" s="144"/>
      <c r="BD109" s="144"/>
      <c r="BE109" s="147">
        <f t="shared" si="0"/>
        <v>0</v>
      </c>
      <c r="BF109" s="147">
        <f t="shared" si="1"/>
        <v>0</v>
      </c>
      <c r="BG109" s="147">
        <f t="shared" si="2"/>
        <v>0</v>
      </c>
      <c r="BH109" s="147">
        <f t="shared" si="3"/>
        <v>0</v>
      </c>
      <c r="BI109" s="147">
        <f t="shared" si="4"/>
        <v>0</v>
      </c>
      <c r="BJ109" s="146" t="s">
        <v>83</v>
      </c>
      <c r="BK109" s="144"/>
      <c r="BL109" s="144"/>
      <c r="BM109" s="144"/>
    </row>
    <row r="110" spans="1:65" s="2" customFormat="1" ht="18" customHeight="1">
      <c r="A110" s="35"/>
      <c r="B110" s="140"/>
      <c r="C110" s="141"/>
      <c r="D110" s="289" t="s">
        <v>198</v>
      </c>
      <c r="E110" s="333"/>
      <c r="F110" s="333"/>
      <c r="G110" s="141"/>
      <c r="H110" s="141"/>
      <c r="I110" s="141"/>
      <c r="J110" s="102">
        <v>0</v>
      </c>
      <c r="K110" s="141"/>
      <c r="L110" s="143"/>
      <c r="M110" s="144"/>
      <c r="N110" s="145" t="s">
        <v>38</v>
      </c>
      <c r="O110" s="144"/>
      <c r="P110" s="144"/>
      <c r="Q110" s="144"/>
      <c r="R110" s="144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6" t="s">
        <v>195</v>
      </c>
      <c r="AZ110" s="144"/>
      <c r="BA110" s="144"/>
      <c r="BB110" s="144"/>
      <c r="BC110" s="144"/>
      <c r="BD110" s="144"/>
      <c r="BE110" s="147">
        <f t="shared" si="0"/>
        <v>0</v>
      </c>
      <c r="BF110" s="147">
        <f t="shared" si="1"/>
        <v>0</v>
      </c>
      <c r="BG110" s="147">
        <f t="shared" si="2"/>
        <v>0</v>
      </c>
      <c r="BH110" s="147">
        <f t="shared" si="3"/>
        <v>0</v>
      </c>
      <c r="BI110" s="147">
        <f t="shared" si="4"/>
        <v>0</v>
      </c>
      <c r="BJ110" s="146" t="s">
        <v>83</v>
      </c>
      <c r="BK110" s="144"/>
      <c r="BL110" s="144"/>
      <c r="BM110" s="144"/>
    </row>
    <row r="111" spans="1:65" s="2" customFormat="1" ht="18" customHeight="1">
      <c r="A111" s="35"/>
      <c r="B111" s="140"/>
      <c r="C111" s="141"/>
      <c r="D111" s="289" t="s">
        <v>199</v>
      </c>
      <c r="E111" s="333"/>
      <c r="F111" s="333"/>
      <c r="G111" s="141"/>
      <c r="H111" s="141"/>
      <c r="I111" s="141"/>
      <c r="J111" s="102">
        <v>0</v>
      </c>
      <c r="K111" s="141"/>
      <c r="L111" s="143"/>
      <c r="M111" s="144"/>
      <c r="N111" s="145" t="s">
        <v>38</v>
      </c>
      <c r="O111" s="144"/>
      <c r="P111" s="144"/>
      <c r="Q111" s="144"/>
      <c r="R111" s="144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6" t="s">
        <v>195</v>
      </c>
      <c r="AZ111" s="144"/>
      <c r="BA111" s="144"/>
      <c r="BB111" s="144"/>
      <c r="BC111" s="144"/>
      <c r="BD111" s="144"/>
      <c r="BE111" s="147">
        <f t="shared" si="0"/>
        <v>0</v>
      </c>
      <c r="BF111" s="147">
        <f t="shared" si="1"/>
        <v>0</v>
      </c>
      <c r="BG111" s="147">
        <f t="shared" si="2"/>
        <v>0</v>
      </c>
      <c r="BH111" s="147">
        <f t="shared" si="3"/>
        <v>0</v>
      </c>
      <c r="BI111" s="147">
        <f t="shared" si="4"/>
        <v>0</v>
      </c>
      <c r="BJ111" s="146" t="s">
        <v>83</v>
      </c>
      <c r="BK111" s="144"/>
      <c r="BL111" s="144"/>
      <c r="BM111" s="144"/>
    </row>
    <row r="112" spans="1:65" s="2" customFormat="1" ht="18" customHeight="1">
      <c r="A112" s="35"/>
      <c r="B112" s="140"/>
      <c r="C112" s="141"/>
      <c r="D112" s="142" t="s">
        <v>200</v>
      </c>
      <c r="E112" s="141"/>
      <c r="F112" s="141"/>
      <c r="G112" s="141"/>
      <c r="H112" s="141"/>
      <c r="I112" s="141"/>
      <c r="J112" s="102">
        <f>ROUND(J32*T112,2)</f>
        <v>0</v>
      </c>
      <c r="K112" s="141"/>
      <c r="L112" s="143"/>
      <c r="M112" s="144"/>
      <c r="N112" s="145" t="s">
        <v>38</v>
      </c>
      <c r="O112" s="144"/>
      <c r="P112" s="144"/>
      <c r="Q112" s="144"/>
      <c r="R112" s="144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6" t="s">
        <v>201</v>
      </c>
      <c r="AZ112" s="144"/>
      <c r="BA112" s="144"/>
      <c r="BB112" s="144"/>
      <c r="BC112" s="144"/>
      <c r="BD112" s="144"/>
      <c r="BE112" s="147">
        <f t="shared" si="0"/>
        <v>0</v>
      </c>
      <c r="BF112" s="147">
        <f t="shared" si="1"/>
        <v>0</v>
      </c>
      <c r="BG112" s="147">
        <f t="shared" si="2"/>
        <v>0</v>
      </c>
      <c r="BH112" s="147">
        <f t="shared" si="3"/>
        <v>0</v>
      </c>
      <c r="BI112" s="147">
        <f t="shared" si="4"/>
        <v>0</v>
      </c>
      <c r="BJ112" s="146" t="s">
        <v>83</v>
      </c>
      <c r="BK112" s="144"/>
      <c r="BL112" s="144"/>
      <c r="BM112" s="144"/>
    </row>
    <row r="113" spans="1:31" s="2" customForma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4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9.25" customHeight="1">
      <c r="A114" s="35"/>
      <c r="B114" s="36"/>
      <c r="C114" s="108" t="s">
        <v>101</v>
      </c>
      <c r="D114" s="109"/>
      <c r="E114" s="109"/>
      <c r="F114" s="109"/>
      <c r="G114" s="109"/>
      <c r="H114" s="109"/>
      <c r="I114" s="109"/>
      <c r="J114" s="110">
        <f>ROUND(J98+J106,2)</f>
        <v>0</v>
      </c>
      <c r="K114" s="109"/>
      <c r="L114" s="4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7" customHeight="1">
      <c r="A115" s="35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9" spans="1:31" s="2" customFormat="1" ht="7" customHeight="1">
      <c r="A119" s="35"/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25" customHeight="1">
      <c r="A120" s="35"/>
      <c r="B120" s="36"/>
      <c r="C120" s="22" t="s">
        <v>202</v>
      </c>
      <c r="D120" s="35"/>
      <c r="E120" s="35"/>
      <c r="F120" s="35"/>
      <c r="G120" s="35"/>
      <c r="H120" s="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7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28" t="s">
        <v>15</v>
      </c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5"/>
      <c r="D123" s="35"/>
      <c r="E123" s="334" t="str">
        <f>E7</f>
        <v>LTC-LEOPOLDOVSKÝ TENISOVÝ KLUB</v>
      </c>
      <c r="F123" s="335"/>
      <c r="G123" s="335"/>
      <c r="H123" s="3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1" customFormat="1" ht="12" customHeight="1">
      <c r="B124" s="21"/>
      <c r="C124" s="28" t="s">
        <v>115</v>
      </c>
      <c r="L124" s="21"/>
    </row>
    <row r="125" spans="1:31" s="2" customFormat="1" ht="16.5" customHeight="1">
      <c r="A125" s="35"/>
      <c r="B125" s="36"/>
      <c r="C125" s="35"/>
      <c r="D125" s="35"/>
      <c r="E125" s="334" t="s">
        <v>85</v>
      </c>
      <c r="F125" s="339"/>
      <c r="G125" s="339"/>
      <c r="H125" s="339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28" t="s">
        <v>120</v>
      </c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6.5" customHeight="1">
      <c r="A127" s="35"/>
      <c r="B127" s="36"/>
      <c r="C127" s="35"/>
      <c r="D127" s="35"/>
      <c r="E127" s="292">
        <f>E11</f>
        <v>0</v>
      </c>
      <c r="F127" s="339"/>
      <c r="G127" s="339"/>
      <c r="H127" s="339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7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28" t="s">
        <v>18</v>
      </c>
      <c r="D129" s="35"/>
      <c r="E129" s="35"/>
      <c r="F129" s="26" t="str">
        <f>F14</f>
        <v>Gucmanova ul.,Leopoldov</v>
      </c>
      <c r="G129" s="35"/>
      <c r="H129" s="35"/>
      <c r="I129" s="28" t="s">
        <v>20</v>
      </c>
      <c r="J129" s="58">
        <f>IF(J14="","",J14)</f>
        <v>44278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7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5" customHeight="1">
      <c r="A131" s="35"/>
      <c r="B131" s="36"/>
      <c r="C131" s="28" t="s">
        <v>21</v>
      </c>
      <c r="D131" s="35"/>
      <c r="E131" s="35"/>
      <c r="F131" s="26" t="str">
        <f>E17</f>
        <v>Mesto Leopoldov</v>
      </c>
      <c r="G131" s="35"/>
      <c r="H131" s="35"/>
      <c r="I131" s="28" t="s">
        <v>26</v>
      </c>
      <c r="J131" s="31" t="str">
        <f>E23</f>
        <v>PLURAL,s.r.o.</v>
      </c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5.25" customHeight="1">
      <c r="A132" s="35"/>
      <c r="B132" s="36"/>
      <c r="C132" s="28" t="s">
        <v>24</v>
      </c>
      <c r="D132" s="35"/>
      <c r="E132" s="35"/>
      <c r="F132" s="26" t="str">
        <f>IF(E20="","",E20)</f>
        <v>Vyplň údaj</v>
      </c>
      <c r="G132" s="35"/>
      <c r="H132" s="35"/>
      <c r="I132" s="28" t="s">
        <v>28</v>
      </c>
      <c r="J132" s="31" t="str">
        <f>E26</f>
        <v>Rosoft,s.r.o.</v>
      </c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0.25" customHeight="1">
      <c r="A133" s="35"/>
      <c r="B133" s="36"/>
      <c r="C133" s="35"/>
      <c r="D133" s="35"/>
      <c r="E133" s="35"/>
      <c r="F133" s="35"/>
      <c r="G133" s="35"/>
      <c r="H133" s="35"/>
      <c r="I133" s="35"/>
      <c r="J133" s="35"/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11" customFormat="1" ht="29.25" customHeight="1">
      <c r="A134" s="148"/>
      <c r="B134" s="149"/>
      <c r="C134" s="150" t="s">
        <v>203</v>
      </c>
      <c r="D134" s="151" t="s">
        <v>57</v>
      </c>
      <c r="E134" s="151" t="s">
        <v>53</v>
      </c>
      <c r="F134" s="151" t="s">
        <v>54</v>
      </c>
      <c r="G134" s="151" t="s">
        <v>204</v>
      </c>
      <c r="H134" s="151" t="s">
        <v>205</v>
      </c>
      <c r="I134" s="151" t="s">
        <v>206</v>
      </c>
      <c r="J134" s="152" t="s">
        <v>166</v>
      </c>
      <c r="K134" s="153" t="s">
        <v>207</v>
      </c>
      <c r="L134" s="154"/>
      <c r="M134" s="65" t="s">
        <v>1</v>
      </c>
      <c r="N134" s="66" t="s">
        <v>36</v>
      </c>
      <c r="O134" s="66" t="s">
        <v>208</v>
      </c>
      <c r="P134" s="66" t="s">
        <v>209</v>
      </c>
      <c r="Q134" s="66" t="s">
        <v>210</v>
      </c>
      <c r="R134" s="66" t="s">
        <v>211</v>
      </c>
      <c r="S134" s="66" t="s">
        <v>212</v>
      </c>
      <c r="T134" s="67" t="s">
        <v>213</v>
      </c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</row>
    <row r="135" spans="1:65" s="2" customFormat="1" ht="22.75" customHeight="1">
      <c r="A135" s="35"/>
      <c r="B135" s="36"/>
      <c r="C135" s="72" t="s">
        <v>163</v>
      </c>
      <c r="D135" s="35"/>
      <c r="E135" s="35"/>
      <c r="F135" s="35"/>
      <c r="G135" s="35"/>
      <c r="H135" s="35"/>
      <c r="I135" s="35"/>
      <c r="J135" s="155">
        <f>BK135</f>
        <v>0</v>
      </c>
      <c r="K135" s="35"/>
      <c r="L135" s="36"/>
      <c r="M135" s="68"/>
      <c r="N135" s="59"/>
      <c r="O135" s="69"/>
      <c r="P135" s="156">
        <f>P136+P223</f>
        <v>0</v>
      </c>
      <c r="Q135" s="69"/>
      <c r="R135" s="156">
        <f>R136+R223</f>
        <v>0</v>
      </c>
      <c r="S135" s="69"/>
      <c r="T135" s="157">
        <f>T136+T223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71</v>
      </c>
      <c r="AU135" s="18" t="s">
        <v>168</v>
      </c>
      <c r="BK135" s="158">
        <f>BK136+BK223</f>
        <v>0</v>
      </c>
    </row>
    <row r="136" spans="1:65" s="12" customFormat="1" ht="26" customHeight="1">
      <c r="B136" s="159"/>
      <c r="D136" s="160" t="s">
        <v>71</v>
      </c>
      <c r="E136" s="161" t="s">
        <v>272</v>
      </c>
      <c r="F136" s="161" t="s">
        <v>1298</v>
      </c>
      <c r="I136" s="162"/>
      <c r="J136" s="163">
        <f>BK136</f>
        <v>0</v>
      </c>
      <c r="L136" s="159"/>
      <c r="M136" s="164"/>
      <c r="N136" s="165"/>
      <c r="O136" s="165"/>
      <c r="P136" s="166">
        <f>P137+P210+P213</f>
        <v>0</v>
      </c>
      <c r="Q136" s="165"/>
      <c r="R136" s="166">
        <f>R137+R210+R213</f>
        <v>0</v>
      </c>
      <c r="S136" s="165"/>
      <c r="T136" s="167">
        <f>T137+T210+T213</f>
        <v>0</v>
      </c>
      <c r="AR136" s="160" t="s">
        <v>237</v>
      </c>
      <c r="AT136" s="168" t="s">
        <v>71</v>
      </c>
      <c r="AU136" s="168" t="s">
        <v>72</v>
      </c>
      <c r="AY136" s="160" t="s">
        <v>216</v>
      </c>
      <c r="BK136" s="169">
        <f>BK137+BK210+BK213</f>
        <v>0</v>
      </c>
    </row>
    <row r="137" spans="1:65" s="12" customFormat="1" ht="22.75" customHeight="1">
      <c r="B137" s="159"/>
      <c r="D137" s="160" t="s">
        <v>71</v>
      </c>
      <c r="E137" s="170" t="s">
        <v>1299</v>
      </c>
      <c r="F137" s="170" t="s">
        <v>1300</v>
      </c>
      <c r="I137" s="162"/>
      <c r="J137" s="171">
        <f>BK137</f>
        <v>0</v>
      </c>
      <c r="L137" s="159"/>
      <c r="M137" s="164"/>
      <c r="N137" s="165"/>
      <c r="O137" s="165"/>
      <c r="P137" s="166">
        <f>SUM(P138:P209)</f>
        <v>0</v>
      </c>
      <c r="Q137" s="165"/>
      <c r="R137" s="166">
        <f>SUM(R138:R209)</f>
        <v>0</v>
      </c>
      <c r="S137" s="165"/>
      <c r="T137" s="167">
        <f>SUM(T138:T209)</f>
        <v>0</v>
      </c>
      <c r="AR137" s="160" t="s">
        <v>237</v>
      </c>
      <c r="AT137" s="168" t="s">
        <v>71</v>
      </c>
      <c r="AU137" s="168" t="s">
        <v>78</v>
      </c>
      <c r="AY137" s="160" t="s">
        <v>216</v>
      </c>
      <c r="BK137" s="169">
        <f>SUM(BK138:BK209)</f>
        <v>0</v>
      </c>
    </row>
    <row r="138" spans="1:65" s="2" customFormat="1" ht="21.75" customHeight="1">
      <c r="A138" s="35"/>
      <c r="B138" s="140"/>
      <c r="C138" s="172" t="s">
        <v>78</v>
      </c>
      <c r="D138" s="172" t="s">
        <v>218</v>
      </c>
      <c r="E138" s="173" t="s">
        <v>1301</v>
      </c>
      <c r="F138" s="174" t="s">
        <v>1302</v>
      </c>
      <c r="G138" s="175" t="s">
        <v>995</v>
      </c>
      <c r="H138" s="176">
        <v>60</v>
      </c>
      <c r="I138" s="177"/>
      <c r="J138" s="178">
        <f t="shared" ref="J138:J169" si="5">ROUND(I138*H138,2)</f>
        <v>0</v>
      </c>
      <c r="K138" s="179"/>
      <c r="L138" s="36"/>
      <c r="M138" s="180" t="s">
        <v>1</v>
      </c>
      <c r="N138" s="181" t="s">
        <v>38</v>
      </c>
      <c r="O138" s="61"/>
      <c r="P138" s="182">
        <f t="shared" ref="P138:P169" si="6">O138*H138</f>
        <v>0</v>
      </c>
      <c r="Q138" s="182">
        <v>0</v>
      </c>
      <c r="R138" s="182">
        <f t="shared" ref="R138:R169" si="7">Q138*H138</f>
        <v>0</v>
      </c>
      <c r="S138" s="182">
        <v>0</v>
      </c>
      <c r="T138" s="183">
        <f t="shared" ref="T138:T169" si="8"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4" t="s">
        <v>598</v>
      </c>
      <c r="AT138" s="184" t="s">
        <v>218</v>
      </c>
      <c r="AU138" s="184" t="s">
        <v>83</v>
      </c>
      <c r="AY138" s="18" t="s">
        <v>216</v>
      </c>
      <c r="BE138" s="105">
        <f t="shared" ref="BE138:BE169" si="9">IF(N138="základná",J138,0)</f>
        <v>0</v>
      </c>
      <c r="BF138" s="105">
        <f t="shared" ref="BF138:BF169" si="10">IF(N138="znížená",J138,0)</f>
        <v>0</v>
      </c>
      <c r="BG138" s="105">
        <f t="shared" ref="BG138:BG169" si="11">IF(N138="zákl. prenesená",J138,0)</f>
        <v>0</v>
      </c>
      <c r="BH138" s="105">
        <f t="shared" ref="BH138:BH169" si="12">IF(N138="zníž. prenesená",J138,0)</f>
        <v>0</v>
      </c>
      <c r="BI138" s="105">
        <f t="shared" ref="BI138:BI169" si="13">IF(N138="nulová",J138,0)</f>
        <v>0</v>
      </c>
      <c r="BJ138" s="18" t="s">
        <v>83</v>
      </c>
      <c r="BK138" s="105">
        <f t="shared" ref="BK138:BK169" si="14">ROUND(I138*H138,2)</f>
        <v>0</v>
      </c>
      <c r="BL138" s="18" t="s">
        <v>598</v>
      </c>
      <c r="BM138" s="184" t="s">
        <v>83</v>
      </c>
    </row>
    <row r="139" spans="1:65" s="2" customFormat="1" ht="21.75" customHeight="1">
      <c r="A139" s="35"/>
      <c r="B139" s="140"/>
      <c r="C139" s="206" t="s">
        <v>83</v>
      </c>
      <c r="D139" s="206" t="s">
        <v>272</v>
      </c>
      <c r="E139" s="207" t="s">
        <v>1303</v>
      </c>
      <c r="F139" s="208" t="s">
        <v>1304</v>
      </c>
      <c r="G139" s="209" t="s">
        <v>995</v>
      </c>
      <c r="H139" s="210">
        <v>60</v>
      </c>
      <c r="I139" s="211"/>
      <c r="J139" s="212">
        <f t="shared" si="5"/>
        <v>0</v>
      </c>
      <c r="K139" s="213"/>
      <c r="L139" s="214"/>
      <c r="M139" s="215" t="s">
        <v>1</v>
      </c>
      <c r="N139" s="216" t="s">
        <v>38</v>
      </c>
      <c r="O139" s="61"/>
      <c r="P139" s="182">
        <f t="shared" si="6"/>
        <v>0</v>
      </c>
      <c r="Q139" s="182">
        <v>0</v>
      </c>
      <c r="R139" s="182">
        <f t="shared" si="7"/>
        <v>0</v>
      </c>
      <c r="S139" s="182">
        <v>0</v>
      </c>
      <c r="T139" s="183">
        <f t="shared" si="8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4" t="s">
        <v>1305</v>
      </c>
      <c r="AT139" s="184" t="s">
        <v>272</v>
      </c>
      <c r="AU139" s="184" t="s">
        <v>83</v>
      </c>
      <c r="AY139" s="18" t="s">
        <v>216</v>
      </c>
      <c r="BE139" s="105">
        <f t="shared" si="9"/>
        <v>0</v>
      </c>
      <c r="BF139" s="105">
        <f t="shared" si="10"/>
        <v>0</v>
      </c>
      <c r="BG139" s="105">
        <f t="shared" si="11"/>
        <v>0</v>
      </c>
      <c r="BH139" s="105">
        <f t="shared" si="12"/>
        <v>0</v>
      </c>
      <c r="BI139" s="105">
        <f t="shared" si="13"/>
        <v>0</v>
      </c>
      <c r="BJ139" s="18" t="s">
        <v>83</v>
      </c>
      <c r="BK139" s="105">
        <f t="shared" si="14"/>
        <v>0</v>
      </c>
      <c r="BL139" s="18" t="s">
        <v>598</v>
      </c>
      <c r="BM139" s="184" t="s">
        <v>222</v>
      </c>
    </row>
    <row r="140" spans="1:65" s="2" customFormat="1" ht="21.75" customHeight="1">
      <c r="A140" s="35"/>
      <c r="B140" s="140"/>
      <c r="C140" s="172" t="s">
        <v>237</v>
      </c>
      <c r="D140" s="172" t="s">
        <v>218</v>
      </c>
      <c r="E140" s="173" t="s">
        <v>1306</v>
      </c>
      <c r="F140" s="174" t="s">
        <v>1307</v>
      </c>
      <c r="G140" s="175" t="s">
        <v>995</v>
      </c>
      <c r="H140" s="176">
        <v>35</v>
      </c>
      <c r="I140" s="177"/>
      <c r="J140" s="178">
        <f t="shared" si="5"/>
        <v>0</v>
      </c>
      <c r="K140" s="179"/>
      <c r="L140" s="36"/>
      <c r="M140" s="180" t="s">
        <v>1</v>
      </c>
      <c r="N140" s="181" t="s">
        <v>38</v>
      </c>
      <c r="O140" s="61"/>
      <c r="P140" s="182">
        <f t="shared" si="6"/>
        <v>0</v>
      </c>
      <c r="Q140" s="182">
        <v>0</v>
      </c>
      <c r="R140" s="182">
        <f t="shared" si="7"/>
        <v>0</v>
      </c>
      <c r="S140" s="182">
        <v>0</v>
      </c>
      <c r="T140" s="183">
        <f t="shared" si="8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4" t="s">
        <v>598</v>
      </c>
      <c r="AT140" s="184" t="s">
        <v>218</v>
      </c>
      <c r="AU140" s="184" t="s">
        <v>83</v>
      </c>
      <c r="AY140" s="18" t="s">
        <v>216</v>
      </c>
      <c r="BE140" s="105">
        <f t="shared" si="9"/>
        <v>0</v>
      </c>
      <c r="BF140" s="105">
        <f t="shared" si="10"/>
        <v>0</v>
      </c>
      <c r="BG140" s="105">
        <f t="shared" si="11"/>
        <v>0</v>
      </c>
      <c r="BH140" s="105">
        <f t="shared" si="12"/>
        <v>0</v>
      </c>
      <c r="BI140" s="105">
        <f t="shared" si="13"/>
        <v>0</v>
      </c>
      <c r="BJ140" s="18" t="s">
        <v>83</v>
      </c>
      <c r="BK140" s="105">
        <f t="shared" si="14"/>
        <v>0</v>
      </c>
      <c r="BL140" s="18" t="s">
        <v>598</v>
      </c>
      <c r="BM140" s="184" t="s">
        <v>250</v>
      </c>
    </row>
    <row r="141" spans="1:65" s="2" customFormat="1" ht="16.5" customHeight="1">
      <c r="A141" s="35"/>
      <c r="B141" s="140"/>
      <c r="C141" s="206" t="s">
        <v>222</v>
      </c>
      <c r="D141" s="206" t="s">
        <v>272</v>
      </c>
      <c r="E141" s="207" t="s">
        <v>1308</v>
      </c>
      <c r="F141" s="208" t="s">
        <v>1309</v>
      </c>
      <c r="G141" s="209" t="s">
        <v>399</v>
      </c>
      <c r="H141" s="210">
        <v>12</v>
      </c>
      <c r="I141" s="211"/>
      <c r="J141" s="212">
        <f t="shared" si="5"/>
        <v>0</v>
      </c>
      <c r="K141" s="213"/>
      <c r="L141" s="214"/>
      <c r="M141" s="215" t="s">
        <v>1</v>
      </c>
      <c r="N141" s="216" t="s">
        <v>38</v>
      </c>
      <c r="O141" s="61"/>
      <c r="P141" s="182">
        <f t="shared" si="6"/>
        <v>0</v>
      </c>
      <c r="Q141" s="182">
        <v>0</v>
      </c>
      <c r="R141" s="182">
        <f t="shared" si="7"/>
        <v>0</v>
      </c>
      <c r="S141" s="182">
        <v>0</v>
      </c>
      <c r="T141" s="183">
        <f t="shared" si="8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4" t="s">
        <v>1305</v>
      </c>
      <c r="AT141" s="184" t="s">
        <v>272</v>
      </c>
      <c r="AU141" s="184" t="s">
        <v>83</v>
      </c>
      <c r="AY141" s="18" t="s">
        <v>216</v>
      </c>
      <c r="BE141" s="105">
        <f t="shared" si="9"/>
        <v>0</v>
      </c>
      <c r="BF141" s="105">
        <f t="shared" si="10"/>
        <v>0</v>
      </c>
      <c r="BG141" s="105">
        <f t="shared" si="11"/>
        <v>0</v>
      </c>
      <c r="BH141" s="105">
        <f t="shared" si="12"/>
        <v>0</v>
      </c>
      <c r="BI141" s="105">
        <f t="shared" si="13"/>
        <v>0</v>
      </c>
      <c r="BJ141" s="18" t="s">
        <v>83</v>
      </c>
      <c r="BK141" s="105">
        <f t="shared" si="14"/>
        <v>0</v>
      </c>
      <c r="BL141" s="18" t="s">
        <v>598</v>
      </c>
      <c r="BM141" s="184" t="s">
        <v>260</v>
      </c>
    </row>
    <row r="142" spans="1:65" s="2" customFormat="1" ht="21.75" customHeight="1">
      <c r="A142" s="35"/>
      <c r="B142" s="140"/>
      <c r="C142" s="206" t="s">
        <v>246</v>
      </c>
      <c r="D142" s="206" t="s">
        <v>272</v>
      </c>
      <c r="E142" s="207" t="s">
        <v>1310</v>
      </c>
      <c r="F142" s="208" t="s">
        <v>1311</v>
      </c>
      <c r="G142" s="209" t="s">
        <v>995</v>
      </c>
      <c r="H142" s="210">
        <v>35</v>
      </c>
      <c r="I142" s="211"/>
      <c r="J142" s="212">
        <f t="shared" si="5"/>
        <v>0</v>
      </c>
      <c r="K142" s="213"/>
      <c r="L142" s="214"/>
      <c r="M142" s="215" t="s">
        <v>1</v>
      </c>
      <c r="N142" s="216" t="s">
        <v>38</v>
      </c>
      <c r="O142" s="61"/>
      <c r="P142" s="182">
        <f t="shared" si="6"/>
        <v>0</v>
      </c>
      <c r="Q142" s="182">
        <v>0</v>
      </c>
      <c r="R142" s="182">
        <f t="shared" si="7"/>
        <v>0</v>
      </c>
      <c r="S142" s="182">
        <v>0</v>
      </c>
      <c r="T142" s="183">
        <f t="shared" si="8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4" t="s">
        <v>1305</v>
      </c>
      <c r="AT142" s="184" t="s">
        <v>272</v>
      </c>
      <c r="AU142" s="184" t="s">
        <v>83</v>
      </c>
      <c r="AY142" s="18" t="s">
        <v>216</v>
      </c>
      <c r="BE142" s="105">
        <f t="shared" si="9"/>
        <v>0</v>
      </c>
      <c r="BF142" s="105">
        <f t="shared" si="10"/>
        <v>0</v>
      </c>
      <c r="BG142" s="105">
        <f t="shared" si="11"/>
        <v>0</v>
      </c>
      <c r="BH142" s="105">
        <f t="shared" si="12"/>
        <v>0</v>
      </c>
      <c r="BI142" s="105">
        <f t="shared" si="13"/>
        <v>0</v>
      </c>
      <c r="BJ142" s="18" t="s">
        <v>83</v>
      </c>
      <c r="BK142" s="105">
        <f t="shared" si="14"/>
        <v>0</v>
      </c>
      <c r="BL142" s="18" t="s">
        <v>598</v>
      </c>
      <c r="BM142" s="184" t="s">
        <v>271</v>
      </c>
    </row>
    <row r="143" spans="1:65" s="2" customFormat="1" ht="21.75" customHeight="1">
      <c r="A143" s="35"/>
      <c r="B143" s="140"/>
      <c r="C143" s="172" t="s">
        <v>250</v>
      </c>
      <c r="D143" s="172" t="s">
        <v>218</v>
      </c>
      <c r="E143" s="173" t="s">
        <v>1312</v>
      </c>
      <c r="F143" s="174" t="s">
        <v>1313</v>
      </c>
      <c r="G143" s="175" t="s">
        <v>995</v>
      </c>
      <c r="H143" s="176">
        <v>8</v>
      </c>
      <c r="I143" s="177"/>
      <c r="J143" s="178">
        <f t="shared" si="5"/>
        <v>0</v>
      </c>
      <c r="K143" s="179"/>
      <c r="L143" s="36"/>
      <c r="M143" s="180" t="s">
        <v>1</v>
      </c>
      <c r="N143" s="181" t="s">
        <v>38</v>
      </c>
      <c r="O143" s="61"/>
      <c r="P143" s="182">
        <f t="shared" si="6"/>
        <v>0</v>
      </c>
      <c r="Q143" s="182">
        <v>0</v>
      </c>
      <c r="R143" s="182">
        <f t="shared" si="7"/>
        <v>0</v>
      </c>
      <c r="S143" s="182">
        <v>0</v>
      </c>
      <c r="T143" s="183">
        <f t="shared" si="8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4" t="s">
        <v>598</v>
      </c>
      <c r="AT143" s="184" t="s">
        <v>218</v>
      </c>
      <c r="AU143" s="184" t="s">
        <v>83</v>
      </c>
      <c r="AY143" s="18" t="s">
        <v>216</v>
      </c>
      <c r="BE143" s="105">
        <f t="shared" si="9"/>
        <v>0</v>
      </c>
      <c r="BF143" s="105">
        <f t="shared" si="10"/>
        <v>0</v>
      </c>
      <c r="BG143" s="105">
        <f t="shared" si="11"/>
        <v>0</v>
      </c>
      <c r="BH143" s="105">
        <f t="shared" si="12"/>
        <v>0</v>
      </c>
      <c r="BI143" s="105">
        <f t="shared" si="13"/>
        <v>0</v>
      </c>
      <c r="BJ143" s="18" t="s">
        <v>83</v>
      </c>
      <c r="BK143" s="105">
        <f t="shared" si="14"/>
        <v>0</v>
      </c>
      <c r="BL143" s="18" t="s">
        <v>598</v>
      </c>
      <c r="BM143" s="184" t="s">
        <v>283</v>
      </c>
    </row>
    <row r="144" spans="1:65" s="2" customFormat="1" ht="21.75" customHeight="1">
      <c r="A144" s="35"/>
      <c r="B144" s="140"/>
      <c r="C144" s="206" t="s">
        <v>256</v>
      </c>
      <c r="D144" s="206" t="s">
        <v>272</v>
      </c>
      <c r="E144" s="207" t="s">
        <v>1314</v>
      </c>
      <c r="F144" s="208" t="s">
        <v>1315</v>
      </c>
      <c r="G144" s="209" t="s">
        <v>995</v>
      </c>
      <c r="H144" s="210">
        <v>8</v>
      </c>
      <c r="I144" s="211"/>
      <c r="J144" s="212">
        <f t="shared" si="5"/>
        <v>0</v>
      </c>
      <c r="K144" s="213"/>
      <c r="L144" s="214"/>
      <c r="M144" s="215" t="s">
        <v>1</v>
      </c>
      <c r="N144" s="216" t="s">
        <v>38</v>
      </c>
      <c r="O144" s="61"/>
      <c r="P144" s="182">
        <f t="shared" si="6"/>
        <v>0</v>
      </c>
      <c r="Q144" s="182">
        <v>0</v>
      </c>
      <c r="R144" s="182">
        <f t="shared" si="7"/>
        <v>0</v>
      </c>
      <c r="S144" s="182">
        <v>0</v>
      </c>
      <c r="T144" s="183">
        <f t="shared" si="8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4" t="s">
        <v>1305</v>
      </c>
      <c r="AT144" s="184" t="s">
        <v>272</v>
      </c>
      <c r="AU144" s="184" t="s">
        <v>83</v>
      </c>
      <c r="AY144" s="18" t="s">
        <v>216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83</v>
      </c>
      <c r="BK144" s="105">
        <f t="shared" si="14"/>
        <v>0</v>
      </c>
      <c r="BL144" s="18" t="s">
        <v>598</v>
      </c>
      <c r="BM144" s="184" t="s">
        <v>291</v>
      </c>
    </row>
    <row r="145" spans="1:65" s="2" customFormat="1" ht="33" customHeight="1">
      <c r="A145" s="35"/>
      <c r="B145" s="140"/>
      <c r="C145" s="172" t="s">
        <v>260</v>
      </c>
      <c r="D145" s="172" t="s">
        <v>218</v>
      </c>
      <c r="E145" s="173" t="s">
        <v>1316</v>
      </c>
      <c r="F145" s="174" t="s">
        <v>1317</v>
      </c>
      <c r="G145" s="175" t="s">
        <v>399</v>
      </c>
      <c r="H145" s="176">
        <v>35</v>
      </c>
      <c r="I145" s="177"/>
      <c r="J145" s="178">
        <f t="shared" si="5"/>
        <v>0</v>
      </c>
      <c r="K145" s="179"/>
      <c r="L145" s="36"/>
      <c r="M145" s="180" t="s">
        <v>1</v>
      </c>
      <c r="N145" s="181" t="s">
        <v>38</v>
      </c>
      <c r="O145" s="61"/>
      <c r="P145" s="182">
        <f t="shared" si="6"/>
        <v>0</v>
      </c>
      <c r="Q145" s="182">
        <v>0</v>
      </c>
      <c r="R145" s="182">
        <f t="shared" si="7"/>
        <v>0</v>
      </c>
      <c r="S145" s="182">
        <v>0</v>
      </c>
      <c r="T145" s="183">
        <f t="shared" si="8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4" t="s">
        <v>598</v>
      </c>
      <c r="AT145" s="184" t="s">
        <v>218</v>
      </c>
      <c r="AU145" s="184" t="s">
        <v>83</v>
      </c>
      <c r="AY145" s="18" t="s">
        <v>216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83</v>
      </c>
      <c r="BK145" s="105">
        <f t="shared" si="14"/>
        <v>0</v>
      </c>
      <c r="BL145" s="18" t="s">
        <v>598</v>
      </c>
      <c r="BM145" s="184" t="s">
        <v>301</v>
      </c>
    </row>
    <row r="146" spans="1:65" s="2" customFormat="1" ht="33" customHeight="1">
      <c r="A146" s="35"/>
      <c r="B146" s="140"/>
      <c r="C146" s="206" t="s">
        <v>266</v>
      </c>
      <c r="D146" s="206" t="s">
        <v>272</v>
      </c>
      <c r="E146" s="207" t="s">
        <v>1318</v>
      </c>
      <c r="F146" s="208" t="s">
        <v>1319</v>
      </c>
      <c r="G146" s="209" t="s">
        <v>399</v>
      </c>
      <c r="H146" s="210">
        <v>35</v>
      </c>
      <c r="I146" s="211"/>
      <c r="J146" s="212">
        <f t="shared" si="5"/>
        <v>0</v>
      </c>
      <c r="K146" s="213"/>
      <c r="L146" s="214"/>
      <c r="M146" s="215" t="s">
        <v>1</v>
      </c>
      <c r="N146" s="216" t="s">
        <v>38</v>
      </c>
      <c r="O146" s="61"/>
      <c r="P146" s="182">
        <f t="shared" si="6"/>
        <v>0</v>
      </c>
      <c r="Q146" s="182">
        <v>0</v>
      </c>
      <c r="R146" s="182">
        <f t="shared" si="7"/>
        <v>0</v>
      </c>
      <c r="S146" s="182">
        <v>0</v>
      </c>
      <c r="T146" s="183">
        <f t="shared" si="8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4" t="s">
        <v>1305</v>
      </c>
      <c r="AT146" s="184" t="s">
        <v>272</v>
      </c>
      <c r="AU146" s="184" t="s">
        <v>83</v>
      </c>
      <c r="AY146" s="18" t="s">
        <v>216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83</v>
      </c>
      <c r="BK146" s="105">
        <f t="shared" si="14"/>
        <v>0</v>
      </c>
      <c r="BL146" s="18" t="s">
        <v>598</v>
      </c>
      <c r="BM146" s="184" t="s">
        <v>309</v>
      </c>
    </row>
    <row r="147" spans="1:65" s="2" customFormat="1" ht="16.5" customHeight="1">
      <c r="A147" s="35"/>
      <c r="B147" s="140"/>
      <c r="C147" s="172" t="s">
        <v>271</v>
      </c>
      <c r="D147" s="172" t="s">
        <v>218</v>
      </c>
      <c r="E147" s="173" t="s">
        <v>1320</v>
      </c>
      <c r="F147" s="174" t="s">
        <v>1321</v>
      </c>
      <c r="G147" s="175" t="s">
        <v>1322</v>
      </c>
      <c r="H147" s="176">
        <v>4</v>
      </c>
      <c r="I147" s="177"/>
      <c r="J147" s="178">
        <f t="shared" si="5"/>
        <v>0</v>
      </c>
      <c r="K147" s="179"/>
      <c r="L147" s="36"/>
      <c r="M147" s="180" t="s">
        <v>1</v>
      </c>
      <c r="N147" s="181" t="s">
        <v>38</v>
      </c>
      <c r="O147" s="61"/>
      <c r="P147" s="182">
        <f t="shared" si="6"/>
        <v>0</v>
      </c>
      <c r="Q147" s="182">
        <v>0</v>
      </c>
      <c r="R147" s="182">
        <f t="shared" si="7"/>
        <v>0</v>
      </c>
      <c r="S147" s="182">
        <v>0</v>
      </c>
      <c r="T147" s="183">
        <f t="shared" si="8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4" t="s">
        <v>598</v>
      </c>
      <c r="AT147" s="184" t="s">
        <v>218</v>
      </c>
      <c r="AU147" s="184" t="s">
        <v>83</v>
      </c>
      <c r="AY147" s="18" t="s">
        <v>216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83</v>
      </c>
      <c r="BK147" s="105">
        <f t="shared" si="14"/>
        <v>0</v>
      </c>
      <c r="BL147" s="18" t="s">
        <v>598</v>
      </c>
      <c r="BM147" s="184" t="s">
        <v>7</v>
      </c>
    </row>
    <row r="148" spans="1:65" s="2" customFormat="1" ht="21.75" customHeight="1">
      <c r="A148" s="35"/>
      <c r="B148" s="140"/>
      <c r="C148" s="172" t="s">
        <v>278</v>
      </c>
      <c r="D148" s="172" t="s">
        <v>218</v>
      </c>
      <c r="E148" s="173" t="s">
        <v>1323</v>
      </c>
      <c r="F148" s="174" t="s">
        <v>1324</v>
      </c>
      <c r="G148" s="175" t="s">
        <v>399</v>
      </c>
      <c r="H148" s="176">
        <v>3</v>
      </c>
      <c r="I148" s="177"/>
      <c r="J148" s="178">
        <f t="shared" si="5"/>
        <v>0</v>
      </c>
      <c r="K148" s="179"/>
      <c r="L148" s="36"/>
      <c r="M148" s="180" t="s">
        <v>1</v>
      </c>
      <c r="N148" s="181" t="s">
        <v>38</v>
      </c>
      <c r="O148" s="61"/>
      <c r="P148" s="182">
        <f t="shared" si="6"/>
        <v>0</v>
      </c>
      <c r="Q148" s="182">
        <v>0</v>
      </c>
      <c r="R148" s="182">
        <f t="shared" si="7"/>
        <v>0</v>
      </c>
      <c r="S148" s="182">
        <v>0</v>
      </c>
      <c r="T148" s="183">
        <f t="shared" si="8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4" t="s">
        <v>598</v>
      </c>
      <c r="AT148" s="184" t="s">
        <v>218</v>
      </c>
      <c r="AU148" s="184" t="s">
        <v>83</v>
      </c>
      <c r="AY148" s="18" t="s">
        <v>216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83</v>
      </c>
      <c r="BK148" s="105">
        <f t="shared" si="14"/>
        <v>0</v>
      </c>
      <c r="BL148" s="18" t="s">
        <v>598</v>
      </c>
      <c r="BM148" s="184" t="s">
        <v>330</v>
      </c>
    </row>
    <row r="149" spans="1:65" s="2" customFormat="1" ht="16.5" customHeight="1">
      <c r="A149" s="35"/>
      <c r="B149" s="140"/>
      <c r="C149" s="206" t="s">
        <v>283</v>
      </c>
      <c r="D149" s="206" t="s">
        <v>272</v>
      </c>
      <c r="E149" s="207" t="s">
        <v>1325</v>
      </c>
      <c r="F149" s="208" t="s">
        <v>1326</v>
      </c>
      <c r="G149" s="209" t="s">
        <v>399</v>
      </c>
      <c r="H149" s="210">
        <v>3</v>
      </c>
      <c r="I149" s="211"/>
      <c r="J149" s="212">
        <f t="shared" si="5"/>
        <v>0</v>
      </c>
      <c r="K149" s="213"/>
      <c r="L149" s="214"/>
      <c r="M149" s="215" t="s">
        <v>1</v>
      </c>
      <c r="N149" s="216" t="s">
        <v>38</v>
      </c>
      <c r="O149" s="61"/>
      <c r="P149" s="182">
        <f t="shared" si="6"/>
        <v>0</v>
      </c>
      <c r="Q149" s="182">
        <v>0</v>
      </c>
      <c r="R149" s="182">
        <f t="shared" si="7"/>
        <v>0</v>
      </c>
      <c r="S149" s="182">
        <v>0</v>
      </c>
      <c r="T149" s="183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4" t="s">
        <v>1305</v>
      </c>
      <c r="AT149" s="184" t="s">
        <v>272</v>
      </c>
      <c r="AU149" s="184" t="s">
        <v>83</v>
      </c>
      <c r="AY149" s="18" t="s">
        <v>216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83</v>
      </c>
      <c r="BK149" s="105">
        <f t="shared" si="14"/>
        <v>0</v>
      </c>
      <c r="BL149" s="18" t="s">
        <v>598</v>
      </c>
      <c r="BM149" s="184" t="s">
        <v>340</v>
      </c>
    </row>
    <row r="150" spans="1:65" s="2" customFormat="1" ht="16.5" customHeight="1">
      <c r="A150" s="35"/>
      <c r="B150" s="140"/>
      <c r="C150" s="206" t="s">
        <v>287</v>
      </c>
      <c r="D150" s="206" t="s">
        <v>272</v>
      </c>
      <c r="E150" s="207" t="s">
        <v>1327</v>
      </c>
      <c r="F150" s="208" t="s">
        <v>1328</v>
      </c>
      <c r="G150" s="209" t="s">
        <v>399</v>
      </c>
      <c r="H150" s="210">
        <v>10</v>
      </c>
      <c r="I150" s="211"/>
      <c r="J150" s="212">
        <f t="shared" si="5"/>
        <v>0</v>
      </c>
      <c r="K150" s="213"/>
      <c r="L150" s="214"/>
      <c r="M150" s="215" t="s">
        <v>1</v>
      </c>
      <c r="N150" s="216" t="s">
        <v>38</v>
      </c>
      <c r="O150" s="61"/>
      <c r="P150" s="182">
        <f t="shared" si="6"/>
        <v>0</v>
      </c>
      <c r="Q150" s="182">
        <v>0</v>
      </c>
      <c r="R150" s="182">
        <f t="shared" si="7"/>
        <v>0</v>
      </c>
      <c r="S150" s="182">
        <v>0</v>
      </c>
      <c r="T150" s="183">
        <f t="shared" si="8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4" t="s">
        <v>1305</v>
      </c>
      <c r="AT150" s="184" t="s">
        <v>272</v>
      </c>
      <c r="AU150" s="184" t="s">
        <v>83</v>
      </c>
      <c r="AY150" s="18" t="s">
        <v>216</v>
      </c>
      <c r="BE150" s="105">
        <f t="shared" si="9"/>
        <v>0</v>
      </c>
      <c r="BF150" s="105">
        <f t="shared" si="10"/>
        <v>0</v>
      </c>
      <c r="BG150" s="105">
        <f t="shared" si="11"/>
        <v>0</v>
      </c>
      <c r="BH150" s="105">
        <f t="shared" si="12"/>
        <v>0</v>
      </c>
      <c r="BI150" s="105">
        <f t="shared" si="13"/>
        <v>0</v>
      </c>
      <c r="BJ150" s="18" t="s">
        <v>83</v>
      </c>
      <c r="BK150" s="105">
        <f t="shared" si="14"/>
        <v>0</v>
      </c>
      <c r="BL150" s="18" t="s">
        <v>598</v>
      </c>
      <c r="BM150" s="184" t="s">
        <v>356</v>
      </c>
    </row>
    <row r="151" spans="1:65" s="2" customFormat="1" ht="16.5" customHeight="1">
      <c r="A151" s="35"/>
      <c r="B151" s="140"/>
      <c r="C151" s="206" t="s">
        <v>291</v>
      </c>
      <c r="D151" s="206" t="s">
        <v>272</v>
      </c>
      <c r="E151" s="207" t="s">
        <v>1329</v>
      </c>
      <c r="F151" s="208" t="s">
        <v>1330</v>
      </c>
      <c r="G151" s="209" t="s">
        <v>399</v>
      </c>
      <c r="H151" s="210">
        <v>3</v>
      </c>
      <c r="I151" s="211"/>
      <c r="J151" s="212">
        <f t="shared" si="5"/>
        <v>0</v>
      </c>
      <c r="K151" s="213"/>
      <c r="L151" s="214"/>
      <c r="M151" s="215" t="s">
        <v>1</v>
      </c>
      <c r="N151" s="216" t="s">
        <v>38</v>
      </c>
      <c r="O151" s="61"/>
      <c r="P151" s="182">
        <f t="shared" si="6"/>
        <v>0</v>
      </c>
      <c r="Q151" s="182">
        <v>0</v>
      </c>
      <c r="R151" s="182">
        <f t="shared" si="7"/>
        <v>0</v>
      </c>
      <c r="S151" s="182">
        <v>0</v>
      </c>
      <c r="T151" s="183">
        <f t="shared" si="8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4" t="s">
        <v>1305</v>
      </c>
      <c r="AT151" s="184" t="s">
        <v>272</v>
      </c>
      <c r="AU151" s="184" t="s">
        <v>83</v>
      </c>
      <c r="AY151" s="18" t="s">
        <v>216</v>
      </c>
      <c r="BE151" s="105">
        <f t="shared" si="9"/>
        <v>0</v>
      </c>
      <c r="BF151" s="105">
        <f t="shared" si="10"/>
        <v>0</v>
      </c>
      <c r="BG151" s="105">
        <f t="shared" si="11"/>
        <v>0</v>
      </c>
      <c r="BH151" s="105">
        <f t="shared" si="12"/>
        <v>0</v>
      </c>
      <c r="BI151" s="105">
        <f t="shared" si="13"/>
        <v>0</v>
      </c>
      <c r="BJ151" s="18" t="s">
        <v>83</v>
      </c>
      <c r="BK151" s="105">
        <f t="shared" si="14"/>
        <v>0</v>
      </c>
      <c r="BL151" s="18" t="s">
        <v>598</v>
      </c>
      <c r="BM151" s="184" t="s">
        <v>379</v>
      </c>
    </row>
    <row r="152" spans="1:65" s="2" customFormat="1" ht="16.5" customHeight="1">
      <c r="A152" s="35"/>
      <c r="B152" s="140"/>
      <c r="C152" s="206" t="s">
        <v>295</v>
      </c>
      <c r="D152" s="206" t="s">
        <v>272</v>
      </c>
      <c r="E152" s="207" t="s">
        <v>1331</v>
      </c>
      <c r="F152" s="208" t="s">
        <v>1332</v>
      </c>
      <c r="G152" s="209" t="s">
        <v>399</v>
      </c>
      <c r="H152" s="210">
        <v>2</v>
      </c>
      <c r="I152" s="211"/>
      <c r="J152" s="212">
        <f t="shared" si="5"/>
        <v>0</v>
      </c>
      <c r="K152" s="213"/>
      <c r="L152" s="214"/>
      <c r="M152" s="215" t="s">
        <v>1</v>
      </c>
      <c r="N152" s="216" t="s">
        <v>38</v>
      </c>
      <c r="O152" s="61"/>
      <c r="P152" s="182">
        <f t="shared" si="6"/>
        <v>0</v>
      </c>
      <c r="Q152" s="182">
        <v>0</v>
      </c>
      <c r="R152" s="182">
        <f t="shared" si="7"/>
        <v>0</v>
      </c>
      <c r="S152" s="182">
        <v>0</v>
      </c>
      <c r="T152" s="183">
        <f t="shared" si="8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4" t="s">
        <v>1305</v>
      </c>
      <c r="AT152" s="184" t="s">
        <v>272</v>
      </c>
      <c r="AU152" s="184" t="s">
        <v>83</v>
      </c>
      <c r="AY152" s="18" t="s">
        <v>216</v>
      </c>
      <c r="BE152" s="105">
        <f t="shared" si="9"/>
        <v>0</v>
      </c>
      <c r="BF152" s="105">
        <f t="shared" si="10"/>
        <v>0</v>
      </c>
      <c r="BG152" s="105">
        <f t="shared" si="11"/>
        <v>0</v>
      </c>
      <c r="BH152" s="105">
        <f t="shared" si="12"/>
        <v>0</v>
      </c>
      <c r="BI152" s="105">
        <f t="shared" si="13"/>
        <v>0</v>
      </c>
      <c r="BJ152" s="18" t="s">
        <v>83</v>
      </c>
      <c r="BK152" s="105">
        <f t="shared" si="14"/>
        <v>0</v>
      </c>
      <c r="BL152" s="18" t="s">
        <v>598</v>
      </c>
      <c r="BM152" s="184" t="s">
        <v>160</v>
      </c>
    </row>
    <row r="153" spans="1:65" s="2" customFormat="1" ht="16.5" customHeight="1">
      <c r="A153" s="35"/>
      <c r="B153" s="140"/>
      <c r="C153" s="206" t="s">
        <v>301</v>
      </c>
      <c r="D153" s="206" t="s">
        <v>272</v>
      </c>
      <c r="E153" s="207" t="s">
        <v>1333</v>
      </c>
      <c r="F153" s="208" t="s">
        <v>1334</v>
      </c>
      <c r="G153" s="209" t="s">
        <v>399</v>
      </c>
      <c r="H153" s="210">
        <v>1</v>
      </c>
      <c r="I153" s="211"/>
      <c r="J153" s="212">
        <f t="shared" si="5"/>
        <v>0</v>
      </c>
      <c r="K153" s="213"/>
      <c r="L153" s="214"/>
      <c r="M153" s="215" t="s">
        <v>1</v>
      </c>
      <c r="N153" s="216" t="s">
        <v>38</v>
      </c>
      <c r="O153" s="61"/>
      <c r="P153" s="182">
        <f t="shared" si="6"/>
        <v>0</v>
      </c>
      <c r="Q153" s="182">
        <v>0</v>
      </c>
      <c r="R153" s="182">
        <f t="shared" si="7"/>
        <v>0</v>
      </c>
      <c r="S153" s="182">
        <v>0</v>
      </c>
      <c r="T153" s="183">
        <f t="shared" si="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4" t="s">
        <v>1305</v>
      </c>
      <c r="AT153" s="184" t="s">
        <v>272</v>
      </c>
      <c r="AU153" s="184" t="s">
        <v>83</v>
      </c>
      <c r="AY153" s="18" t="s">
        <v>216</v>
      </c>
      <c r="BE153" s="105">
        <f t="shared" si="9"/>
        <v>0</v>
      </c>
      <c r="BF153" s="105">
        <f t="shared" si="10"/>
        <v>0</v>
      </c>
      <c r="BG153" s="105">
        <f t="shared" si="11"/>
        <v>0</v>
      </c>
      <c r="BH153" s="105">
        <f t="shared" si="12"/>
        <v>0</v>
      </c>
      <c r="BI153" s="105">
        <f t="shared" si="13"/>
        <v>0</v>
      </c>
      <c r="BJ153" s="18" t="s">
        <v>83</v>
      </c>
      <c r="BK153" s="105">
        <f t="shared" si="14"/>
        <v>0</v>
      </c>
      <c r="BL153" s="18" t="s">
        <v>598</v>
      </c>
      <c r="BM153" s="184" t="s">
        <v>396</v>
      </c>
    </row>
    <row r="154" spans="1:65" s="2" customFormat="1" ht="21.75" customHeight="1">
      <c r="A154" s="35"/>
      <c r="B154" s="140"/>
      <c r="C154" s="172" t="s">
        <v>305</v>
      </c>
      <c r="D154" s="172" t="s">
        <v>218</v>
      </c>
      <c r="E154" s="173" t="s">
        <v>1335</v>
      </c>
      <c r="F154" s="174" t="s">
        <v>1336</v>
      </c>
      <c r="G154" s="175" t="s">
        <v>399</v>
      </c>
      <c r="H154" s="176">
        <v>2</v>
      </c>
      <c r="I154" s="177"/>
      <c r="J154" s="178">
        <f t="shared" si="5"/>
        <v>0</v>
      </c>
      <c r="K154" s="179"/>
      <c r="L154" s="36"/>
      <c r="M154" s="180" t="s">
        <v>1</v>
      </c>
      <c r="N154" s="181" t="s">
        <v>38</v>
      </c>
      <c r="O154" s="61"/>
      <c r="P154" s="182">
        <f t="shared" si="6"/>
        <v>0</v>
      </c>
      <c r="Q154" s="182">
        <v>0</v>
      </c>
      <c r="R154" s="182">
        <f t="shared" si="7"/>
        <v>0</v>
      </c>
      <c r="S154" s="182">
        <v>0</v>
      </c>
      <c r="T154" s="183">
        <f t="shared" si="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4" t="s">
        <v>598</v>
      </c>
      <c r="AT154" s="184" t="s">
        <v>218</v>
      </c>
      <c r="AU154" s="184" t="s">
        <v>83</v>
      </c>
      <c r="AY154" s="18" t="s">
        <v>216</v>
      </c>
      <c r="BE154" s="105">
        <f t="shared" si="9"/>
        <v>0</v>
      </c>
      <c r="BF154" s="105">
        <f t="shared" si="10"/>
        <v>0</v>
      </c>
      <c r="BG154" s="105">
        <f t="shared" si="11"/>
        <v>0</v>
      </c>
      <c r="BH154" s="105">
        <f t="shared" si="12"/>
        <v>0</v>
      </c>
      <c r="BI154" s="105">
        <f t="shared" si="13"/>
        <v>0</v>
      </c>
      <c r="BJ154" s="18" t="s">
        <v>83</v>
      </c>
      <c r="BK154" s="105">
        <f t="shared" si="14"/>
        <v>0</v>
      </c>
      <c r="BL154" s="18" t="s">
        <v>598</v>
      </c>
      <c r="BM154" s="184" t="s">
        <v>409</v>
      </c>
    </row>
    <row r="155" spans="1:65" s="2" customFormat="1" ht="16.5" customHeight="1">
      <c r="A155" s="35"/>
      <c r="B155" s="140"/>
      <c r="C155" s="206" t="s">
        <v>309</v>
      </c>
      <c r="D155" s="206" t="s">
        <v>272</v>
      </c>
      <c r="E155" s="207" t="s">
        <v>1337</v>
      </c>
      <c r="F155" s="208" t="s">
        <v>1338</v>
      </c>
      <c r="G155" s="209" t="s">
        <v>1339</v>
      </c>
      <c r="H155" s="210">
        <v>2</v>
      </c>
      <c r="I155" s="211"/>
      <c r="J155" s="212">
        <f t="shared" si="5"/>
        <v>0</v>
      </c>
      <c r="K155" s="213"/>
      <c r="L155" s="214"/>
      <c r="M155" s="215" t="s">
        <v>1</v>
      </c>
      <c r="N155" s="216" t="s">
        <v>38</v>
      </c>
      <c r="O155" s="61"/>
      <c r="P155" s="182">
        <f t="shared" si="6"/>
        <v>0</v>
      </c>
      <c r="Q155" s="182">
        <v>0</v>
      </c>
      <c r="R155" s="182">
        <f t="shared" si="7"/>
        <v>0</v>
      </c>
      <c r="S155" s="182">
        <v>0</v>
      </c>
      <c r="T155" s="183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4" t="s">
        <v>1305</v>
      </c>
      <c r="AT155" s="184" t="s">
        <v>272</v>
      </c>
      <c r="AU155" s="184" t="s">
        <v>83</v>
      </c>
      <c r="AY155" s="18" t="s">
        <v>216</v>
      </c>
      <c r="BE155" s="105">
        <f t="shared" si="9"/>
        <v>0</v>
      </c>
      <c r="BF155" s="105">
        <f t="shared" si="10"/>
        <v>0</v>
      </c>
      <c r="BG155" s="105">
        <f t="shared" si="11"/>
        <v>0</v>
      </c>
      <c r="BH155" s="105">
        <f t="shared" si="12"/>
        <v>0</v>
      </c>
      <c r="BI155" s="105">
        <f t="shared" si="13"/>
        <v>0</v>
      </c>
      <c r="BJ155" s="18" t="s">
        <v>83</v>
      </c>
      <c r="BK155" s="105">
        <f t="shared" si="14"/>
        <v>0</v>
      </c>
      <c r="BL155" s="18" t="s">
        <v>598</v>
      </c>
      <c r="BM155" s="184" t="s">
        <v>417</v>
      </c>
    </row>
    <row r="156" spans="1:65" s="2" customFormat="1" ht="21.75" customHeight="1">
      <c r="A156" s="35"/>
      <c r="B156" s="140"/>
      <c r="C156" s="172" t="s">
        <v>315</v>
      </c>
      <c r="D156" s="172" t="s">
        <v>218</v>
      </c>
      <c r="E156" s="173" t="s">
        <v>1340</v>
      </c>
      <c r="F156" s="174" t="s">
        <v>1341</v>
      </c>
      <c r="G156" s="175" t="s">
        <v>399</v>
      </c>
      <c r="H156" s="176">
        <v>1</v>
      </c>
      <c r="I156" s="177"/>
      <c r="J156" s="178">
        <f t="shared" si="5"/>
        <v>0</v>
      </c>
      <c r="K156" s="179"/>
      <c r="L156" s="36"/>
      <c r="M156" s="180" t="s">
        <v>1</v>
      </c>
      <c r="N156" s="181" t="s">
        <v>38</v>
      </c>
      <c r="O156" s="61"/>
      <c r="P156" s="182">
        <f t="shared" si="6"/>
        <v>0</v>
      </c>
      <c r="Q156" s="182">
        <v>0</v>
      </c>
      <c r="R156" s="182">
        <f t="shared" si="7"/>
        <v>0</v>
      </c>
      <c r="S156" s="182">
        <v>0</v>
      </c>
      <c r="T156" s="183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4" t="s">
        <v>598</v>
      </c>
      <c r="AT156" s="184" t="s">
        <v>218</v>
      </c>
      <c r="AU156" s="184" t="s">
        <v>83</v>
      </c>
      <c r="AY156" s="18" t="s">
        <v>216</v>
      </c>
      <c r="BE156" s="105">
        <f t="shared" si="9"/>
        <v>0</v>
      </c>
      <c r="BF156" s="105">
        <f t="shared" si="10"/>
        <v>0</v>
      </c>
      <c r="BG156" s="105">
        <f t="shared" si="11"/>
        <v>0</v>
      </c>
      <c r="BH156" s="105">
        <f t="shared" si="12"/>
        <v>0</v>
      </c>
      <c r="BI156" s="105">
        <f t="shared" si="13"/>
        <v>0</v>
      </c>
      <c r="BJ156" s="18" t="s">
        <v>83</v>
      </c>
      <c r="BK156" s="105">
        <f t="shared" si="14"/>
        <v>0</v>
      </c>
      <c r="BL156" s="18" t="s">
        <v>598</v>
      </c>
      <c r="BM156" s="184" t="s">
        <v>433</v>
      </c>
    </row>
    <row r="157" spans="1:65" s="2" customFormat="1" ht="16.5" customHeight="1">
      <c r="A157" s="35"/>
      <c r="B157" s="140"/>
      <c r="C157" s="206" t="s">
        <v>7</v>
      </c>
      <c r="D157" s="206" t="s">
        <v>272</v>
      </c>
      <c r="E157" s="207" t="s">
        <v>1342</v>
      </c>
      <c r="F157" s="208" t="s">
        <v>1343</v>
      </c>
      <c r="G157" s="209" t="s">
        <v>399</v>
      </c>
      <c r="H157" s="210">
        <v>1</v>
      </c>
      <c r="I157" s="211"/>
      <c r="J157" s="212">
        <f t="shared" si="5"/>
        <v>0</v>
      </c>
      <c r="K157" s="213"/>
      <c r="L157" s="214"/>
      <c r="M157" s="215" t="s">
        <v>1</v>
      </c>
      <c r="N157" s="216" t="s">
        <v>38</v>
      </c>
      <c r="O157" s="61"/>
      <c r="P157" s="182">
        <f t="shared" si="6"/>
        <v>0</v>
      </c>
      <c r="Q157" s="182">
        <v>0</v>
      </c>
      <c r="R157" s="182">
        <f t="shared" si="7"/>
        <v>0</v>
      </c>
      <c r="S157" s="182">
        <v>0</v>
      </c>
      <c r="T157" s="183">
        <f t="shared" si="8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4" t="s">
        <v>1305</v>
      </c>
      <c r="AT157" s="184" t="s">
        <v>272</v>
      </c>
      <c r="AU157" s="184" t="s">
        <v>83</v>
      </c>
      <c r="AY157" s="18" t="s">
        <v>216</v>
      </c>
      <c r="BE157" s="105">
        <f t="shared" si="9"/>
        <v>0</v>
      </c>
      <c r="BF157" s="105">
        <f t="shared" si="10"/>
        <v>0</v>
      </c>
      <c r="BG157" s="105">
        <f t="shared" si="11"/>
        <v>0</v>
      </c>
      <c r="BH157" s="105">
        <f t="shared" si="12"/>
        <v>0</v>
      </c>
      <c r="BI157" s="105">
        <f t="shared" si="13"/>
        <v>0</v>
      </c>
      <c r="BJ157" s="18" t="s">
        <v>83</v>
      </c>
      <c r="BK157" s="105">
        <f t="shared" si="14"/>
        <v>0</v>
      </c>
      <c r="BL157" s="18" t="s">
        <v>598</v>
      </c>
      <c r="BM157" s="184" t="s">
        <v>443</v>
      </c>
    </row>
    <row r="158" spans="1:65" s="2" customFormat="1" ht="16.5" customHeight="1">
      <c r="A158" s="35"/>
      <c r="B158" s="140"/>
      <c r="C158" s="172" t="s">
        <v>323</v>
      </c>
      <c r="D158" s="172" t="s">
        <v>218</v>
      </c>
      <c r="E158" s="173" t="s">
        <v>1344</v>
      </c>
      <c r="F158" s="174" t="s">
        <v>1345</v>
      </c>
      <c r="G158" s="175" t="s">
        <v>399</v>
      </c>
      <c r="H158" s="176">
        <v>2</v>
      </c>
      <c r="I158" s="177"/>
      <c r="J158" s="178">
        <f t="shared" si="5"/>
        <v>0</v>
      </c>
      <c r="K158" s="179"/>
      <c r="L158" s="36"/>
      <c r="M158" s="180" t="s">
        <v>1</v>
      </c>
      <c r="N158" s="181" t="s">
        <v>38</v>
      </c>
      <c r="O158" s="61"/>
      <c r="P158" s="182">
        <f t="shared" si="6"/>
        <v>0</v>
      </c>
      <c r="Q158" s="182">
        <v>0</v>
      </c>
      <c r="R158" s="182">
        <f t="shared" si="7"/>
        <v>0</v>
      </c>
      <c r="S158" s="182">
        <v>0</v>
      </c>
      <c r="T158" s="183">
        <f t="shared" si="8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4" t="s">
        <v>598</v>
      </c>
      <c r="AT158" s="184" t="s">
        <v>218</v>
      </c>
      <c r="AU158" s="184" t="s">
        <v>83</v>
      </c>
      <c r="AY158" s="18" t="s">
        <v>216</v>
      </c>
      <c r="BE158" s="105">
        <f t="shared" si="9"/>
        <v>0</v>
      </c>
      <c r="BF158" s="105">
        <f t="shared" si="10"/>
        <v>0</v>
      </c>
      <c r="BG158" s="105">
        <f t="shared" si="11"/>
        <v>0</v>
      </c>
      <c r="BH158" s="105">
        <f t="shared" si="12"/>
        <v>0</v>
      </c>
      <c r="BI158" s="105">
        <f t="shared" si="13"/>
        <v>0</v>
      </c>
      <c r="BJ158" s="18" t="s">
        <v>83</v>
      </c>
      <c r="BK158" s="105">
        <f t="shared" si="14"/>
        <v>0</v>
      </c>
      <c r="BL158" s="18" t="s">
        <v>598</v>
      </c>
      <c r="BM158" s="184" t="s">
        <v>460</v>
      </c>
    </row>
    <row r="159" spans="1:65" s="2" customFormat="1" ht="16.5" customHeight="1">
      <c r="A159" s="35"/>
      <c r="B159" s="140"/>
      <c r="C159" s="206" t="s">
        <v>330</v>
      </c>
      <c r="D159" s="206" t="s">
        <v>272</v>
      </c>
      <c r="E159" s="207" t="s">
        <v>1346</v>
      </c>
      <c r="F159" s="208" t="s">
        <v>1347</v>
      </c>
      <c r="G159" s="209" t="s">
        <v>399</v>
      </c>
      <c r="H159" s="210">
        <v>2</v>
      </c>
      <c r="I159" s="211"/>
      <c r="J159" s="212">
        <f t="shared" si="5"/>
        <v>0</v>
      </c>
      <c r="K159" s="213"/>
      <c r="L159" s="214"/>
      <c r="M159" s="215" t="s">
        <v>1</v>
      </c>
      <c r="N159" s="216" t="s">
        <v>38</v>
      </c>
      <c r="O159" s="61"/>
      <c r="P159" s="182">
        <f t="shared" si="6"/>
        <v>0</v>
      </c>
      <c r="Q159" s="182">
        <v>0</v>
      </c>
      <c r="R159" s="182">
        <f t="shared" si="7"/>
        <v>0</v>
      </c>
      <c r="S159" s="182">
        <v>0</v>
      </c>
      <c r="T159" s="183">
        <f t="shared" si="8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4" t="s">
        <v>1305</v>
      </c>
      <c r="AT159" s="184" t="s">
        <v>272</v>
      </c>
      <c r="AU159" s="184" t="s">
        <v>83</v>
      </c>
      <c r="AY159" s="18" t="s">
        <v>216</v>
      </c>
      <c r="BE159" s="105">
        <f t="shared" si="9"/>
        <v>0</v>
      </c>
      <c r="BF159" s="105">
        <f t="shared" si="10"/>
        <v>0</v>
      </c>
      <c r="BG159" s="105">
        <f t="shared" si="11"/>
        <v>0</v>
      </c>
      <c r="BH159" s="105">
        <f t="shared" si="12"/>
        <v>0</v>
      </c>
      <c r="BI159" s="105">
        <f t="shared" si="13"/>
        <v>0</v>
      </c>
      <c r="BJ159" s="18" t="s">
        <v>83</v>
      </c>
      <c r="BK159" s="105">
        <f t="shared" si="14"/>
        <v>0</v>
      </c>
      <c r="BL159" s="18" t="s">
        <v>598</v>
      </c>
      <c r="BM159" s="184" t="s">
        <v>477</v>
      </c>
    </row>
    <row r="160" spans="1:65" s="2" customFormat="1" ht="21.75" customHeight="1">
      <c r="A160" s="35"/>
      <c r="B160" s="140"/>
      <c r="C160" s="172" t="s">
        <v>336</v>
      </c>
      <c r="D160" s="172" t="s">
        <v>218</v>
      </c>
      <c r="E160" s="173" t="s">
        <v>1348</v>
      </c>
      <c r="F160" s="174" t="s">
        <v>1349</v>
      </c>
      <c r="G160" s="175" t="s">
        <v>399</v>
      </c>
      <c r="H160" s="176">
        <v>17</v>
      </c>
      <c r="I160" s="177"/>
      <c r="J160" s="178">
        <f t="shared" si="5"/>
        <v>0</v>
      </c>
      <c r="K160" s="179"/>
      <c r="L160" s="36"/>
      <c r="M160" s="180" t="s">
        <v>1</v>
      </c>
      <c r="N160" s="181" t="s">
        <v>38</v>
      </c>
      <c r="O160" s="61"/>
      <c r="P160" s="182">
        <f t="shared" si="6"/>
        <v>0</v>
      </c>
      <c r="Q160" s="182">
        <v>0</v>
      </c>
      <c r="R160" s="182">
        <f t="shared" si="7"/>
        <v>0</v>
      </c>
      <c r="S160" s="182">
        <v>0</v>
      </c>
      <c r="T160" s="183">
        <f t="shared" si="8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4" t="s">
        <v>598</v>
      </c>
      <c r="AT160" s="184" t="s">
        <v>218</v>
      </c>
      <c r="AU160" s="184" t="s">
        <v>83</v>
      </c>
      <c r="AY160" s="18" t="s">
        <v>216</v>
      </c>
      <c r="BE160" s="105">
        <f t="shared" si="9"/>
        <v>0</v>
      </c>
      <c r="BF160" s="105">
        <f t="shared" si="10"/>
        <v>0</v>
      </c>
      <c r="BG160" s="105">
        <f t="shared" si="11"/>
        <v>0</v>
      </c>
      <c r="BH160" s="105">
        <f t="shared" si="12"/>
        <v>0</v>
      </c>
      <c r="BI160" s="105">
        <f t="shared" si="13"/>
        <v>0</v>
      </c>
      <c r="BJ160" s="18" t="s">
        <v>83</v>
      </c>
      <c r="BK160" s="105">
        <f t="shared" si="14"/>
        <v>0</v>
      </c>
      <c r="BL160" s="18" t="s">
        <v>598</v>
      </c>
      <c r="BM160" s="184" t="s">
        <v>487</v>
      </c>
    </row>
    <row r="161" spans="1:65" s="2" customFormat="1" ht="16.5" customHeight="1">
      <c r="A161" s="35"/>
      <c r="B161" s="140"/>
      <c r="C161" s="206" t="s">
        <v>340</v>
      </c>
      <c r="D161" s="206" t="s">
        <v>272</v>
      </c>
      <c r="E161" s="207" t="s">
        <v>1350</v>
      </c>
      <c r="F161" s="208" t="s">
        <v>1351</v>
      </c>
      <c r="G161" s="209" t="s">
        <v>399</v>
      </c>
      <c r="H161" s="210">
        <v>9</v>
      </c>
      <c r="I161" s="211"/>
      <c r="J161" s="212">
        <f t="shared" si="5"/>
        <v>0</v>
      </c>
      <c r="K161" s="213"/>
      <c r="L161" s="214"/>
      <c r="M161" s="215" t="s">
        <v>1</v>
      </c>
      <c r="N161" s="216" t="s">
        <v>38</v>
      </c>
      <c r="O161" s="61"/>
      <c r="P161" s="182">
        <f t="shared" si="6"/>
        <v>0</v>
      </c>
      <c r="Q161" s="182">
        <v>0</v>
      </c>
      <c r="R161" s="182">
        <f t="shared" si="7"/>
        <v>0</v>
      </c>
      <c r="S161" s="182">
        <v>0</v>
      </c>
      <c r="T161" s="183">
        <f t="shared" si="8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4" t="s">
        <v>1305</v>
      </c>
      <c r="AT161" s="184" t="s">
        <v>272</v>
      </c>
      <c r="AU161" s="184" t="s">
        <v>83</v>
      </c>
      <c r="AY161" s="18" t="s">
        <v>216</v>
      </c>
      <c r="BE161" s="105">
        <f t="shared" si="9"/>
        <v>0</v>
      </c>
      <c r="BF161" s="105">
        <f t="shared" si="10"/>
        <v>0</v>
      </c>
      <c r="BG161" s="105">
        <f t="shared" si="11"/>
        <v>0</v>
      </c>
      <c r="BH161" s="105">
        <f t="shared" si="12"/>
        <v>0</v>
      </c>
      <c r="BI161" s="105">
        <f t="shared" si="13"/>
        <v>0</v>
      </c>
      <c r="BJ161" s="18" t="s">
        <v>83</v>
      </c>
      <c r="BK161" s="105">
        <f t="shared" si="14"/>
        <v>0</v>
      </c>
      <c r="BL161" s="18" t="s">
        <v>598</v>
      </c>
      <c r="BM161" s="184" t="s">
        <v>504</v>
      </c>
    </row>
    <row r="162" spans="1:65" s="2" customFormat="1" ht="16.5" customHeight="1">
      <c r="A162" s="35"/>
      <c r="B162" s="140"/>
      <c r="C162" s="206" t="s">
        <v>347</v>
      </c>
      <c r="D162" s="206" t="s">
        <v>272</v>
      </c>
      <c r="E162" s="207" t="s">
        <v>1352</v>
      </c>
      <c r="F162" s="208" t="s">
        <v>1353</v>
      </c>
      <c r="G162" s="209" t="s">
        <v>399</v>
      </c>
      <c r="H162" s="210">
        <v>8</v>
      </c>
      <c r="I162" s="211"/>
      <c r="J162" s="212">
        <f t="shared" si="5"/>
        <v>0</v>
      </c>
      <c r="K162" s="213"/>
      <c r="L162" s="214"/>
      <c r="M162" s="215" t="s">
        <v>1</v>
      </c>
      <c r="N162" s="216" t="s">
        <v>38</v>
      </c>
      <c r="O162" s="61"/>
      <c r="P162" s="182">
        <f t="shared" si="6"/>
        <v>0</v>
      </c>
      <c r="Q162" s="182">
        <v>0</v>
      </c>
      <c r="R162" s="182">
        <f t="shared" si="7"/>
        <v>0</v>
      </c>
      <c r="S162" s="182">
        <v>0</v>
      </c>
      <c r="T162" s="183">
        <f t="shared" si="8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4" t="s">
        <v>1305</v>
      </c>
      <c r="AT162" s="184" t="s">
        <v>272</v>
      </c>
      <c r="AU162" s="184" t="s">
        <v>83</v>
      </c>
      <c r="AY162" s="18" t="s">
        <v>216</v>
      </c>
      <c r="BE162" s="105">
        <f t="shared" si="9"/>
        <v>0</v>
      </c>
      <c r="BF162" s="105">
        <f t="shared" si="10"/>
        <v>0</v>
      </c>
      <c r="BG162" s="105">
        <f t="shared" si="11"/>
        <v>0</v>
      </c>
      <c r="BH162" s="105">
        <f t="shared" si="12"/>
        <v>0</v>
      </c>
      <c r="BI162" s="105">
        <f t="shared" si="13"/>
        <v>0</v>
      </c>
      <c r="BJ162" s="18" t="s">
        <v>83</v>
      </c>
      <c r="BK162" s="105">
        <f t="shared" si="14"/>
        <v>0</v>
      </c>
      <c r="BL162" s="18" t="s">
        <v>598</v>
      </c>
      <c r="BM162" s="184" t="s">
        <v>520</v>
      </c>
    </row>
    <row r="163" spans="1:65" s="2" customFormat="1" ht="16.5" customHeight="1">
      <c r="A163" s="35"/>
      <c r="B163" s="140"/>
      <c r="C163" s="172" t="s">
        <v>356</v>
      </c>
      <c r="D163" s="172" t="s">
        <v>218</v>
      </c>
      <c r="E163" s="173" t="s">
        <v>1354</v>
      </c>
      <c r="F163" s="174" t="s">
        <v>1355</v>
      </c>
      <c r="G163" s="175" t="s">
        <v>1356</v>
      </c>
      <c r="H163" s="176">
        <v>1</v>
      </c>
      <c r="I163" s="177"/>
      <c r="J163" s="178">
        <f t="shared" si="5"/>
        <v>0</v>
      </c>
      <c r="K163" s="179"/>
      <c r="L163" s="36"/>
      <c r="M163" s="180" t="s">
        <v>1</v>
      </c>
      <c r="N163" s="181" t="s">
        <v>38</v>
      </c>
      <c r="O163" s="61"/>
      <c r="P163" s="182">
        <f t="shared" si="6"/>
        <v>0</v>
      </c>
      <c r="Q163" s="182">
        <v>0</v>
      </c>
      <c r="R163" s="182">
        <f t="shared" si="7"/>
        <v>0</v>
      </c>
      <c r="S163" s="182">
        <v>0</v>
      </c>
      <c r="T163" s="183">
        <f t="shared" si="8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4" t="s">
        <v>598</v>
      </c>
      <c r="AT163" s="184" t="s">
        <v>218</v>
      </c>
      <c r="AU163" s="184" t="s">
        <v>83</v>
      </c>
      <c r="AY163" s="18" t="s">
        <v>216</v>
      </c>
      <c r="BE163" s="105">
        <f t="shared" si="9"/>
        <v>0</v>
      </c>
      <c r="BF163" s="105">
        <f t="shared" si="10"/>
        <v>0</v>
      </c>
      <c r="BG163" s="105">
        <f t="shared" si="11"/>
        <v>0</v>
      </c>
      <c r="BH163" s="105">
        <f t="shared" si="12"/>
        <v>0</v>
      </c>
      <c r="BI163" s="105">
        <f t="shared" si="13"/>
        <v>0</v>
      </c>
      <c r="BJ163" s="18" t="s">
        <v>83</v>
      </c>
      <c r="BK163" s="105">
        <f t="shared" si="14"/>
        <v>0</v>
      </c>
      <c r="BL163" s="18" t="s">
        <v>598</v>
      </c>
      <c r="BM163" s="184" t="s">
        <v>530</v>
      </c>
    </row>
    <row r="164" spans="1:65" s="2" customFormat="1" ht="16.5" customHeight="1">
      <c r="A164" s="35"/>
      <c r="B164" s="140"/>
      <c r="C164" s="206" t="s">
        <v>367</v>
      </c>
      <c r="D164" s="206" t="s">
        <v>272</v>
      </c>
      <c r="E164" s="207" t="s">
        <v>1357</v>
      </c>
      <c r="F164" s="208" t="s">
        <v>1358</v>
      </c>
      <c r="G164" s="209" t="s">
        <v>399</v>
      </c>
      <c r="H164" s="210">
        <v>1</v>
      </c>
      <c r="I164" s="211"/>
      <c r="J164" s="212">
        <f t="shared" si="5"/>
        <v>0</v>
      </c>
      <c r="K164" s="213"/>
      <c r="L164" s="214"/>
      <c r="M164" s="215" t="s">
        <v>1</v>
      </c>
      <c r="N164" s="216" t="s">
        <v>38</v>
      </c>
      <c r="O164" s="61"/>
      <c r="P164" s="182">
        <f t="shared" si="6"/>
        <v>0</v>
      </c>
      <c r="Q164" s="182">
        <v>0</v>
      </c>
      <c r="R164" s="182">
        <f t="shared" si="7"/>
        <v>0</v>
      </c>
      <c r="S164" s="182">
        <v>0</v>
      </c>
      <c r="T164" s="183">
        <f t="shared" si="8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4" t="s">
        <v>1305</v>
      </c>
      <c r="AT164" s="184" t="s">
        <v>272</v>
      </c>
      <c r="AU164" s="184" t="s">
        <v>83</v>
      </c>
      <c r="AY164" s="18" t="s">
        <v>216</v>
      </c>
      <c r="BE164" s="105">
        <f t="shared" si="9"/>
        <v>0</v>
      </c>
      <c r="BF164" s="105">
        <f t="shared" si="10"/>
        <v>0</v>
      </c>
      <c r="BG164" s="105">
        <f t="shared" si="11"/>
        <v>0</v>
      </c>
      <c r="BH164" s="105">
        <f t="shared" si="12"/>
        <v>0</v>
      </c>
      <c r="BI164" s="105">
        <f t="shared" si="13"/>
        <v>0</v>
      </c>
      <c r="BJ164" s="18" t="s">
        <v>83</v>
      </c>
      <c r="BK164" s="105">
        <f t="shared" si="14"/>
        <v>0</v>
      </c>
      <c r="BL164" s="18" t="s">
        <v>598</v>
      </c>
      <c r="BM164" s="184" t="s">
        <v>538</v>
      </c>
    </row>
    <row r="165" spans="1:65" s="2" customFormat="1" ht="21.75" customHeight="1">
      <c r="A165" s="35"/>
      <c r="B165" s="140"/>
      <c r="C165" s="206" t="s">
        <v>379</v>
      </c>
      <c r="D165" s="206" t="s">
        <v>272</v>
      </c>
      <c r="E165" s="207" t="s">
        <v>1359</v>
      </c>
      <c r="F165" s="208" t="s">
        <v>1360</v>
      </c>
      <c r="G165" s="209" t="s">
        <v>399</v>
      </c>
      <c r="H165" s="210">
        <v>3</v>
      </c>
      <c r="I165" s="211"/>
      <c r="J165" s="212">
        <f t="shared" si="5"/>
        <v>0</v>
      </c>
      <c r="K165" s="213"/>
      <c r="L165" s="214"/>
      <c r="M165" s="215" t="s">
        <v>1</v>
      </c>
      <c r="N165" s="216" t="s">
        <v>38</v>
      </c>
      <c r="O165" s="61"/>
      <c r="P165" s="182">
        <f t="shared" si="6"/>
        <v>0</v>
      </c>
      <c r="Q165" s="182">
        <v>0</v>
      </c>
      <c r="R165" s="182">
        <f t="shared" si="7"/>
        <v>0</v>
      </c>
      <c r="S165" s="182">
        <v>0</v>
      </c>
      <c r="T165" s="183">
        <f t="shared" si="8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4" t="s">
        <v>1305</v>
      </c>
      <c r="AT165" s="184" t="s">
        <v>272</v>
      </c>
      <c r="AU165" s="184" t="s">
        <v>83</v>
      </c>
      <c r="AY165" s="18" t="s">
        <v>216</v>
      </c>
      <c r="BE165" s="105">
        <f t="shared" si="9"/>
        <v>0</v>
      </c>
      <c r="BF165" s="105">
        <f t="shared" si="10"/>
        <v>0</v>
      </c>
      <c r="BG165" s="105">
        <f t="shared" si="11"/>
        <v>0</v>
      </c>
      <c r="BH165" s="105">
        <f t="shared" si="12"/>
        <v>0</v>
      </c>
      <c r="BI165" s="105">
        <f t="shared" si="13"/>
        <v>0</v>
      </c>
      <c r="BJ165" s="18" t="s">
        <v>83</v>
      </c>
      <c r="BK165" s="105">
        <f t="shared" si="14"/>
        <v>0</v>
      </c>
      <c r="BL165" s="18" t="s">
        <v>598</v>
      </c>
      <c r="BM165" s="184" t="s">
        <v>552</v>
      </c>
    </row>
    <row r="166" spans="1:65" s="2" customFormat="1" ht="21.75" customHeight="1">
      <c r="A166" s="35"/>
      <c r="B166" s="140"/>
      <c r="C166" s="206" t="s">
        <v>383</v>
      </c>
      <c r="D166" s="206" t="s">
        <v>272</v>
      </c>
      <c r="E166" s="207" t="s">
        <v>1361</v>
      </c>
      <c r="F166" s="208" t="s">
        <v>1362</v>
      </c>
      <c r="G166" s="209" t="s">
        <v>399</v>
      </c>
      <c r="H166" s="210">
        <v>5</v>
      </c>
      <c r="I166" s="211"/>
      <c r="J166" s="212">
        <f t="shared" si="5"/>
        <v>0</v>
      </c>
      <c r="K166" s="213"/>
      <c r="L166" s="214"/>
      <c r="M166" s="215" t="s">
        <v>1</v>
      </c>
      <c r="N166" s="216" t="s">
        <v>38</v>
      </c>
      <c r="O166" s="61"/>
      <c r="P166" s="182">
        <f t="shared" si="6"/>
        <v>0</v>
      </c>
      <c r="Q166" s="182">
        <v>0</v>
      </c>
      <c r="R166" s="182">
        <f t="shared" si="7"/>
        <v>0</v>
      </c>
      <c r="S166" s="182">
        <v>0</v>
      </c>
      <c r="T166" s="183">
        <f t="shared" si="8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4" t="s">
        <v>1305</v>
      </c>
      <c r="AT166" s="184" t="s">
        <v>272</v>
      </c>
      <c r="AU166" s="184" t="s">
        <v>83</v>
      </c>
      <c r="AY166" s="18" t="s">
        <v>216</v>
      </c>
      <c r="BE166" s="105">
        <f t="shared" si="9"/>
        <v>0</v>
      </c>
      <c r="BF166" s="105">
        <f t="shared" si="10"/>
        <v>0</v>
      </c>
      <c r="BG166" s="105">
        <f t="shared" si="11"/>
        <v>0</v>
      </c>
      <c r="BH166" s="105">
        <f t="shared" si="12"/>
        <v>0</v>
      </c>
      <c r="BI166" s="105">
        <f t="shared" si="13"/>
        <v>0</v>
      </c>
      <c r="BJ166" s="18" t="s">
        <v>83</v>
      </c>
      <c r="BK166" s="105">
        <f t="shared" si="14"/>
        <v>0</v>
      </c>
      <c r="BL166" s="18" t="s">
        <v>598</v>
      </c>
      <c r="BM166" s="184" t="s">
        <v>560</v>
      </c>
    </row>
    <row r="167" spans="1:65" s="2" customFormat="1" ht="21.75" customHeight="1">
      <c r="A167" s="35"/>
      <c r="B167" s="140"/>
      <c r="C167" s="206" t="s">
        <v>160</v>
      </c>
      <c r="D167" s="206" t="s">
        <v>272</v>
      </c>
      <c r="E167" s="207" t="s">
        <v>1363</v>
      </c>
      <c r="F167" s="208" t="s">
        <v>1364</v>
      </c>
      <c r="G167" s="209" t="s">
        <v>399</v>
      </c>
      <c r="H167" s="210">
        <v>14</v>
      </c>
      <c r="I167" s="211"/>
      <c r="J167" s="212">
        <f t="shared" si="5"/>
        <v>0</v>
      </c>
      <c r="K167" s="213"/>
      <c r="L167" s="214"/>
      <c r="M167" s="215" t="s">
        <v>1</v>
      </c>
      <c r="N167" s="216" t="s">
        <v>38</v>
      </c>
      <c r="O167" s="61"/>
      <c r="P167" s="182">
        <f t="shared" si="6"/>
        <v>0</v>
      </c>
      <c r="Q167" s="182">
        <v>0</v>
      </c>
      <c r="R167" s="182">
        <f t="shared" si="7"/>
        <v>0</v>
      </c>
      <c r="S167" s="182">
        <v>0</v>
      </c>
      <c r="T167" s="183">
        <f t="shared" si="8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4" t="s">
        <v>1305</v>
      </c>
      <c r="AT167" s="184" t="s">
        <v>272</v>
      </c>
      <c r="AU167" s="184" t="s">
        <v>83</v>
      </c>
      <c r="AY167" s="18" t="s">
        <v>216</v>
      </c>
      <c r="BE167" s="105">
        <f t="shared" si="9"/>
        <v>0</v>
      </c>
      <c r="BF167" s="105">
        <f t="shared" si="10"/>
        <v>0</v>
      </c>
      <c r="BG167" s="105">
        <f t="shared" si="11"/>
        <v>0</v>
      </c>
      <c r="BH167" s="105">
        <f t="shared" si="12"/>
        <v>0</v>
      </c>
      <c r="BI167" s="105">
        <f t="shared" si="13"/>
        <v>0</v>
      </c>
      <c r="BJ167" s="18" t="s">
        <v>83</v>
      </c>
      <c r="BK167" s="105">
        <f t="shared" si="14"/>
        <v>0</v>
      </c>
      <c r="BL167" s="18" t="s">
        <v>598</v>
      </c>
      <c r="BM167" s="184" t="s">
        <v>573</v>
      </c>
    </row>
    <row r="168" spans="1:65" s="2" customFormat="1" ht="33" customHeight="1">
      <c r="A168" s="35"/>
      <c r="B168" s="140"/>
      <c r="C168" s="206" t="s">
        <v>392</v>
      </c>
      <c r="D168" s="206" t="s">
        <v>272</v>
      </c>
      <c r="E168" s="207" t="s">
        <v>1365</v>
      </c>
      <c r="F168" s="208" t="s">
        <v>1366</v>
      </c>
      <c r="G168" s="209" t="s">
        <v>399</v>
      </c>
      <c r="H168" s="210">
        <v>6</v>
      </c>
      <c r="I168" s="211"/>
      <c r="J168" s="212">
        <f t="shared" si="5"/>
        <v>0</v>
      </c>
      <c r="K168" s="213"/>
      <c r="L168" s="214"/>
      <c r="M168" s="215" t="s">
        <v>1</v>
      </c>
      <c r="N168" s="216" t="s">
        <v>38</v>
      </c>
      <c r="O168" s="61"/>
      <c r="P168" s="182">
        <f t="shared" si="6"/>
        <v>0</v>
      </c>
      <c r="Q168" s="182">
        <v>0</v>
      </c>
      <c r="R168" s="182">
        <f t="shared" si="7"/>
        <v>0</v>
      </c>
      <c r="S168" s="182">
        <v>0</v>
      </c>
      <c r="T168" s="183">
        <f t="shared" si="8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4" t="s">
        <v>1305</v>
      </c>
      <c r="AT168" s="184" t="s">
        <v>272</v>
      </c>
      <c r="AU168" s="184" t="s">
        <v>83</v>
      </c>
      <c r="AY168" s="18" t="s">
        <v>216</v>
      </c>
      <c r="BE168" s="105">
        <f t="shared" si="9"/>
        <v>0</v>
      </c>
      <c r="BF168" s="105">
        <f t="shared" si="10"/>
        <v>0</v>
      </c>
      <c r="BG168" s="105">
        <f t="shared" si="11"/>
        <v>0</v>
      </c>
      <c r="BH168" s="105">
        <f t="shared" si="12"/>
        <v>0</v>
      </c>
      <c r="BI168" s="105">
        <f t="shared" si="13"/>
        <v>0</v>
      </c>
      <c r="BJ168" s="18" t="s">
        <v>83</v>
      </c>
      <c r="BK168" s="105">
        <f t="shared" si="14"/>
        <v>0</v>
      </c>
      <c r="BL168" s="18" t="s">
        <v>598</v>
      </c>
      <c r="BM168" s="184" t="s">
        <v>589</v>
      </c>
    </row>
    <row r="169" spans="1:65" s="2" customFormat="1" ht="21.75" customHeight="1">
      <c r="A169" s="35"/>
      <c r="B169" s="140"/>
      <c r="C169" s="206" t="s">
        <v>396</v>
      </c>
      <c r="D169" s="206" t="s">
        <v>272</v>
      </c>
      <c r="E169" s="207" t="s">
        <v>1367</v>
      </c>
      <c r="F169" s="208" t="s">
        <v>1368</v>
      </c>
      <c r="G169" s="209" t="s">
        <v>399</v>
      </c>
      <c r="H169" s="210">
        <v>1</v>
      </c>
      <c r="I169" s="211"/>
      <c r="J169" s="212">
        <f t="shared" si="5"/>
        <v>0</v>
      </c>
      <c r="K169" s="213"/>
      <c r="L169" s="214"/>
      <c r="M169" s="215" t="s">
        <v>1</v>
      </c>
      <c r="N169" s="216" t="s">
        <v>38</v>
      </c>
      <c r="O169" s="61"/>
      <c r="P169" s="182">
        <f t="shared" si="6"/>
        <v>0</v>
      </c>
      <c r="Q169" s="182">
        <v>0</v>
      </c>
      <c r="R169" s="182">
        <f t="shared" si="7"/>
        <v>0</v>
      </c>
      <c r="S169" s="182">
        <v>0</v>
      </c>
      <c r="T169" s="183">
        <f t="shared" si="8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4" t="s">
        <v>1305</v>
      </c>
      <c r="AT169" s="184" t="s">
        <v>272</v>
      </c>
      <c r="AU169" s="184" t="s">
        <v>83</v>
      </c>
      <c r="AY169" s="18" t="s">
        <v>216</v>
      </c>
      <c r="BE169" s="105">
        <f t="shared" si="9"/>
        <v>0</v>
      </c>
      <c r="BF169" s="105">
        <f t="shared" si="10"/>
        <v>0</v>
      </c>
      <c r="BG169" s="105">
        <f t="shared" si="11"/>
        <v>0</v>
      </c>
      <c r="BH169" s="105">
        <f t="shared" si="12"/>
        <v>0</v>
      </c>
      <c r="BI169" s="105">
        <f t="shared" si="13"/>
        <v>0</v>
      </c>
      <c r="BJ169" s="18" t="s">
        <v>83</v>
      </c>
      <c r="BK169" s="105">
        <f t="shared" si="14"/>
        <v>0</v>
      </c>
      <c r="BL169" s="18" t="s">
        <v>598</v>
      </c>
      <c r="BM169" s="184" t="s">
        <v>598</v>
      </c>
    </row>
    <row r="170" spans="1:65" s="2" customFormat="1" ht="21.75" customHeight="1">
      <c r="A170" s="35"/>
      <c r="B170" s="140"/>
      <c r="C170" s="206" t="s">
        <v>401</v>
      </c>
      <c r="D170" s="206" t="s">
        <v>272</v>
      </c>
      <c r="E170" s="207" t="s">
        <v>1369</v>
      </c>
      <c r="F170" s="208" t="s">
        <v>1370</v>
      </c>
      <c r="G170" s="209" t="s">
        <v>399</v>
      </c>
      <c r="H170" s="210">
        <v>2</v>
      </c>
      <c r="I170" s="211"/>
      <c r="J170" s="212">
        <f t="shared" ref="J170:J201" si="15">ROUND(I170*H170,2)</f>
        <v>0</v>
      </c>
      <c r="K170" s="213"/>
      <c r="L170" s="214"/>
      <c r="M170" s="215" t="s">
        <v>1</v>
      </c>
      <c r="N170" s="216" t="s">
        <v>38</v>
      </c>
      <c r="O170" s="61"/>
      <c r="P170" s="182">
        <f t="shared" ref="P170:P201" si="16">O170*H170</f>
        <v>0</v>
      </c>
      <c r="Q170" s="182">
        <v>0</v>
      </c>
      <c r="R170" s="182">
        <f t="shared" ref="R170:R201" si="17">Q170*H170</f>
        <v>0</v>
      </c>
      <c r="S170" s="182">
        <v>0</v>
      </c>
      <c r="T170" s="183">
        <f t="shared" ref="T170:T201" si="18"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4" t="s">
        <v>1305</v>
      </c>
      <c r="AT170" s="184" t="s">
        <v>272</v>
      </c>
      <c r="AU170" s="184" t="s">
        <v>83</v>
      </c>
      <c r="AY170" s="18" t="s">
        <v>216</v>
      </c>
      <c r="BE170" s="105">
        <f t="shared" ref="BE170:BE201" si="19">IF(N170="základná",J170,0)</f>
        <v>0</v>
      </c>
      <c r="BF170" s="105">
        <f t="shared" ref="BF170:BF201" si="20">IF(N170="znížená",J170,0)</f>
        <v>0</v>
      </c>
      <c r="BG170" s="105">
        <f t="shared" ref="BG170:BG201" si="21">IF(N170="zákl. prenesená",J170,0)</f>
        <v>0</v>
      </c>
      <c r="BH170" s="105">
        <f t="shared" ref="BH170:BH201" si="22">IF(N170="zníž. prenesená",J170,0)</f>
        <v>0</v>
      </c>
      <c r="BI170" s="105">
        <f t="shared" ref="BI170:BI201" si="23">IF(N170="nulová",J170,0)</f>
        <v>0</v>
      </c>
      <c r="BJ170" s="18" t="s">
        <v>83</v>
      </c>
      <c r="BK170" s="105">
        <f t="shared" ref="BK170:BK201" si="24">ROUND(I170*H170,2)</f>
        <v>0</v>
      </c>
      <c r="BL170" s="18" t="s">
        <v>598</v>
      </c>
      <c r="BM170" s="184" t="s">
        <v>606</v>
      </c>
    </row>
    <row r="171" spans="1:65" s="2" customFormat="1" ht="21.75" customHeight="1">
      <c r="A171" s="35"/>
      <c r="B171" s="140"/>
      <c r="C171" s="206" t="s">
        <v>409</v>
      </c>
      <c r="D171" s="206" t="s">
        <v>272</v>
      </c>
      <c r="E171" s="207" t="s">
        <v>1371</v>
      </c>
      <c r="F171" s="208" t="s">
        <v>1372</v>
      </c>
      <c r="G171" s="209" t="s">
        <v>399</v>
      </c>
      <c r="H171" s="210">
        <v>1</v>
      </c>
      <c r="I171" s="211"/>
      <c r="J171" s="212">
        <f t="shared" si="15"/>
        <v>0</v>
      </c>
      <c r="K171" s="213"/>
      <c r="L171" s="214"/>
      <c r="M171" s="215" t="s">
        <v>1</v>
      </c>
      <c r="N171" s="216" t="s">
        <v>38</v>
      </c>
      <c r="O171" s="61"/>
      <c r="P171" s="182">
        <f t="shared" si="16"/>
        <v>0</v>
      </c>
      <c r="Q171" s="182">
        <v>0</v>
      </c>
      <c r="R171" s="182">
        <f t="shared" si="17"/>
        <v>0</v>
      </c>
      <c r="S171" s="182">
        <v>0</v>
      </c>
      <c r="T171" s="183">
        <f t="shared" si="1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4" t="s">
        <v>1305</v>
      </c>
      <c r="AT171" s="184" t="s">
        <v>272</v>
      </c>
      <c r="AU171" s="184" t="s">
        <v>83</v>
      </c>
      <c r="AY171" s="18" t="s">
        <v>216</v>
      </c>
      <c r="BE171" s="105">
        <f t="shared" si="19"/>
        <v>0</v>
      </c>
      <c r="BF171" s="105">
        <f t="shared" si="20"/>
        <v>0</v>
      </c>
      <c r="BG171" s="105">
        <f t="shared" si="21"/>
        <v>0</v>
      </c>
      <c r="BH171" s="105">
        <f t="shared" si="22"/>
        <v>0</v>
      </c>
      <c r="BI171" s="105">
        <f t="shared" si="23"/>
        <v>0</v>
      </c>
      <c r="BJ171" s="18" t="s">
        <v>83</v>
      </c>
      <c r="BK171" s="105">
        <f t="shared" si="24"/>
        <v>0</v>
      </c>
      <c r="BL171" s="18" t="s">
        <v>598</v>
      </c>
      <c r="BM171" s="184" t="s">
        <v>615</v>
      </c>
    </row>
    <row r="172" spans="1:65" s="2" customFormat="1" ht="16.5" customHeight="1">
      <c r="A172" s="35"/>
      <c r="B172" s="140"/>
      <c r="C172" s="172" t="s">
        <v>413</v>
      </c>
      <c r="D172" s="172" t="s">
        <v>218</v>
      </c>
      <c r="E172" s="173" t="s">
        <v>1373</v>
      </c>
      <c r="F172" s="174" t="s">
        <v>1374</v>
      </c>
      <c r="G172" s="175" t="s">
        <v>399</v>
      </c>
      <c r="H172" s="176">
        <v>1</v>
      </c>
      <c r="I172" s="177"/>
      <c r="J172" s="178">
        <f t="shared" si="15"/>
        <v>0</v>
      </c>
      <c r="K172" s="179"/>
      <c r="L172" s="36"/>
      <c r="M172" s="180" t="s">
        <v>1</v>
      </c>
      <c r="N172" s="181" t="s">
        <v>38</v>
      </c>
      <c r="O172" s="61"/>
      <c r="P172" s="182">
        <f t="shared" si="16"/>
        <v>0</v>
      </c>
      <c r="Q172" s="182">
        <v>0</v>
      </c>
      <c r="R172" s="182">
        <f t="shared" si="17"/>
        <v>0</v>
      </c>
      <c r="S172" s="182">
        <v>0</v>
      </c>
      <c r="T172" s="183">
        <f t="shared" si="1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4" t="s">
        <v>598</v>
      </c>
      <c r="AT172" s="184" t="s">
        <v>218</v>
      </c>
      <c r="AU172" s="184" t="s">
        <v>83</v>
      </c>
      <c r="AY172" s="18" t="s">
        <v>216</v>
      </c>
      <c r="BE172" s="105">
        <f t="shared" si="19"/>
        <v>0</v>
      </c>
      <c r="BF172" s="105">
        <f t="shared" si="20"/>
        <v>0</v>
      </c>
      <c r="BG172" s="105">
        <f t="shared" si="21"/>
        <v>0</v>
      </c>
      <c r="BH172" s="105">
        <f t="shared" si="22"/>
        <v>0</v>
      </c>
      <c r="BI172" s="105">
        <f t="shared" si="23"/>
        <v>0</v>
      </c>
      <c r="BJ172" s="18" t="s">
        <v>83</v>
      </c>
      <c r="BK172" s="105">
        <f t="shared" si="24"/>
        <v>0</v>
      </c>
      <c r="BL172" s="18" t="s">
        <v>598</v>
      </c>
      <c r="BM172" s="184" t="s">
        <v>628</v>
      </c>
    </row>
    <row r="173" spans="1:65" s="2" customFormat="1" ht="21.75" customHeight="1">
      <c r="A173" s="35"/>
      <c r="B173" s="140"/>
      <c r="C173" s="206" t="s">
        <v>417</v>
      </c>
      <c r="D173" s="206" t="s">
        <v>272</v>
      </c>
      <c r="E173" s="207" t="s">
        <v>1375</v>
      </c>
      <c r="F173" s="208" t="s">
        <v>1376</v>
      </c>
      <c r="G173" s="209" t="s">
        <v>399</v>
      </c>
      <c r="H173" s="210">
        <v>1</v>
      </c>
      <c r="I173" s="211"/>
      <c r="J173" s="212">
        <f t="shared" si="15"/>
        <v>0</v>
      </c>
      <c r="K173" s="213"/>
      <c r="L173" s="214"/>
      <c r="M173" s="215" t="s">
        <v>1</v>
      </c>
      <c r="N173" s="216" t="s">
        <v>38</v>
      </c>
      <c r="O173" s="61"/>
      <c r="P173" s="182">
        <f t="shared" si="16"/>
        <v>0</v>
      </c>
      <c r="Q173" s="182">
        <v>0</v>
      </c>
      <c r="R173" s="182">
        <f t="shared" si="17"/>
        <v>0</v>
      </c>
      <c r="S173" s="182">
        <v>0</v>
      </c>
      <c r="T173" s="183">
        <f t="shared" si="1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4" t="s">
        <v>1305</v>
      </c>
      <c r="AT173" s="184" t="s">
        <v>272</v>
      </c>
      <c r="AU173" s="184" t="s">
        <v>83</v>
      </c>
      <c r="AY173" s="18" t="s">
        <v>216</v>
      </c>
      <c r="BE173" s="105">
        <f t="shared" si="19"/>
        <v>0</v>
      </c>
      <c r="BF173" s="105">
        <f t="shared" si="20"/>
        <v>0</v>
      </c>
      <c r="BG173" s="105">
        <f t="shared" si="21"/>
        <v>0</v>
      </c>
      <c r="BH173" s="105">
        <f t="shared" si="22"/>
        <v>0</v>
      </c>
      <c r="BI173" s="105">
        <f t="shared" si="23"/>
        <v>0</v>
      </c>
      <c r="BJ173" s="18" t="s">
        <v>83</v>
      </c>
      <c r="BK173" s="105">
        <f t="shared" si="24"/>
        <v>0</v>
      </c>
      <c r="BL173" s="18" t="s">
        <v>598</v>
      </c>
      <c r="BM173" s="184" t="s">
        <v>639</v>
      </c>
    </row>
    <row r="174" spans="1:65" s="2" customFormat="1" ht="21.75" customHeight="1">
      <c r="A174" s="35"/>
      <c r="B174" s="140"/>
      <c r="C174" s="172" t="s">
        <v>428</v>
      </c>
      <c r="D174" s="172" t="s">
        <v>218</v>
      </c>
      <c r="E174" s="173" t="s">
        <v>1377</v>
      </c>
      <c r="F174" s="174" t="s">
        <v>1378</v>
      </c>
      <c r="G174" s="175" t="s">
        <v>399</v>
      </c>
      <c r="H174" s="176">
        <v>1</v>
      </c>
      <c r="I174" s="177"/>
      <c r="J174" s="178">
        <f t="shared" si="15"/>
        <v>0</v>
      </c>
      <c r="K174" s="179"/>
      <c r="L174" s="36"/>
      <c r="M174" s="180" t="s">
        <v>1</v>
      </c>
      <c r="N174" s="181" t="s">
        <v>38</v>
      </c>
      <c r="O174" s="61"/>
      <c r="P174" s="182">
        <f t="shared" si="16"/>
        <v>0</v>
      </c>
      <c r="Q174" s="182">
        <v>0</v>
      </c>
      <c r="R174" s="182">
        <f t="shared" si="17"/>
        <v>0</v>
      </c>
      <c r="S174" s="182">
        <v>0</v>
      </c>
      <c r="T174" s="183">
        <f t="shared" si="1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4" t="s">
        <v>598</v>
      </c>
      <c r="AT174" s="184" t="s">
        <v>218</v>
      </c>
      <c r="AU174" s="184" t="s">
        <v>83</v>
      </c>
      <c r="AY174" s="18" t="s">
        <v>216</v>
      </c>
      <c r="BE174" s="105">
        <f t="shared" si="19"/>
        <v>0</v>
      </c>
      <c r="BF174" s="105">
        <f t="shared" si="20"/>
        <v>0</v>
      </c>
      <c r="BG174" s="105">
        <f t="shared" si="21"/>
        <v>0</v>
      </c>
      <c r="BH174" s="105">
        <f t="shared" si="22"/>
        <v>0</v>
      </c>
      <c r="BI174" s="105">
        <f t="shared" si="23"/>
        <v>0</v>
      </c>
      <c r="BJ174" s="18" t="s">
        <v>83</v>
      </c>
      <c r="BK174" s="105">
        <f t="shared" si="24"/>
        <v>0</v>
      </c>
      <c r="BL174" s="18" t="s">
        <v>598</v>
      </c>
      <c r="BM174" s="184" t="s">
        <v>648</v>
      </c>
    </row>
    <row r="175" spans="1:65" s="2" customFormat="1" ht="33" customHeight="1">
      <c r="A175" s="35"/>
      <c r="B175" s="140"/>
      <c r="C175" s="206" t="s">
        <v>433</v>
      </c>
      <c r="D175" s="206" t="s">
        <v>272</v>
      </c>
      <c r="E175" s="207" t="s">
        <v>1379</v>
      </c>
      <c r="F175" s="208" t="s">
        <v>1380</v>
      </c>
      <c r="G175" s="209" t="s">
        <v>399</v>
      </c>
      <c r="H175" s="210">
        <v>1</v>
      </c>
      <c r="I175" s="211"/>
      <c r="J175" s="212">
        <f t="shared" si="15"/>
        <v>0</v>
      </c>
      <c r="K175" s="213"/>
      <c r="L175" s="214"/>
      <c r="M175" s="215" t="s">
        <v>1</v>
      </c>
      <c r="N175" s="216" t="s">
        <v>38</v>
      </c>
      <c r="O175" s="61"/>
      <c r="P175" s="182">
        <f t="shared" si="16"/>
        <v>0</v>
      </c>
      <c r="Q175" s="182">
        <v>0</v>
      </c>
      <c r="R175" s="182">
        <f t="shared" si="17"/>
        <v>0</v>
      </c>
      <c r="S175" s="182">
        <v>0</v>
      </c>
      <c r="T175" s="183">
        <f t="shared" si="1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4" t="s">
        <v>1305</v>
      </c>
      <c r="AT175" s="184" t="s">
        <v>272</v>
      </c>
      <c r="AU175" s="184" t="s">
        <v>83</v>
      </c>
      <c r="AY175" s="18" t="s">
        <v>216</v>
      </c>
      <c r="BE175" s="105">
        <f t="shared" si="19"/>
        <v>0</v>
      </c>
      <c r="BF175" s="105">
        <f t="shared" si="20"/>
        <v>0</v>
      </c>
      <c r="BG175" s="105">
        <f t="shared" si="21"/>
        <v>0</v>
      </c>
      <c r="BH175" s="105">
        <f t="shared" si="22"/>
        <v>0</v>
      </c>
      <c r="BI175" s="105">
        <f t="shared" si="23"/>
        <v>0</v>
      </c>
      <c r="BJ175" s="18" t="s">
        <v>83</v>
      </c>
      <c r="BK175" s="105">
        <f t="shared" si="24"/>
        <v>0</v>
      </c>
      <c r="BL175" s="18" t="s">
        <v>598</v>
      </c>
      <c r="BM175" s="184" t="s">
        <v>658</v>
      </c>
    </row>
    <row r="176" spans="1:65" s="2" customFormat="1" ht="21.75" customHeight="1">
      <c r="A176" s="35"/>
      <c r="B176" s="140"/>
      <c r="C176" s="206" t="s">
        <v>439</v>
      </c>
      <c r="D176" s="206" t="s">
        <v>272</v>
      </c>
      <c r="E176" s="207" t="s">
        <v>1381</v>
      </c>
      <c r="F176" s="208" t="s">
        <v>1382</v>
      </c>
      <c r="G176" s="209" t="s">
        <v>399</v>
      </c>
      <c r="H176" s="210">
        <v>1</v>
      </c>
      <c r="I176" s="211"/>
      <c r="J176" s="212">
        <f t="shared" si="15"/>
        <v>0</v>
      </c>
      <c r="K176" s="213"/>
      <c r="L176" s="214"/>
      <c r="M176" s="215" t="s">
        <v>1</v>
      </c>
      <c r="N176" s="216" t="s">
        <v>38</v>
      </c>
      <c r="O176" s="61"/>
      <c r="P176" s="182">
        <f t="shared" si="16"/>
        <v>0</v>
      </c>
      <c r="Q176" s="182">
        <v>0</v>
      </c>
      <c r="R176" s="182">
        <f t="shared" si="17"/>
        <v>0</v>
      </c>
      <c r="S176" s="182">
        <v>0</v>
      </c>
      <c r="T176" s="183">
        <f t="shared" si="18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4" t="s">
        <v>1305</v>
      </c>
      <c r="AT176" s="184" t="s">
        <v>272</v>
      </c>
      <c r="AU176" s="184" t="s">
        <v>83</v>
      </c>
      <c r="AY176" s="18" t="s">
        <v>216</v>
      </c>
      <c r="BE176" s="105">
        <f t="shared" si="19"/>
        <v>0</v>
      </c>
      <c r="BF176" s="105">
        <f t="shared" si="20"/>
        <v>0</v>
      </c>
      <c r="BG176" s="105">
        <f t="shared" si="21"/>
        <v>0</v>
      </c>
      <c r="BH176" s="105">
        <f t="shared" si="22"/>
        <v>0</v>
      </c>
      <c r="BI176" s="105">
        <f t="shared" si="23"/>
        <v>0</v>
      </c>
      <c r="BJ176" s="18" t="s">
        <v>83</v>
      </c>
      <c r="BK176" s="105">
        <f t="shared" si="24"/>
        <v>0</v>
      </c>
      <c r="BL176" s="18" t="s">
        <v>598</v>
      </c>
      <c r="BM176" s="184" t="s">
        <v>672</v>
      </c>
    </row>
    <row r="177" spans="1:65" s="2" customFormat="1" ht="16.5" customHeight="1">
      <c r="A177" s="35"/>
      <c r="B177" s="140"/>
      <c r="C177" s="172" t="s">
        <v>443</v>
      </c>
      <c r="D177" s="172" t="s">
        <v>218</v>
      </c>
      <c r="E177" s="173" t="s">
        <v>1383</v>
      </c>
      <c r="F177" s="174" t="s">
        <v>1384</v>
      </c>
      <c r="G177" s="175" t="s">
        <v>399</v>
      </c>
      <c r="H177" s="176">
        <v>37</v>
      </c>
      <c r="I177" s="177"/>
      <c r="J177" s="178">
        <f t="shared" si="15"/>
        <v>0</v>
      </c>
      <c r="K177" s="179"/>
      <c r="L177" s="36"/>
      <c r="M177" s="180" t="s">
        <v>1</v>
      </c>
      <c r="N177" s="181" t="s">
        <v>38</v>
      </c>
      <c r="O177" s="61"/>
      <c r="P177" s="182">
        <f t="shared" si="16"/>
        <v>0</v>
      </c>
      <c r="Q177" s="182">
        <v>0</v>
      </c>
      <c r="R177" s="182">
        <f t="shared" si="17"/>
        <v>0</v>
      </c>
      <c r="S177" s="182">
        <v>0</v>
      </c>
      <c r="T177" s="183">
        <f t="shared" si="18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4" t="s">
        <v>598</v>
      </c>
      <c r="AT177" s="184" t="s">
        <v>218</v>
      </c>
      <c r="AU177" s="184" t="s">
        <v>83</v>
      </c>
      <c r="AY177" s="18" t="s">
        <v>216</v>
      </c>
      <c r="BE177" s="105">
        <f t="shared" si="19"/>
        <v>0</v>
      </c>
      <c r="BF177" s="105">
        <f t="shared" si="20"/>
        <v>0</v>
      </c>
      <c r="BG177" s="105">
        <f t="shared" si="21"/>
        <v>0</v>
      </c>
      <c r="BH177" s="105">
        <f t="shared" si="22"/>
        <v>0</v>
      </c>
      <c r="BI177" s="105">
        <f t="shared" si="23"/>
        <v>0</v>
      </c>
      <c r="BJ177" s="18" t="s">
        <v>83</v>
      </c>
      <c r="BK177" s="105">
        <f t="shared" si="24"/>
        <v>0</v>
      </c>
      <c r="BL177" s="18" t="s">
        <v>598</v>
      </c>
      <c r="BM177" s="184" t="s">
        <v>683</v>
      </c>
    </row>
    <row r="178" spans="1:65" s="2" customFormat="1" ht="21.75" customHeight="1">
      <c r="A178" s="35"/>
      <c r="B178" s="140"/>
      <c r="C178" s="206" t="s">
        <v>454</v>
      </c>
      <c r="D178" s="206" t="s">
        <v>272</v>
      </c>
      <c r="E178" s="207" t="s">
        <v>1385</v>
      </c>
      <c r="F178" s="208" t="s">
        <v>1386</v>
      </c>
      <c r="G178" s="209" t="s">
        <v>399</v>
      </c>
      <c r="H178" s="210">
        <v>9</v>
      </c>
      <c r="I178" s="211"/>
      <c r="J178" s="212">
        <f t="shared" si="15"/>
        <v>0</v>
      </c>
      <c r="K178" s="213"/>
      <c r="L178" s="214"/>
      <c r="M178" s="215" t="s">
        <v>1</v>
      </c>
      <c r="N178" s="216" t="s">
        <v>38</v>
      </c>
      <c r="O178" s="61"/>
      <c r="P178" s="182">
        <f t="shared" si="16"/>
        <v>0</v>
      </c>
      <c r="Q178" s="182">
        <v>0</v>
      </c>
      <c r="R178" s="182">
        <f t="shared" si="17"/>
        <v>0</v>
      </c>
      <c r="S178" s="182">
        <v>0</v>
      </c>
      <c r="T178" s="183">
        <f t="shared" si="18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4" t="s">
        <v>1305</v>
      </c>
      <c r="AT178" s="184" t="s">
        <v>272</v>
      </c>
      <c r="AU178" s="184" t="s">
        <v>83</v>
      </c>
      <c r="AY178" s="18" t="s">
        <v>216</v>
      </c>
      <c r="BE178" s="105">
        <f t="shared" si="19"/>
        <v>0</v>
      </c>
      <c r="BF178" s="105">
        <f t="shared" si="20"/>
        <v>0</v>
      </c>
      <c r="BG178" s="105">
        <f t="shared" si="21"/>
        <v>0</v>
      </c>
      <c r="BH178" s="105">
        <f t="shared" si="22"/>
        <v>0</v>
      </c>
      <c r="BI178" s="105">
        <f t="shared" si="23"/>
        <v>0</v>
      </c>
      <c r="BJ178" s="18" t="s">
        <v>83</v>
      </c>
      <c r="BK178" s="105">
        <f t="shared" si="24"/>
        <v>0</v>
      </c>
      <c r="BL178" s="18" t="s">
        <v>598</v>
      </c>
      <c r="BM178" s="184" t="s">
        <v>693</v>
      </c>
    </row>
    <row r="179" spans="1:65" s="2" customFormat="1" ht="33" customHeight="1">
      <c r="A179" s="35"/>
      <c r="B179" s="140"/>
      <c r="C179" s="206" t="s">
        <v>460</v>
      </c>
      <c r="D179" s="206" t="s">
        <v>272</v>
      </c>
      <c r="E179" s="207" t="s">
        <v>1387</v>
      </c>
      <c r="F179" s="208" t="s">
        <v>1388</v>
      </c>
      <c r="G179" s="209" t="s">
        <v>399</v>
      </c>
      <c r="H179" s="210">
        <v>6</v>
      </c>
      <c r="I179" s="211"/>
      <c r="J179" s="212">
        <f t="shared" si="15"/>
        <v>0</v>
      </c>
      <c r="K179" s="213"/>
      <c r="L179" s="214"/>
      <c r="M179" s="215" t="s">
        <v>1</v>
      </c>
      <c r="N179" s="216" t="s">
        <v>38</v>
      </c>
      <c r="O179" s="61"/>
      <c r="P179" s="182">
        <f t="shared" si="16"/>
        <v>0</v>
      </c>
      <c r="Q179" s="182">
        <v>0</v>
      </c>
      <c r="R179" s="182">
        <f t="shared" si="17"/>
        <v>0</v>
      </c>
      <c r="S179" s="182">
        <v>0</v>
      </c>
      <c r="T179" s="183">
        <f t="shared" si="18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4" t="s">
        <v>1305</v>
      </c>
      <c r="AT179" s="184" t="s">
        <v>272</v>
      </c>
      <c r="AU179" s="184" t="s">
        <v>83</v>
      </c>
      <c r="AY179" s="18" t="s">
        <v>216</v>
      </c>
      <c r="BE179" s="105">
        <f t="shared" si="19"/>
        <v>0</v>
      </c>
      <c r="BF179" s="105">
        <f t="shared" si="20"/>
        <v>0</v>
      </c>
      <c r="BG179" s="105">
        <f t="shared" si="21"/>
        <v>0</v>
      </c>
      <c r="BH179" s="105">
        <f t="shared" si="22"/>
        <v>0</v>
      </c>
      <c r="BI179" s="105">
        <f t="shared" si="23"/>
        <v>0</v>
      </c>
      <c r="BJ179" s="18" t="s">
        <v>83</v>
      </c>
      <c r="BK179" s="105">
        <f t="shared" si="24"/>
        <v>0</v>
      </c>
      <c r="BL179" s="18" t="s">
        <v>598</v>
      </c>
      <c r="BM179" s="184" t="s">
        <v>701</v>
      </c>
    </row>
    <row r="180" spans="1:65" s="2" customFormat="1" ht="33" customHeight="1">
      <c r="A180" s="35"/>
      <c r="B180" s="140"/>
      <c r="C180" s="206" t="s">
        <v>469</v>
      </c>
      <c r="D180" s="206" t="s">
        <v>272</v>
      </c>
      <c r="E180" s="207" t="s">
        <v>1389</v>
      </c>
      <c r="F180" s="208" t="s">
        <v>1390</v>
      </c>
      <c r="G180" s="209" t="s">
        <v>399</v>
      </c>
      <c r="H180" s="210">
        <v>4</v>
      </c>
      <c r="I180" s="211"/>
      <c r="J180" s="212">
        <f t="shared" si="15"/>
        <v>0</v>
      </c>
      <c r="K180" s="213"/>
      <c r="L180" s="214"/>
      <c r="M180" s="215" t="s">
        <v>1</v>
      </c>
      <c r="N180" s="216" t="s">
        <v>38</v>
      </c>
      <c r="O180" s="61"/>
      <c r="P180" s="182">
        <f t="shared" si="16"/>
        <v>0</v>
      </c>
      <c r="Q180" s="182">
        <v>0</v>
      </c>
      <c r="R180" s="182">
        <f t="shared" si="17"/>
        <v>0</v>
      </c>
      <c r="S180" s="182">
        <v>0</v>
      </c>
      <c r="T180" s="183">
        <f t="shared" si="18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4" t="s">
        <v>1305</v>
      </c>
      <c r="AT180" s="184" t="s">
        <v>272</v>
      </c>
      <c r="AU180" s="184" t="s">
        <v>83</v>
      </c>
      <c r="AY180" s="18" t="s">
        <v>216</v>
      </c>
      <c r="BE180" s="105">
        <f t="shared" si="19"/>
        <v>0</v>
      </c>
      <c r="BF180" s="105">
        <f t="shared" si="20"/>
        <v>0</v>
      </c>
      <c r="BG180" s="105">
        <f t="shared" si="21"/>
        <v>0</v>
      </c>
      <c r="BH180" s="105">
        <f t="shared" si="22"/>
        <v>0</v>
      </c>
      <c r="BI180" s="105">
        <f t="shared" si="23"/>
        <v>0</v>
      </c>
      <c r="BJ180" s="18" t="s">
        <v>83</v>
      </c>
      <c r="BK180" s="105">
        <f t="shared" si="24"/>
        <v>0</v>
      </c>
      <c r="BL180" s="18" t="s">
        <v>598</v>
      </c>
      <c r="BM180" s="184" t="s">
        <v>710</v>
      </c>
    </row>
    <row r="181" spans="1:65" s="2" customFormat="1" ht="33" customHeight="1">
      <c r="A181" s="35"/>
      <c r="B181" s="140"/>
      <c r="C181" s="206" t="s">
        <v>477</v>
      </c>
      <c r="D181" s="206" t="s">
        <v>272</v>
      </c>
      <c r="E181" s="207" t="s">
        <v>1391</v>
      </c>
      <c r="F181" s="208" t="s">
        <v>1392</v>
      </c>
      <c r="G181" s="209" t="s">
        <v>399</v>
      </c>
      <c r="H181" s="210">
        <v>6</v>
      </c>
      <c r="I181" s="211"/>
      <c r="J181" s="212">
        <f t="shared" si="15"/>
        <v>0</v>
      </c>
      <c r="K181" s="213"/>
      <c r="L181" s="214"/>
      <c r="M181" s="215" t="s">
        <v>1</v>
      </c>
      <c r="N181" s="216" t="s">
        <v>38</v>
      </c>
      <c r="O181" s="61"/>
      <c r="P181" s="182">
        <f t="shared" si="16"/>
        <v>0</v>
      </c>
      <c r="Q181" s="182">
        <v>0</v>
      </c>
      <c r="R181" s="182">
        <f t="shared" si="17"/>
        <v>0</v>
      </c>
      <c r="S181" s="182">
        <v>0</v>
      </c>
      <c r="T181" s="183">
        <f t="shared" si="18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4" t="s">
        <v>1305</v>
      </c>
      <c r="AT181" s="184" t="s">
        <v>272</v>
      </c>
      <c r="AU181" s="184" t="s">
        <v>83</v>
      </c>
      <c r="AY181" s="18" t="s">
        <v>216</v>
      </c>
      <c r="BE181" s="105">
        <f t="shared" si="19"/>
        <v>0</v>
      </c>
      <c r="BF181" s="105">
        <f t="shared" si="20"/>
        <v>0</v>
      </c>
      <c r="BG181" s="105">
        <f t="shared" si="21"/>
        <v>0</v>
      </c>
      <c r="BH181" s="105">
        <f t="shared" si="22"/>
        <v>0</v>
      </c>
      <c r="BI181" s="105">
        <f t="shared" si="23"/>
        <v>0</v>
      </c>
      <c r="BJ181" s="18" t="s">
        <v>83</v>
      </c>
      <c r="BK181" s="105">
        <f t="shared" si="24"/>
        <v>0</v>
      </c>
      <c r="BL181" s="18" t="s">
        <v>598</v>
      </c>
      <c r="BM181" s="184" t="s">
        <v>729</v>
      </c>
    </row>
    <row r="182" spans="1:65" s="2" customFormat="1" ht="33" customHeight="1">
      <c r="A182" s="35"/>
      <c r="B182" s="140"/>
      <c r="C182" s="206" t="s">
        <v>481</v>
      </c>
      <c r="D182" s="206" t="s">
        <v>272</v>
      </c>
      <c r="E182" s="207" t="s">
        <v>1393</v>
      </c>
      <c r="F182" s="208" t="s">
        <v>1394</v>
      </c>
      <c r="G182" s="209" t="s">
        <v>399</v>
      </c>
      <c r="H182" s="210">
        <v>12</v>
      </c>
      <c r="I182" s="211"/>
      <c r="J182" s="212">
        <f t="shared" si="15"/>
        <v>0</v>
      </c>
      <c r="K182" s="213"/>
      <c r="L182" s="214"/>
      <c r="M182" s="215" t="s">
        <v>1</v>
      </c>
      <c r="N182" s="216" t="s">
        <v>38</v>
      </c>
      <c r="O182" s="61"/>
      <c r="P182" s="182">
        <f t="shared" si="16"/>
        <v>0</v>
      </c>
      <c r="Q182" s="182">
        <v>0</v>
      </c>
      <c r="R182" s="182">
        <f t="shared" si="17"/>
        <v>0</v>
      </c>
      <c r="S182" s="182">
        <v>0</v>
      </c>
      <c r="T182" s="183">
        <f t="shared" si="18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4" t="s">
        <v>1305</v>
      </c>
      <c r="AT182" s="184" t="s">
        <v>272</v>
      </c>
      <c r="AU182" s="184" t="s">
        <v>83</v>
      </c>
      <c r="AY182" s="18" t="s">
        <v>216</v>
      </c>
      <c r="BE182" s="105">
        <f t="shared" si="19"/>
        <v>0</v>
      </c>
      <c r="BF182" s="105">
        <f t="shared" si="20"/>
        <v>0</v>
      </c>
      <c r="BG182" s="105">
        <f t="shared" si="21"/>
        <v>0</v>
      </c>
      <c r="BH182" s="105">
        <f t="shared" si="22"/>
        <v>0</v>
      </c>
      <c r="BI182" s="105">
        <f t="shared" si="23"/>
        <v>0</v>
      </c>
      <c r="BJ182" s="18" t="s">
        <v>83</v>
      </c>
      <c r="BK182" s="105">
        <f t="shared" si="24"/>
        <v>0</v>
      </c>
      <c r="BL182" s="18" t="s">
        <v>598</v>
      </c>
      <c r="BM182" s="184" t="s">
        <v>742</v>
      </c>
    </row>
    <row r="183" spans="1:65" s="2" customFormat="1" ht="21.75" customHeight="1">
      <c r="A183" s="35"/>
      <c r="B183" s="140"/>
      <c r="C183" s="172" t="s">
        <v>487</v>
      </c>
      <c r="D183" s="172" t="s">
        <v>218</v>
      </c>
      <c r="E183" s="173" t="s">
        <v>1395</v>
      </c>
      <c r="F183" s="174" t="s">
        <v>1396</v>
      </c>
      <c r="G183" s="175" t="s">
        <v>995</v>
      </c>
      <c r="H183" s="176">
        <v>30</v>
      </c>
      <c r="I183" s="177"/>
      <c r="J183" s="178">
        <f t="shared" si="15"/>
        <v>0</v>
      </c>
      <c r="K183" s="179"/>
      <c r="L183" s="36"/>
      <c r="M183" s="180" t="s">
        <v>1</v>
      </c>
      <c r="N183" s="181" t="s">
        <v>38</v>
      </c>
      <c r="O183" s="61"/>
      <c r="P183" s="182">
        <f t="shared" si="16"/>
        <v>0</v>
      </c>
      <c r="Q183" s="182">
        <v>0</v>
      </c>
      <c r="R183" s="182">
        <f t="shared" si="17"/>
        <v>0</v>
      </c>
      <c r="S183" s="182">
        <v>0</v>
      </c>
      <c r="T183" s="183">
        <f t="shared" si="18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4" t="s">
        <v>598</v>
      </c>
      <c r="AT183" s="184" t="s">
        <v>218</v>
      </c>
      <c r="AU183" s="184" t="s">
        <v>83</v>
      </c>
      <c r="AY183" s="18" t="s">
        <v>216</v>
      </c>
      <c r="BE183" s="105">
        <f t="shared" si="19"/>
        <v>0</v>
      </c>
      <c r="BF183" s="105">
        <f t="shared" si="20"/>
        <v>0</v>
      </c>
      <c r="BG183" s="105">
        <f t="shared" si="21"/>
        <v>0</v>
      </c>
      <c r="BH183" s="105">
        <f t="shared" si="22"/>
        <v>0</v>
      </c>
      <c r="BI183" s="105">
        <f t="shared" si="23"/>
        <v>0</v>
      </c>
      <c r="BJ183" s="18" t="s">
        <v>83</v>
      </c>
      <c r="BK183" s="105">
        <f t="shared" si="24"/>
        <v>0</v>
      </c>
      <c r="BL183" s="18" t="s">
        <v>598</v>
      </c>
      <c r="BM183" s="184" t="s">
        <v>754</v>
      </c>
    </row>
    <row r="184" spans="1:65" s="2" customFormat="1" ht="16.5" customHeight="1">
      <c r="A184" s="35"/>
      <c r="B184" s="140"/>
      <c r="C184" s="206" t="s">
        <v>495</v>
      </c>
      <c r="D184" s="206" t="s">
        <v>272</v>
      </c>
      <c r="E184" s="207" t="s">
        <v>1397</v>
      </c>
      <c r="F184" s="208" t="s">
        <v>1398</v>
      </c>
      <c r="G184" s="209" t="s">
        <v>275</v>
      </c>
      <c r="H184" s="210">
        <v>30</v>
      </c>
      <c r="I184" s="211"/>
      <c r="J184" s="212">
        <f t="shared" si="15"/>
        <v>0</v>
      </c>
      <c r="K184" s="213"/>
      <c r="L184" s="214"/>
      <c r="M184" s="215" t="s">
        <v>1</v>
      </c>
      <c r="N184" s="216" t="s">
        <v>38</v>
      </c>
      <c r="O184" s="61"/>
      <c r="P184" s="182">
        <f t="shared" si="16"/>
        <v>0</v>
      </c>
      <c r="Q184" s="182">
        <v>0</v>
      </c>
      <c r="R184" s="182">
        <f t="shared" si="17"/>
        <v>0</v>
      </c>
      <c r="S184" s="182">
        <v>0</v>
      </c>
      <c r="T184" s="183">
        <f t="shared" si="18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4" t="s">
        <v>1305</v>
      </c>
      <c r="AT184" s="184" t="s">
        <v>272</v>
      </c>
      <c r="AU184" s="184" t="s">
        <v>83</v>
      </c>
      <c r="AY184" s="18" t="s">
        <v>216</v>
      </c>
      <c r="BE184" s="105">
        <f t="shared" si="19"/>
        <v>0</v>
      </c>
      <c r="BF184" s="105">
        <f t="shared" si="20"/>
        <v>0</v>
      </c>
      <c r="BG184" s="105">
        <f t="shared" si="21"/>
        <v>0</v>
      </c>
      <c r="BH184" s="105">
        <f t="shared" si="22"/>
        <v>0</v>
      </c>
      <c r="BI184" s="105">
        <f t="shared" si="23"/>
        <v>0</v>
      </c>
      <c r="BJ184" s="18" t="s">
        <v>83</v>
      </c>
      <c r="BK184" s="105">
        <f t="shared" si="24"/>
        <v>0</v>
      </c>
      <c r="BL184" s="18" t="s">
        <v>598</v>
      </c>
      <c r="BM184" s="184" t="s">
        <v>764</v>
      </c>
    </row>
    <row r="185" spans="1:65" s="2" customFormat="1" ht="21.75" customHeight="1">
      <c r="A185" s="35"/>
      <c r="B185" s="140"/>
      <c r="C185" s="172" t="s">
        <v>504</v>
      </c>
      <c r="D185" s="172" t="s">
        <v>218</v>
      </c>
      <c r="E185" s="173" t="s">
        <v>1399</v>
      </c>
      <c r="F185" s="174" t="s">
        <v>1400</v>
      </c>
      <c r="G185" s="175" t="s">
        <v>995</v>
      </c>
      <c r="H185" s="176">
        <v>110</v>
      </c>
      <c r="I185" s="177"/>
      <c r="J185" s="178">
        <f t="shared" si="15"/>
        <v>0</v>
      </c>
      <c r="K185" s="179"/>
      <c r="L185" s="36"/>
      <c r="M185" s="180" t="s">
        <v>1</v>
      </c>
      <c r="N185" s="181" t="s">
        <v>38</v>
      </c>
      <c r="O185" s="61"/>
      <c r="P185" s="182">
        <f t="shared" si="16"/>
        <v>0</v>
      </c>
      <c r="Q185" s="182">
        <v>0</v>
      </c>
      <c r="R185" s="182">
        <f t="shared" si="17"/>
        <v>0</v>
      </c>
      <c r="S185" s="182">
        <v>0</v>
      </c>
      <c r="T185" s="183">
        <f t="shared" si="18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4" t="s">
        <v>598</v>
      </c>
      <c r="AT185" s="184" t="s">
        <v>218</v>
      </c>
      <c r="AU185" s="184" t="s">
        <v>83</v>
      </c>
      <c r="AY185" s="18" t="s">
        <v>216</v>
      </c>
      <c r="BE185" s="105">
        <f t="shared" si="19"/>
        <v>0</v>
      </c>
      <c r="BF185" s="105">
        <f t="shared" si="20"/>
        <v>0</v>
      </c>
      <c r="BG185" s="105">
        <f t="shared" si="21"/>
        <v>0</v>
      </c>
      <c r="BH185" s="105">
        <f t="shared" si="22"/>
        <v>0</v>
      </c>
      <c r="BI185" s="105">
        <f t="shared" si="23"/>
        <v>0</v>
      </c>
      <c r="BJ185" s="18" t="s">
        <v>83</v>
      </c>
      <c r="BK185" s="105">
        <f t="shared" si="24"/>
        <v>0</v>
      </c>
      <c r="BL185" s="18" t="s">
        <v>598</v>
      </c>
      <c r="BM185" s="184" t="s">
        <v>773</v>
      </c>
    </row>
    <row r="186" spans="1:65" s="2" customFormat="1" ht="16.5" customHeight="1">
      <c r="A186" s="35"/>
      <c r="B186" s="140"/>
      <c r="C186" s="206" t="s">
        <v>516</v>
      </c>
      <c r="D186" s="206" t="s">
        <v>272</v>
      </c>
      <c r="E186" s="207" t="s">
        <v>1401</v>
      </c>
      <c r="F186" s="208" t="s">
        <v>1402</v>
      </c>
      <c r="G186" s="209" t="s">
        <v>275</v>
      </c>
      <c r="H186" s="210">
        <v>103.62</v>
      </c>
      <c r="I186" s="211"/>
      <c r="J186" s="212">
        <f t="shared" si="15"/>
        <v>0</v>
      </c>
      <c r="K186" s="213"/>
      <c r="L186" s="214"/>
      <c r="M186" s="215" t="s">
        <v>1</v>
      </c>
      <c r="N186" s="216" t="s">
        <v>38</v>
      </c>
      <c r="O186" s="61"/>
      <c r="P186" s="182">
        <f t="shared" si="16"/>
        <v>0</v>
      </c>
      <c r="Q186" s="182">
        <v>0</v>
      </c>
      <c r="R186" s="182">
        <f t="shared" si="17"/>
        <v>0</v>
      </c>
      <c r="S186" s="182">
        <v>0</v>
      </c>
      <c r="T186" s="183">
        <f t="shared" si="18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4" t="s">
        <v>1305</v>
      </c>
      <c r="AT186" s="184" t="s">
        <v>272</v>
      </c>
      <c r="AU186" s="184" t="s">
        <v>83</v>
      </c>
      <c r="AY186" s="18" t="s">
        <v>216</v>
      </c>
      <c r="BE186" s="105">
        <f t="shared" si="19"/>
        <v>0</v>
      </c>
      <c r="BF186" s="105">
        <f t="shared" si="20"/>
        <v>0</v>
      </c>
      <c r="BG186" s="105">
        <f t="shared" si="21"/>
        <v>0</v>
      </c>
      <c r="BH186" s="105">
        <f t="shared" si="22"/>
        <v>0</v>
      </c>
      <c r="BI186" s="105">
        <f t="shared" si="23"/>
        <v>0</v>
      </c>
      <c r="BJ186" s="18" t="s">
        <v>83</v>
      </c>
      <c r="BK186" s="105">
        <f t="shared" si="24"/>
        <v>0</v>
      </c>
      <c r="BL186" s="18" t="s">
        <v>598</v>
      </c>
      <c r="BM186" s="184" t="s">
        <v>788</v>
      </c>
    </row>
    <row r="187" spans="1:65" s="2" customFormat="1" ht="21.75" customHeight="1">
      <c r="A187" s="35"/>
      <c r="B187" s="140"/>
      <c r="C187" s="172" t="s">
        <v>520</v>
      </c>
      <c r="D187" s="172" t="s">
        <v>218</v>
      </c>
      <c r="E187" s="173" t="s">
        <v>1403</v>
      </c>
      <c r="F187" s="174" t="s">
        <v>1404</v>
      </c>
      <c r="G187" s="175" t="s">
        <v>399</v>
      </c>
      <c r="H187" s="176">
        <v>1</v>
      </c>
      <c r="I187" s="177"/>
      <c r="J187" s="178">
        <f t="shared" si="15"/>
        <v>0</v>
      </c>
      <c r="K187" s="179"/>
      <c r="L187" s="36"/>
      <c r="M187" s="180" t="s">
        <v>1</v>
      </c>
      <c r="N187" s="181" t="s">
        <v>38</v>
      </c>
      <c r="O187" s="61"/>
      <c r="P187" s="182">
        <f t="shared" si="16"/>
        <v>0</v>
      </c>
      <c r="Q187" s="182">
        <v>0</v>
      </c>
      <c r="R187" s="182">
        <f t="shared" si="17"/>
        <v>0</v>
      </c>
      <c r="S187" s="182">
        <v>0</v>
      </c>
      <c r="T187" s="183">
        <f t="shared" si="18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4" t="s">
        <v>598</v>
      </c>
      <c r="AT187" s="184" t="s">
        <v>218</v>
      </c>
      <c r="AU187" s="184" t="s">
        <v>83</v>
      </c>
      <c r="AY187" s="18" t="s">
        <v>216</v>
      </c>
      <c r="BE187" s="105">
        <f t="shared" si="19"/>
        <v>0</v>
      </c>
      <c r="BF187" s="105">
        <f t="shared" si="20"/>
        <v>0</v>
      </c>
      <c r="BG187" s="105">
        <f t="shared" si="21"/>
        <v>0</v>
      </c>
      <c r="BH187" s="105">
        <f t="shared" si="22"/>
        <v>0</v>
      </c>
      <c r="BI187" s="105">
        <f t="shared" si="23"/>
        <v>0</v>
      </c>
      <c r="BJ187" s="18" t="s">
        <v>83</v>
      </c>
      <c r="BK187" s="105">
        <f t="shared" si="24"/>
        <v>0</v>
      </c>
      <c r="BL187" s="18" t="s">
        <v>598</v>
      </c>
      <c r="BM187" s="184" t="s">
        <v>798</v>
      </c>
    </row>
    <row r="188" spans="1:65" s="2" customFormat="1" ht="16.5" customHeight="1">
      <c r="A188" s="35"/>
      <c r="B188" s="140"/>
      <c r="C188" s="206" t="s">
        <v>526</v>
      </c>
      <c r="D188" s="206" t="s">
        <v>272</v>
      </c>
      <c r="E188" s="207" t="s">
        <v>1405</v>
      </c>
      <c r="F188" s="208" t="s">
        <v>1406</v>
      </c>
      <c r="G188" s="209" t="s">
        <v>1339</v>
      </c>
      <c r="H188" s="210">
        <v>1</v>
      </c>
      <c r="I188" s="211"/>
      <c r="J188" s="212">
        <f t="shared" si="15"/>
        <v>0</v>
      </c>
      <c r="K188" s="213"/>
      <c r="L188" s="214"/>
      <c r="M188" s="215" t="s">
        <v>1</v>
      </c>
      <c r="N188" s="216" t="s">
        <v>38</v>
      </c>
      <c r="O188" s="61"/>
      <c r="P188" s="182">
        <f t="shared" si="16"/>
        <v>0</v>
      </c>
      <c r="Q188" s="182">
        <v>0</v>
      </c>
      <c r="R188" s="182">
        <f t="shared" si="17"/>
        <v>0</v>
      </c>
      <c r="S188" s="182">
        <v>0</v>
      </c>
      <c r="T188" s="183">
        <f t="shared" si="18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4" t="s">
        <v>1305</v>
      </c>
      <c r="AT188" s="184" t="s">
        <v>272</v>
      </c>
      <c r="AU188" s="184" t="s">
        <v>83</v>
      </c>
      <c r="AY188" s="18" t="s">
        <v>216</v>
      </c>
      <c r="BE188" s="105">
        <f t="shared" si="19"/>
        <v>0</v>
      </c>
      <c r="BF188" s="105">
        <f t="shared" si="20"/>
        <v>0</v>
      </c>
      <c r="BG188" s="105">
        <f t="shared" si="21"/>
        <v>0</v>
      </c>
      <c r="BH188" s="105">
        <f t="shared" si="22"/>
        <v>0</v>
      </c>
      <c r="BI188" s="105">
        <f t="shared" si="23"/>
        <v>0</v>
      </c>
      <c r="BJ188" s="18" t="s">
        <v>83</v>
      </c>
      <c r="BK188" s="105">
        <f t="shared" si="24"/>
        <v>0</v>
      </c>
      <c r="BL188" s="18" t="s">
        <v>598</v>
      </c>
      <c r="BM188" s="184" t="s">
        <v>810</v>
      </c>
    </row>
    <row r="189" spans="1:65" s="2" customFormat="1" ht="21.75" customHeight="1">
      <c r="A189" s="35"/>
      <c r="B189" s="140"/>
      <c r="C189" s="172" t="s">
        <v>530</v>
      </c>
      <c r="D189" s="172" t="s">
        <v>218</v>
      </c>
      <c r="E189" s="173" t="s">
        <v>1407</v>
      </c>
      <c r="F189" s="174" t="s">
        <v>1408</v>
      </c>
      <c r="G189" s="175" t="s">
        <v>399</v>
      </c>
      <c r="H189" s="176">
        <v>6</v>
      </c>
      <c r="I189" s="177"/>
      <c r="J189" s="178">
        <f t="shared" si="15"/>
        <v>0</v>
      </c>
      <c r="K189" s="179"/>
      <c r="L189" s="36"/>
      <c r="M189" s="180" t="s">
        <v>1</v>
      </c>
      <c r="N189" s="181" t="s">
        <v>38</v>
      </c>
      <c r="O189" s="61"/>
      <c r="P189" s="182">
        <f t="shared" si="16"/>
        <v>0</v>
      </c>
      <c r="Q189" s="182">
        <v>0</v>
      </c>
      <c r="R189" s="182">
        <f t="shared" si="17"/>
        <v>0</v>
      </c>
      <c r="S189" s="182">
        <v>0</v>
      </c>
      <c r="T189" s="183">
        <f t="shared" si="18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4" t="s">
        <v>598</v>
      </c>
      <c r="AT189" s="184" t="s">
        <v>218</v>
      </c>
      <c r="AU189" s="184" t="s">
        <v>83</v>
      </c>
      <c r="AY189" s="18" t="s">
        <v>216</v>
      </c>
      <c r="BE189" s="105">
        <f t="shared" si="19"/>
        <v>0</v>
      </c>
      <c r="BF189" s="105">
        <f t="shared" si="20"/>
        <v>0</v>
      </c>
      <c r="BG189" s="105">
        <f t="shared" si="21"/>
        <v>0</v>
      </c>
      <c r="BH189" s="105">
        <f t="shared" si="22"/>
        <v>0</v>
      </c>
      <c r="BI189" s="105">
        <f t="shared" si="23"/>
        <v>0</v>
      </c>
      <c r="BJ189" s="18" t="s">
        <v>83</v>
      </c>
      <c r="BK189" s="105">
        <f t="shared" si="24"/>
        <v>0</v>
      </c>
      <c r="BL189" s="18" t="s">
        <v>598</v>
      </c>
      <c r="BM189" s="184" t="s">
        <v>819</v>
      </c>
    </row>
    <row r="190" spans="1:65" s="2" customFormat="1" ht="16.5" customHeight="1">
      <c r="A190" s="35"/>
      <c r="B190" s="140"/>
      <c r="C190" s="206" t="s">
        <v>534</v>
      </c>
      <c r="D190" s="206" t="s">
        <v>272</v>
      </c>
      <c r="E190" s="207" t="s">
        <v>1409</v>
      </c>
      <c r="F190" s="208" t="s">
        <v>1410</v>
      </c>
      <c r="G190" s="209" t="s">
        <v>399</v>
      </c>
      <c r="H190" s="210">
        <v>6</v>
      </c>
      <c r="I190" s="211"/>
      <c r="J190" s="212">
        <f t="shared" si="15"/>
        <v>0</v>
      </c>
      <c r="K190" s="213"/>
      <c r="L190" s="214"/>
      <c r="M190" s="215" t="s">
        <v>1</v>
      </c>
      <c r="N190" s="216" t="s">
        <v>38</v>
      </c>
      <c r="O190" s="61"/>
      <c r="P190" s="182">
        <f t="shared" si="16"/>
        <v>0</v>
      </c>
      <c r="Q190" s="182">
        <v>0</v>
      </c>
      <c r="R190" s="182">
        <f t="shared" si="17"/>
        <v>0</v>
      </c>
      <c r="S190" s="182">
        <v>0</v>
      </c>
      <c r="T190" s="183">
        <f t="shared" si="18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4" t="s">
        <v>1305</v>
      </c>
      <c r="AT190" s="184" t="s">
        <v>272</v>
      </c>
      <c r="AU190" s="184" t="s">
        <v>83</v>
      </c>
      <c r="AY190" s="18" t="s">
        <v>216</v>
      </c>
      <c r="BE190" s="105">
        <f t="shared" si="19"/>
        <v>0</v>
      </c>
      <c r="BF190" s="105">
        <f t="shared" si="20"/>
        <v>0</v>
      </c>
      <c r="BG190" s="105">
        <f t="shared" si="21"/>
        <v>0</v>
      </c>
      <c r="BH190" s="105">
        <f t="shared" si="22"/>
        <v>0</v>
      </c>
      <c r="BI190" s="105">
        <f t="shared" si="23"/>
        <v>0</v>
      </c>
      <c r="BJ190" s="18" t="s">
        <v>83</v>
      </c>
      <c r="BK190" s="105">
        <f t="shared" si="24"/>
        <v>0</v>
      </c>
      <c r="BL190" s="18" t="s">
        <v>598</v>
      </c>
      <c r="BM190" s="184" t="s">
        <v>829</v>
      </c>
    </row>
    <row r="191" spans="1:65" s="2" customFormat="1" ht="21.75" customHeight="1">
      <c r="A191" s="35"/>
      <c r="B191" s="140"/>
      <c r="C191" s="206" t="s">
        <v>538</v>
      </c>
      <c r="D191" s="206" t="s">
        <v>272</v>
      </c>
      <c r="E191" s="207" t="s">
        <v>1411</v>
      </c>
      <c r="F191" s="208" t="s">
        <v>1412</v>
      </c>
      <c r="G191" s="209" t="s">
        <v>399</v>
      </c>
      <c r="H191" s="210">
        <v>6</v>
      </c>
      <c r="I191" s="211"/>
      <c r="J191" s="212">
        <f t="shared" si="15"/>
        <v>0</v>
      </c>
      <c r="K191" s="213"/>
      <c r="L191" s="214"/>
      <c r="M191" s="215" t="s">
        <v>1</v>
      </c>
      <c r="N191" s="216" t="s">
        <v>38</v>
      </c>
      <c r="O191" s="61"/>
      <c r="P191" s="182">
        <f t="shared" si="16"/>
        <v>0</v>
      </c>
      <c r="Q191" s="182">
        <v>0</v>
      </c>
      <c r="R191" s="182">
        <f t="shared" si="17"/>
        <v>0</v>
      </c>
      <c r="S191" s="182">
        <v>0</v>
      </c>
      <c r="T191" s="183">
        <f t="shared" si="18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4" t="s">
        <v>1305</v>
      </c>
      <c r="AT191" s="184" t="s">
        <v>272</v>
      </c>
      <c r="AU191" s="184" t="s">
        <v>83</v>
      </c>
      <c r="AY191" s="18" t="s">
        <v>216</v>
      </c>
      <c r="BE191" s="105">
        <f t="shared" si="19"/>
        <v>0</v>
      </c>
      <c r="BF191" s="105">
        <f t="shared" si="20"/>
        <v>0</v>
      </c>
      <c r="BG191" s="105">
        <f t="shared" si="21"/>
        <v>0</v>
      </c>
      <c r="BH191" s="105">
        <f t="shared" si="22"/>
        <v>0</v>
      </c>
      <c r="BI191" s="105">
        <f t="shared" si="23"/>
        <v>0</v>
      </c>
      <c r="BJ191" s="18" t="s">
        <v>83</v>
      </c>
      <c r="BK191" s="105">
        <f t="shared" si="24"/>
        <v>0</v>
      </c>
      <c r="BL191" s="18" t="s">
        <v>598</v>
      </c>
      <c r="BM191" s="184" t="s">
        <v>852</v>
      </c>
    </row>
    <row r="192" spans="1:65" s="2" customFormat="1" ht="21.75" customHeight="1">
      <c r="A192" s="35"/>
      <c r="B192" s="140"/>
      <c r="C192" s="172" t="s">
        <v>544</v>
      </c>
      <c r="D192" s="172" t="s">
        <v>218</v>
      </c>
      <c r="E192" s="173" t="s">
        <v>1413</v>
      </c>
      <c r="F192" s="174" t="s">
        <v>1414</v>
      </c>
      <c r="G192" s="175" t="s">
        <v>399</v>
      </c>
      <c r="H192" s="176">
        <v>2</v>
      </c>
      <c r="I192" s="177"/>
      <c r="J192" s="178">
        <f t="shared" si="15"/>
        <v>0</v>
      </c>
      <c r="K192" s="179"/>
      <c r="L192" s="36"/>
      <c r="M192" s="180" t="s">
        <v>1</v>
      </c>
      <c r="N192" s="181" t="s">
        <v>38</v>
      </c>
      <c r="O192" s="61"/>
      <c r="P192" s="182">
        <f t="shared" si="16"/>
        <v>0</v>
      </c>
      <c r="Q192" s="182">
        <v>0</v>
      </c>
      <c r="R192" s="182">
        <f t="shared" si="17"/>
        <v>0</v>
      </c>
      <c r="S192" s="182">
        <v>0</v>
      </c>
      <c r="T192" s="183">
        <f t="shared" si="18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4" t="s">
        <v>598</v>
      </c>
      <c r="AT192" s="184" t="s">
        <v>218</v>
      </c>
      <c r="AU192" s="184" t="s">
        <v>83</v>
      </c>
      <c r="AY192" s="18" t="s">
        <v>216</v>
      </c>
      <c r="BE192" s="105">
        <f t="shared" si="19"/>
        <v>0</v>
      </c>
      <c r="BF192" s="105">
        <f t="shared" si="20"/>
        <v>0</v>
      </c>
      <c r="BG192" s="105">
        <f t="shared" si="21"/>
        <v>0</v>
      </c>
      <c r="BH192" s="105">
        <f t="shared" si="22"/>
        <v>0</v>
      </c>
      <c r="BI192" s="105">
        <f t="shared" si="23"/>
        <v>0</v>
      </c>
      <c r="BJ192" s="18" t="s">
        <v>83</v>
      </c>
      <c r="BK192" s="105">
        <f t="shared" si="24"/>
        <v>0</v>
      </c>
      <c r="BL192" s="18" t="s">
        <v>598</v>
      </c>
      <c r="BM192" s="184" t="s">
        <v>862</v>
      </c>
    </row>
    <row r="193" spans="1:65" s="2" customFormat="1" ht="21.75" customHeight="1">
      <c r="A193" s="35"/>
      <c r="B193" s="140"/>
      <c r="C193" s="206" t="s">
        <v>552</v>
      </c>
      <c r="D193" s="206" t="s">
        <v>272</v>
      </c>
      <c r="E193" s="207" t="s">
        <v>1415</v>
      </c>
      <c r="F193" s="208" t="s">
        <v>1416</v>
      </c>
      <c r="G193" s="209" t="s">
        <v>399</v>
      </c>
      <c r="H193" s="210">
        <v>2</v>
      </c>
      <c r="I193" s="211"/>
      <c r="J193" s="212">
        <f t="shared" si="15"/>
        <v>0</v>
      </c>
      <c r="K193" s="213"/>
      <c r="L193" s="214"/>
      <c r="M193" s="215" t="s">
        <v>1</v>
      </c>
      <c r="N193" s="216" t="s">
        <v>38</v>
      </c>
      <c r="O193" s="61"/>
      <c r="P193" s="182">
        <f t="shared" si="16"/>
        <v>0</v>
      </c>
      <c r="Q193" s="182">
        <v>0</v>
      </c>
      <c r="R193" s="182">
        <f t="shared" si="17"/>
        <v>0</v>
      </c>
      <c r="S193" s="182">
        <v>0</v>
      </c>
      <c r="T193" s="183">
        <f t="shared" si="18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4" t="s">
        <v>1305</v>
      </c>
      <c r="AT193" s="184" t="s">
        <v>272</v>
      </c>
      <c r="AU193" s="184" t="s">
        <v>83</v>
      </c>
      <c r="AY193" s="18" t="s">
        <v>216</v>
      </c>
      <c r="BE193" s="105">
        <f t="shared" si="19"/>
        <v>0</v>
      </c>
      <c r="BF193" s="105">
        <f t="shared" si="20"/>
        <v>0</v>
      </c>
      <c r="BG193" s="105">
        <f t="shared" si="21"/>
        <v>0</v>
      </c>
      <c r="BH193" s="105">
        <f t="shared" si="22"/>
        <v>0</v>
      </c>
      <c r="BI193" s="105">
        <f t="shared" si="23"/>
        <v>0</v>
      </c>
      <c r="BJ193" s="18" t="s">
        <v>83</v>
      </c>
      <c r="BK193" s="105">
        <f t="shared" si="24"/>
        <v>0</v>
      </c>
      <c r="BL193" s="18" t="s">
        <v>598</v>
      </c>
      <c r="BM193" s="184" t="s">
        <v>872</v>
      </c>
    </row>
    <row r="194" spans="1:65" s="2" customFormat="1" ht="21.75" customHeight="1">
      <c r="A194" s="35"/>
      <c r="B194" s="140"/>
      <c r="C194" s="172" t="s">
        <v>556</v>
      </c>
      <c r="D194" s="172" t="s">
        <v>218</v>
      </c>
      <c r="E194" s="173" t="s">
        <v>1417</v>
      </c>
      <c r="F194" s="174" t="s">
        <v>1418</v>
      </c>
      <c r="G194" s="175" t="s">
        <v>399</v>
      </c>
      <c r="H194" s="176">
        <v>18</v>
      </c>
      <c r="I194" s="177"/>
      <c r="J194" s="178">
        <f t="shared" si="15"/>
        <v>0</v>
      </c>
      <c r="K194" s="179"/>
      <c r="L194" s="36"/>
      <c r="M194" s="180" t="s">
        <v>1</v>
      </c>
      <c r="N194" s="181" t="s">
        <v>38</v>
      </c>
      <c r="O194" s="61"/>
      <c r="P194" s="182">
        <f t="shared" si="16"/>
        <v>0</v>
      </c>
      <c r="Q194" s="182">
        <v>0</v>
      </c>
      <c r="R194" s="182">
        <f t="shared" si="17"/>
        <v>0</v>
      </c>
      <c r="S194" s="182">
        <v>0</v>
      </c>
      <c r="T194" s="183">
        <f t="shared" si="18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4" t="s">
        <v>598</v>
      </c>
      <c r="AT194" s="184" t="s">
        <v>218</v>
      </c>
      <c r="AU194" s="184" t="s">
        <v>83</v>
      </c>
      <c r="AY194" s="18" t="s">
        <v>216</v>
      </c>
      <c r="BE194" s="105">
        <f t="shared" si="19"/>
        <v>0</v>
      </c>
      <c r="BF194" s="105">
        <f t="shared" si="20"/>
        <v>0</v>
      </c>
      <c r="BG194" s="105">
        <f t="shared" si="21"/>
        <v>0</v>
      </c>
      <c r="BH194" s="105">
        <f t="shared" si="22"/>
        <v>0</v>
      </c>
      <c r="BI194" s="105">
        <f t="shared" si="23"/>
        <v>0</v>
      </c>
      <c r="BJ194" s="18" t="s">
        <v>83</v>
      </c>
      <c r="BK194" s="105">
        <f t="shared" si="24"/>
        <v>0</v>
      </c>
      <c r="BL194" s="18" t="s">
        <v>598</v>
      </c>
      <c r="BM194" s="184" t="s">
        <v>882</v>
      </c>
    </row>
    <row r="195" spans="1:65" s="2" customFormat="1" ht="16.5" customHeight="1">
      <c r="A195" s="35"/>
      <c r="B195" s="140"/>
      <c r="C195" s="206" t="s">
        <v>560</v>
      </c>
      <c r="D195" s="206" t="s">
        <v>272</v>
      </c>
      <c r="E195" s="207" t="s">
        <v>1419</v>
      </c>
      <c r="F195" s="208" t="s">
        <v>1420</v>
      </c>
      <c r="G195" s="209" t="s">
        <v>399</v>
      </c>
      <c r="H195" s="210">
        <v>18</v>
      </c>
      <c r="I195" s="211"/>
      <c r="J195" s="212">
        <f t="shared" si="15"/>
        <v>0</v>
      </c>
      <c r="K195" s="213"/>
      <c r="L195" s="214"/>
      <c r="M195" s="215" t="s">
        <v>1</v>
      </c>
      <c r="N195" s="216" t="s">
        <v>38</v>
      </c>
      <c r="O195" s="61"/>
      <c r="P195" s="182">
        <f t="shared" si="16"/>
        <v>0</v>
      </c>
      <c r="Q195" s="182">
        <v>0</v>
      </c>
      <c r="R195" s="182">
        <f t="shared" si="17"/>
        <v>0</v>
      </c>
      <c r="S195" s="182">
        <v>0</v>
      </c>
      <c r="T195" s="183">
        <f t="shared" si="18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4" t="s">
        <v>1305</v>
      </c>
      <c r="AT195" s="184" t="s">
        <v>272</v>
      </c>
      <c r="AU195" s="184" t="s">
        <v>83</v>
      </c>
      <c r="AY195" s="18" t="s">
        <v>216</v>
      </c>
      <c r="BE195" s="105">
        <f t="shared" si="19"/>
        <v>0</v>
      </c>
      <c r="BF195" s="105">
        <f t="shared" si="20"/>
        <v>0</v>
      </c>
      <c r="BG195" s="105">
        <f t="shared" si="21"/>
        <v>0</v>
      </c>
      <c r="BH195" s="105">
        <f t="shared" si="22"/>
        <v>0</v>
      </c>
      <c r="BI195" s="105">
        <f t="shared" si="23"/>
        <v>0</v>
      </c>
      <c r="BJ195" s="18" t="s">
        <v>83</v>
      </c>
      <c r="BK195" s="105">
        <f t="shared" si="24"/>
        <v>0</v>
      </c>
      <c r="BL195" s="18" t="s">
        <v>598</v>
      </c>
      <c r="BM195" s="184" t="s">
        <v>892</v>
      </c>
    </row>
    <row r="196" spans="1:65" s="2" customFormat="1" ht="21.75" customHeight="1">
      <c r="A196" s="35"/>
      <c r="B196" s="140"/>
      <c r="C196" s="172" t="s">
        <v>567</v>
      </c>
      <c r="D196" s="172" t="s">
        <v>218</v>
      </c>
      <c r="E196" s="173" t="s">
        <v>1421</v>
      </c>
      <c r="F196" s="174" t="s">
        <v>1422</v>
      </c>
      <c r="G196" s="175" t="s">
        <v>995</v>
      </c>
      <c r="H196" s="176">
        <v>50</v>
      </c>
      <c r="I196" s="177"/>
      <c r="J196" s="178">
        <f t="shared" si="15"/>
        <v>0</v>
      </c>
      <c r="K196" s="179"/>
      <c r="L196" s="36"/>
      <c r="M196" s="180" t="s">
        <v>1</v>
      </c>
      <c r="N196" s="181" t="s">
        <v>38</v>
      </c>
      <c r="O196" s="61"/>
      <c r="P196" s="182">
        <f t="shared" si="16"/>
        <v>0</v>
      </c>
      <c r="Q196" s="182">
        <v>0</v>
      </c>
      <c r="R196" s="182">
        <f t="shared" si="17"/>
        <v>0</v>
      </c>
      <c r="S196" s="182">
        <v>0</v>
      </c>
      <c r="T196" s="183">
        <f t="shared" si="18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4" t="s">
        <v>598</v>
      </c>
      <c r="AT196" s="184" t="s">
        <v>218</v>
      </c>
      <c r="AU196" s="184" t="s">
        <v>83</v>
      </c>
      <c r="AY196" s="18" t="s">
        <v>216</v>
      </c>
      <c r="BE196" s="105">
        <f t="shared" si="19"/>
        <v>0</v>
      </c>
      <c r="BF196" s="105">
        <f t="shared" si="20"/>
        <v>0</v>
      </c>
      <c r="BG196" s="105">
        <f t="shared" si="21"/>
        <v>0</v>
      </c>
      <c r="BH196" s="105">
        <f t="shared" si="22"/>
        <v>0</v>
      </c>
      <c r="BI196" s="105">
        <f t="shared" si="23"/>
        <v>0</v>
      </c>
      <c r="BJ196" s="18" t="s">
        <v>83</v>
      </c>
      <c r="BK196" s="105">
        <f t="shared" si="24"/>
        <v>0</v>
      </c>
      <c r="BL196" s="18" t="s">
        <v>598</v>
      </c>
      <c r="BM196" s="184" t="s">
        <v>902</v>
      </c>
    </row>
    <row r="197" spans="1:65" s="2" customFormat="1" ht="16.5" customHeight="1">
      <c r="A197" s="35"/>
      <c r="B197" s="140"/>
      <c r="C197" s="206" t="s">
        <v>573</v>
      </c>
      <c r="D197" s="206" t="s">
        <v>272</v>
      </c>
      <c r="E197" s="207" t="s">
        <v>1423</v>
      </c>
      <c r="F197" s="208" t="s">
        <v>1424</v>
      </c>
      <c r="G197" s="209" t="s">
        <v>995</v>
      </c>
      <c r="H197" s="210">
        <v>50</v>
      </c>
      <c r="I197" s="211"/>
      <c r="J197" s="212">
        <f t="shared" si="15"/>
        <v>0</v>
      </c>
      <c r="K197" s="213"/>
      <c r="L197" s="214"/>
      <c r="M197" s="215" t="s">
        <v>1</v>
      </c>
      <c r="N197" s="216" t="s">
        <v>38</v>
      </c>
      <c r="O197" s="61"/>
      <c r="P197" s="182">
        <f t="shared" si="16"/>
        <v>0</v>
      </c>
      <c r="Q197" s="182">
        <v>0</v>
      </c>
      <c r="R197" s="182">
        <f t="shared" si="17"/>
        <v>0</v>
      </c>
      <c r="S197" s="182">
        <v>0</v>
      </c>
      <c r="T197" s="183">
        <f t="shared" si="18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4" t="s">
        <v>1305</v>
      </c>
      <c r="AT197" s="184" t="s">
        <v>272</v>
      </c>
      <c r="AU197" s="184" t="s">
        <v>83</v>
      </c>
      <c r="AY197" s="18" t="s">
        <v>216</v>
      </c>
      <c r="BE197" s="105">
        <f t="shared" si="19"/>
        <v>0</v>
      </c>
      <c r="BF197" s="105">
        <f t="shared" si="20"/>
        <v>0</v>
      </c>
      <c r="BG197" s="105">
        <f t="shared" si="21"/>
        <v>0</v>
      </c>
      <c r="BH197" s="105">
        <f t="shared" si="22"/>
        <v>0</v>
      </c>
      <c r="BI197" s="105">
        <f t="shared" si="23"/>
        <v>0</v>
      </c>
      <c r="BJ197" s="18" t="s">
        <v>83</v>
      </c>
      <c r="BK197" s="105">
        <f t="shared" si="24"/>
        <v>0</v>
      </c>
      <c r="BL197" s="18" t="s">
        <v>598</v>
      </c>
      <c r="BM197" s="184" t="s">
        <v>911</v>
      </c>
    </row>
    <row r="198" spans="1:65" s="2" customFormat="1" ht="21.75" customHeight="1">
      <c r="A198" s="35"/>
      <c r="B198" s="140"/>
      <c r="C198" s="172" t="s">
        <v>579</v>
      </c>
      <c r="D198" s="172" t="s">
        <v>218</v>
      </c>
      <c r="E198" s="173" t="s">
        <v>1425</v>
      </c>
      <c r="F198" s="174" t="s">
        <v>1426</v>
      </c>
      <c r="G198" s="175" t="s">
        <v>995</v>
      </c>
      <c r="H198" s="176">
        <v>50</v>
      </c>
      <c r="I198" s="177"/>
      <c r="J198" s="178">
        <f t="shared" si="15"/>
        <v>0</v>
      </c>
      <c r="K198" s="179"/>
      <c r="L198" s="36"/>
      <c r="M198" s="180" t="s">
        <v>1</v>
      </c>
      <c r="N198" s="181" t="s">
        <v>38</v>
      </c>
      <c r="O198" s="61"/>
      <c r="P198" s="182">
        <f t="shared" si="16"/>
        <v>0</v>
      </c>
      <c r="Q198" s="182">
        <v>0</v>
      </c>
      <c r="R198" s="182">
        <f t="shared" si="17"/>
        <v>0</v>
      </c>
      <c r="S198" s="182">
        <v>0</v>
      </c>
      <c r="T198" s="183">
        <f t="shared" si="18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4" t="s">
        <v>598</v>
      </c>
      <c r="AT198" s="184" t="s">
        <v>218</v>
      </c>
      <c r="AU198" s="184" t="s">
        <v>83</v>
      </c>
      <c r="AY198" s="18" t="s">
        <v>216</v>
      </c>
      <c r="BE198" s="105">
        <f t="shared" si="19"/>
        <v>0</v>
      </c>
      <c r="BF198" s="105">
        <f t="shared" si="20"/>
        <v>0</v>
      </c>
      <c r="BG198" s="105">
        <f t="shared" si="21"/>
        <v>0</v>
      </c>
      <c r="BH198" s="105">
        <f t="shared" si="22"/>
        <v>0</v>
      </c>
      <c r="BI198" s="105">
        <f t="shared" si="23"/>
        <v>0</v>
      </c>
      <c r="BJ198" s="18" t="s">
        <v>83</v>
      </c>
      <c r="BK198" s="105">
        <f t="shared" si="24"/>
        <v>0</v>
      </c>
      <c r="BL198" s="18" t="s">
        <v>598</v>
      </c>
      <c r="BM198" s="184" t="s">
        <v>919</v>
      </c>
    </row>
    <row r="199" spans="1:65" s="2" customFormat="1" ht="16.5" customHeight="1">
      <c r="A199" s="35"/>
      <c r="B199" s="140"/>
      <c r="C199" s="206" t="s">
        <v>589</v>
      </c>
      <c r="D199" s="206" t="s">
        <v>272</v>
      </c>
      <c r="E199" s="207" t="s">
        <v>1427</v>
      </c>
      <c r="F199" s="208" t="s">
        <v>1428</v>
      </c>
      <c r="G199" s="209" t="s">
        <v>995</v>
      </c>
      <c r="H199" s="210">
        <v>50</v>
      </c>
      <c r="I199" s="211"/>
      <c r="J199" s="212">
        <f t="shared" si="15"/>
        <v>0</v>
      </c>
      <c r="K199" s="213"/>
      <c r="L199" s="214"/>
      <c r="M199" s="215" t="s">
        <v>1</v>
      </c>
      <c r="N199" s="216" t="s">
        <v>38</v>
      </c>
      <c r="O199" s="61"/>
      <c r="P199" s="182">
        <f t="shared" si="16"/>
        <v>0</v>
      </c>
      <c r="Q199" s="182">
        <v>0</v>
      </c>
      <c r="R199" s="182">
        <f t="shared" si="17"/>
        <v>0</v>
      </c>
      <c r="S199" s="182">
        <v>0</v>
      </c>
      <c r="T199" s="183">
        <f t="shared" si="18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4" t="s">
        <v>1305</v>
      </c>
      <c r="AT199" s="184" t="s">
        <v>272</v>
      </c>
      <c r="AU199" s="184" t="s">
        <v>83</v>
      </c>
      <c r="AY199" s="18" t="s">
        <v>216</v>
      </c>
      <c r="BE199" s="105">
        <f t="shared" si="19"/>
        <v>0</v>
      </c>
      <c r="BF199" s="105">
        <f t="shared" si="20"/>
        <v>0</v>
      </c>
      <c r="BG199" s="105">
        <f t="shared" si="21"/>
        <v>0</v>
      </c>
      <c r="BH199" s="105">
        <f t="shared" si="22"/>
        <v>0</v>
      </c>
      <c r="BI199" s="105">
        <f t="shared" si="23"/>
        <v>0</v>
      </c>
      <c r="BJ199" s="18" t="s">
        <v>83</v>
      </c>
      <c r="BK199" s="105">
        <f t="shared" si="24"/>
        <v>0</v>
      </c>
      <c r="BL199" s="18" t="s">
        <v>598</v>
      </c>
      <c r="BM199" s="184" t="s">
        <v>927</v>
      </c>
    </row>
    <row r="200" spans="1:65" s="2" customFormat="1" ht="21.75" customHeight="1">
      <c r="A200" s="35"/>
      <c r="B200" s="140"/>
      <c r="C200" s="172" t="s">
        <v>594</v>
      </c>
      <c r="D200" s="172" t="s">
        <v>218</v>
      </c>
      <c r="E200" s="173" t="s">
        <v>1429</v>
      </c>
      <c r="F200" s="174" t="s">
        <v>1430</v>
      </c>
      <c r="G200" s="175" t="s">
        <v>995</v>
      </c>
      <c r="H200" s="176">
        <v>120</v>
      </c>
      <c r="I200" s="177"/>
      <c r="J200" s="178">
        <f t="shared" si="15"/>
        <v>0</v>
      </c>
      <c r="K200" s="179"/>
      <c r="L200" s="36"/>
      <c r="M200" s="180" t="s">
        <v>1</v>
      </c>
      <c r="N200" s="181" t="s">
        <v>38</v>
      </c>
      <c r="O200" s="61"/>
      <c r="P200" s="182">
        <f t="shared" si="16"/>
        <v>0</v>
      </c>
      <c r="Q200" s="182">
        <v>0</v>
      </c>
      <c r="R200" s="182">
        <f t="shared" si="17"/>
        <v>0</v>
      </c>
      <c r="S200" s="182">
        <v>0</v>
      </c>
      <c r="T200" s="183">
        <f t="shared" si="18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4" t="s">
        <v>598</v>
      </c>
      <c r="AT200" s="184" t="s">
        <v>218</v>
      </c>
      <c r="AU200" s="184" t="s">
        <v>83</v>
      </c>
      <c r="AY200" s="18" t="s">
        <v>216</v>
      </c>
      <c r="BE200" s="105">
        <f t="shared" si="19"/>
        <v>0</v>
      </c>
      <c r="BF200" s="105">
        <f t="shared" si="20"/>
        <v>0</v>
      </c>
      <c r="BG200" s="105">
        <f t="shared" si="21"/>
        <v>0</v>
      </c>
      <c r="BH200" s="105">
        <f t="shared" si="22"/>
        <v>0</v>
      </c>
      <c r="BI200" s="105">
        <f t="shared" si="23"/>
        <v>0</v>
      </c>
      <c r="BJ200" s="18" t="s">
        <v>83</v>
      </c>
      <c r="BK200" s="105">
        <f t="shared" si="24"/>
        <v>0</v>
      </c>
      <c r="BL200" s="18" t="s">
        <v>598</v>
      </c>
      <c r="BM200" s="184" t="s">
        <v>935</v>
      </c>
    </row>
    <row r="201" spans="1:65" s="2" customFormat="1" ht="16.5" customHeight="1">
      <c r="A201" s="35"/>
      <c r="B201" s="140"/>
      <c r="C201" s="206" t="s">
        <v>598</v>
      </c>
      <c r="D201" s="206" t="s">
        <v>272</v>
      </c>
      <c r="E201" s="207" t="s">
        <v>1431</v>
      </c>
      <c r="F201" s="208" t="s">
        <v>1432</v>
      </c>
      <c r="G201" s="209" t="s">
        <v>995</v>
      </c>
      <c r="H201" s="210">
        <v>120</v>
      </c>
      <c r="I201" s="211"/>
      <c r="J201" s="212">
        <f t="shared" si="15"/>
        <v>0</v>
      </c>
      <c r="K201" s="213"/>
      <c r="L201" s="214"/>
      <c r="M201" s="215" t="s">
        <v>1</v>
      </c>
      <c r="N201" s="216" t="s">
        <v>38</v>
      </c>
      <c r="O201" s="61"/>
      <c r="P201" s="182">
        <f t="shared" si="16"/>
        <v>0</v>
      </c>
      <c r="Q201" s="182">
        <v>0</v>
      </c>
      <c r="R201" s="182">
        <f t="shared" si="17"/>
        <v>0</v>
      </c>
      <c r="S201" s="182">
        <v>0</v>
      </c>
      <c r="T201" s="183">
        <f t="shared" si="18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4" t="s">
        <v>1305</v>
      </c>
      <c r="AT201" s="184" t="s">
        <v>272</v>
      </c>
      <c r="AU201" s="184" t="s">
        <v>83</v>
      </c>
      <c r="AY201" s="18" t="s">
        <v>216</v>
      </c>
      <c r="BE201" s="105">
        <f t="shared" si="19"/>
        <v>0</v>
      </c>
      <c r="BF201" s="105">
        <f t="shared" si="20"/>
        <v>0</v>
      </c>
      <c r="BG201" s="105">
        <f t="shared" si="21"/>
        <v>0</v>
      </c>
      <c r="BH201" s="105">
        <f t="shared" si="22"/>
        <v>0</v>
      </c>
      <c r="BI201" s="105">
        <f t="shared" si="23"/>
        <v>0</v>
      </c>
      <c r="BJ201" s="18" t="s">
        <v>83</v>
      </c>
      <c r="BK201" s="105">
        <f t="shared" si="24"/>
        <v>0</v>
      </c>
      <c r="BL201" s="18" t="s">
        <v>598</v>
      </c>
      <c r="BM201" s="184" t="s">
        <v>943</v>
      </c>
    </row>
    <row r="202" spans="1:65" s="2" customFormat="1" ht="21.75" customHeight="1">
      <c r="A202" s="35"/>
      <c r="B202" s="140"/>
      <c r="C202" s="172" t="s">
        <v>602</v>
      </c>
      <c r="D202" s="172" t="s">
        <v>218</v>
      </c>
      <c r="E202" s="173" t="s">
        <v>1433</v>
      </c>
      <c r="F202" s="174" t="s">
        <v>1434</v>
      </c>
      <c r="G202" s="175" t="s">
        <v>995</v>
      </c>
      <c r="H202" s="176">
        <v>355</v>
      </c>
      <c r="I202" s="177"/>
      <c r="J202" s="178">
        <f t="shared" ref="J202:J209" si="25">ROUND(I202*H202,2)</f>
        <v>0</v>
      </c>
      <c r="K202" s="179"/>
      <c r="L202" s="36"/>
      <c r="M202" s="180" t="s">
        <v>1</v>
      </c>
      <c r="N202" s="181" t="s">
        <v>38</v>
      </c>
      <c r="O202" s="61"/>
      <c r="P202" s="182">
        <f t="shared" ref="P202:P209" si="26">O202*H202</f>
        <v>0</v>
      </c>
      <c r="Q202" s="182">
        <v>0</v>
      </c>
      <c r="R202" s="182">
        <f t="shared" ref="R202:R209" si="27">Q202*H202</f>
        <v>0</v>
      </c>
      <c r="S202" s="182">
        <v>0</v>
      </c>
      <c r="T202" s="183">
        <f t="shared" ref="T202:T209" si="28"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4" t="s">
        <v>598</v>
      </c>
      <c r="AT202" s="184" t="s">
        <v>218</v>
      </c>
      <c r="AU202" s="184" t="s">
        <v>83</v>
      </c>
      <c r="AY202" s="18" t="s">
        <v>216</v>
      </c>
      <c r="BE202" s="105">
        <f t="shared" ref="BE202:BE209" si="29">IF(N202="základná",J202,0)</f>
        <v>0</v>
      </c>
      <c r="BF202" s="105">
        <f t="shared" ref="BF202:BF209" si="30">IF(N202="znížená",J202,0)</f>
        <v>0</v>
      </c>
      <c r="BG202" s="105">
        <f t="shared" ref="BG202:BG209" si="31">IF(N202="zákl. prenesená",J202,0)</f>
        <v>0</v>
      </c>
      <c r="BH202" s="105">
        <f t="shared" ref="BH202:BH209" si="32">IF(N202="zníž. prenesená",J202,0)</f>
        <v>0</v>
      </c>
      <c r="BI202" s="105">
        <f t="shared" ref="BI202:BI209" si="33">IF(N202="nulová",J202,0)</f>
        <v>0</v>
      </c>
      <c r="BJ202" s="18" t="s">
        <v>83</v>
      </c>
      <c r="BK202" s="105">
        <f t="shared" ref="BK202:BK209" si="34">ROUND(I202*H202,2)</f>
        <v>0</v>
      </c>
      <c r="BL202" s="18" t="s">
        <v>598</v>
      </c>
      <c r="BM202" s="184" t="s">
        <v>951</v>
      </c>
    </row>
    <row r="203" spans="1:65" s="2" customFormat="1" ht="16.5" customHeight="1">
      <c r="A203" s="35"/>
      <c r="B203" s="140"/>
      <c r="C203" s="206" t="s">
        <v>606</v>
      </c>
      <c r="D203" s="206" t="s">
        <v>272</v>
      </c>
      <c r="E203" s="207" t="s">
        <v>1435</v>
      </c>
      <c r="F203" s="208" t="s">
        <v>1436</v>
      </c>
      <c r="G203" s="209" t="s">
        <v>995</v>
      </c>
      <c r="H203" s="210">
        <v>355</v>
      </c>
      <c r="I203" s="211"/>
      <c r="J203" s="212">
        <f t="shared" si="25"/>
        <v>0</v>
      </c>
      <c r="K203" s="213"/>
      <c r="L203" s="214"/>
      <c r="M203" s="215" t="s">
        <v>1</v>
      </c>
      <c r="N203" s="216" t="s">
        <v>38</v>
      </c>
      <c r="O203" s="61"/>
      <c r="P203" s="182">
        <f t="shared" si="26"/>
        <v>0</v>
      </c>
      <c r="Q203" s="182">
        <v>0</v>
      </c>
      <c r="R203" s="182">
        <f t="shared" si="27"/>
        <v>0</v>
      </c>
      <c r="S203" s="182">
        <v>0</v>
      </c>
      <c r="T203" s="183">
        <f t="shared" si="28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4" t="s">
        <v>1305</v>
      </c>
      <c r="AT203" s="184" t="s">
        <v>272</v>
      </c>
      <c r="AU203" s="184" t="s">
        <v>83</v>
      </c>
      <c r="AY203" s="18" t="s">
        <v>216</v>
      </c>
      <c r="BE203" s="105">
        <f t="shared" si="29"/>
        <v>0</v>
      </c>
      <c r="BF203" s="105">
        <f t="shared" si="30"/>
        <v>0</v>
      </c>
      <c r="BG203" s="105">
        <f t="shared" si="31"/>
        <v>0</v>
      </c>
      <c r="BH203" s="105">
        <f t="shared" si="32"/>
        <v>0</v>
      </c>
      <c r="BI203" s="105">
        <f t="shared" si="33"/>
        <v>0</v>
      </c>
      <c r="BJ203" s="18" t="s">
        <v>83</v>
      </c>
      <c r="BK203" s="105">
        <f t="shared" si="34"/>
        <v>0</v>
      </c>
      <c r="BL203" s="18" t="s">
        <v>598</v>
      </c>
      <c r="BM203" s="184" t="s">
        <v>961</v>
      </c>
    </row>
    <row r="204" spans="1:65" s="2" customFormat="1" ht="21.75" customHeight="1">
      <c r="A204" s="35"/>
      <c r="B204" s="140"/>
      <c r="C204" s="172" t="s">
        <v>610</v>
      </c>
      <c r="D204" s="172" t="s">
        <v>218</v>
      </c>
      <c r="E204" s="173" t="s">
        <v>1437</v>
      </c>
      <c r="F204" s="174" t="s">
        <v>1438</v>
      </c>
      <c r="G204" s="175" t="s">
        <v>995</v>
      </c>
      <c r="H204" s="176">
        <v>190</v>
      </c>
      <c r="I204" s="177"/>
      <c r="J204" s="178">
        <f t="shared" si="25"/>
        <v>0</v>
      </c>
      <c r="K204" s="179"/>
      <c r="L204" s="36"/>
      <c r="M204" s="180" t="s">
        <v>1</v>
      </c>
      <c r="N204" s="181" t="s">
        <v>38</v>
      </c>
      <c r="O204" s="61"/>
      <c r="P204" s="182">
        <f t="shared" si="26"/>
        <v>0</v>
      </c>
      <c r="Q204" s="182">
        <v>0</v>
      </c>
      <c r="R204" s="182">
        <f t="shared" si="27"/>
        <v>0</v>
      </c>
      <c r="S204" s="182">
        <v>0</v>
      </c>
      <c r="T204" s="183">
        <f t="shared" si="28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4" t="s">
        <v>598</v>
      </c>
      <c r="AT204" s="184" t="s">
        <v>218</v>
      </c>
      <c r="AU204" s="184" t="s">
        <v>83</v>
      </c>
      <c r="AY204" s="18" t="s">
        <v>216</v>
      </c>
      <c r="BE204" s="105">
        <f t="shared" si="29"/>
        <v>0</v>
      </c>
      <c r="BF204" s="105">
        <f t="shared" si="30"/>
        <v>0</v>
      </c>
      <c r="BG204" s="105">
        <f t="shared" si="31"/>
        <v>0</v>
      </c>
      <c r="BH204" s="105">
        <f t="shared" si="32"/>
        <v>0</v>
      </c>
      <c r="BI204" s="105">
        <f t="shared" si="33"/>
        <v>0</v>
      </c>
      <c r="BJ204" s="18" t="s">
        <v>83</v>
      </c>
      <c r="BK204" s="105">
        <f t="shared" si="34"/>
        <v>0</v>
      </c>
      <c r="BL204" s="18" t="s">
        <v>598</v>
      </c>
      <c r="BM204" s="184" t="s">
        <v>976</v>
      </c>
    </row>
    <row r="205" spans="1:65" s="2" customFormat="1" ht="16.5" customHeight="1">
      <c r="A205" s="35"/>
      <c r="B205" s="140"/>
      <c r="C205" s="206" t="s">
        <v>615</v>
      </c>
      <c r="D205" s="206" t="s">
        <v>272</v>
      </c>
      <c r="E205" s="207" t="s">
        <v>1439</v>
      </c>
      <c r="F205" s="208" t="s">
        <v>1440</v>
      </c>
      <c r="G205" s="209" t="s">
        <v>995</v>
      </c>
      <c r="H205" s="210">
        <v>190</v>
      </c>
      <c r="I205" s="211"/>
      <c r="J205" s="212">
        <f t="shared" si="25"/>
        <v>0</v>
      </c>
      <c r="K205" s="213"/>
      <c r="L205" s="214"/>
      <c r="M205" s="215" t="s">
        <v>1</v>
      </c>
      <c r="N205" s="216" t="s">
        <v>38</v>
      </c>
      <c r="O205" s="61"/>
      <c r="P205" s="182">
        <f t="shared" si="26"/>
        <v>0</v>
      </c>
      <c r="Q205" s="182">
        <v>0</v>
      </c>
      <c r="R205" s="182">
        <f t="shared" si="27"/>
        <v>0</v>
      </c>
      <c r="S205" s="182">
        <v>0</v>
      </c>
      <c r="T205" s="183">
        <f t="shared" si="28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4" t="s">
        <v>1305</v>
      </c>
      <c r="AT205" s="184" t="s">
        <v>272</v>
      </c>
      <c r="AU205" s="184" t="s">
        <v>83</v>
      </c>
      <c r="AY205" s="18" t="s">
        <v>216</v>
      </c>
      <c r="BE205" s="105">
        <f t="shared" si="29"/>
        <v>0</v>
      </c>
      <c r="BF205" s="105">
        <f t="shared" si="30"/>
        <v>0</v>
      </c>
      <c r="BG205" s="105">
        <f t="shared" si="31"/>
        <v>0</v>
      </c>
      <c r="BH205" s="105">
        <f t="shared" si="32"/>
        <v>0</v>
      </c>
      <c r="BI205" s="105">
        <f t="shared" si="33"/>
        <v>0</v>
      </c>
      <c r="BJ205" s="18" t="s">
        <v>83</v>
      </c>
      <c r="BK205" s="105">
        <f t="shared" si="34"/>
        <v>0</v>
      </c>
      <c r="BL205" s="18" t="s">
        <v>598</v>
      </c>
      <c r="BM205" s="184" t="s">
        <v>987</v>
      </c>
    </row>
    <row r="206" spans="1:65" s="2" customFormat="1" ht="21.75" customHeight="1">
      <c r="A206" s="35"/>
      <c r="B206" s="140"/>
      <c r="C206" s="172" t="s">
        <v>621</v>
      </c>
      <c r="D206" s="172" t="s">
        <v>218</v>
      </c>
      <c r="E206" s="173" t="s">
        <v>1441</v>
      </c>
      <c r="F206" s="174" t="s">
        <v>1442</v>
      </c>
      <c r="G206" s="175" t="s">
        <v>995</v>
      </c>
      <c r="H206" s="176">
        <v>65</v>
      </c>
      <c r="I206" s="177"/>
      <c r="J206" s="178">
        <f t="shared" si="25"/>
        <v>0</v>
      </c>
      <c r="K206" s="179"/>
      <c r="L206" s="36"/>
      <c r="M206" s="180" t="s">
        <v>1</v>
      </c>
      <c r="N206" s="181" t="s">
        <v>38</v>
      </c>
      <c r="O206" s="61"/>
      <c r="P206" s="182">
        <f t="shared" si="26"/>
        <v>0</v>
      </c>
      <c r="Q206" s="182">
        <v>0</v>
      </c>
      <c r="R206" s="182">
        <f t="shared" si="27"/>
        <v>0</v>
      </c>
      <c r="S206" s="182">
        <v>0</v>
      </c>
      <c r="T206" s="183">
        <f t="shared" si="28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4" t="s">
        <v>598</v>
      </c>
      <c r="AT206" s="184" t="s">
        <v>218</v>
      </c>
      <c r="AU206" s="184" t="s">
        <v>83</v>
      </c>
      <c r="AY206" s="18" t="s">
        <v>216</v>
      </c>
      <c r="BE206" s="105">
        <f t="shared" si="29"/>
        <v>0</v>
      </c>
      <c r="BF206" s="105">
        <f t="shared" si="30"/>
        <v>0</v>
      </c>
      <c r="BG206" s="105">
        <f t="shared" si="31"/>
        <v>0</v>
      </c>
      <c r="BH206" s="105">
        <f t="shared" si="32"/>
        <v>0</v>
      </c>
      <c r="BI206" s="105">
        <f t="shared" si="33"/>
        <v>0</v>
      </c>
      <c r="BJ206" s="18" t="s">
        <v>83</v>
      </c>
      <c r="BK206" s="105">
        <f t="shared" si="34"/>
        <v>0</v>
      </c>
      <c r="BL206" s="18" t="s">
        <v>598</v>
      </c>
      <c r="BM206" s="184" t="s">
        <v>1006</v>
      </c>
    </row>
    <row r="207" spans="1:65" s="2" customFormat="1" ht="16.5" customHeight="1">
      <c r="A207" s="35"/>
      <c r="B207" s="140"/>
      <c r="C207" s="206" t="s">
        <v>628</v>
      </c>
      <c r="D207" s="206" t="s">
        <v>272</v>
      </c>
      <c r="E207" s="207" t="s">
        <v>1443</v>
      </c>
      <c r="F207" s="208" t="s">
        <v>1444</v>
      </c>
      <c r="G207" s="209" t="s">
        <v>995</v>
      </c>
      <c r="H207" s="210">
        <v>65</v>
      </c>
      <c r="I207" s="211"/>
      <c r="J207" s="212">
        <f t="shared" si="25"/>
        <v>0</v>
      </c>
      <c r="K207" s="213"/>
      <c r="L207" s="214"/>
      <c r="M207" s="215" t="s">
        <v>1</v>
      </c>
      <c r="N207" s="216" t="s">
        <v>38</v>
      </c>
      <c r="O207" s="61"/>
      <c r="P207" s="182">
        <f t="shared" si="26"/>
        <v>0</v>
      </c>
      <c r="Q207" s="182">
        <v>0</v>
      </c>
      <c r="R207" s="182">
        <f t="shared" si="27"/>
        <v>0</v>
      </c>
      <c r="S207" s="182">
        <v>0</v>
      </c>
      <c r="T207" s="183">
        <f t="shared" si="28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4" t="s">
        <v>1305</v>
      </c>
      <c r="AT207" s="184" t="s">
        <v>272</v>
      </c>
      <c r="AU207" s="184" t="s">
        <v>83</v>
      </c>
      <c r="AY207" s="18" t="s">
        <v>216</v>
      </c>
      <c r="BE207" s="105">
        <f t="shared" si="29"/>
        <v>0</v>
      </c>
      <c r="BF207" s="105">
        <f t="shared" si="30"/>
        <v>0</v>
      </c>
      <c r="BG207" s="105">
        <f t="shared" si="31"/>
        <v>0</v>
      </c>
      <c r="BH207" s="105">
        <f t="shared" si="32"/>
        <v>0</v>
      </c>
      <c r="BI207" s="105">
        <f t="shared" si="33"/>
        <v>0</v>
      </c>
      <c r="BJ207" s="18" t="s">
        <v>83</v>
      </c>
      <c r="BK207" s="105">
        <f t="shared" si="34"/>
        <v>0</v>
      </c>
      <c r="BL207" s="18" t="s">
        <v>598</v>
      </c>
      <c r="BM207" s="184" t="s">
        <v>1025</v>
      </c>
    </row>
    <row r="208" spans="1:65" s="2" customFormat="1" ht="21.75" customHeight="1">
      <c r="A208" s="35"/>
      <c r="B208" s="140"/>
      <c r="C208" s="172" t="s">
        <v>632</v>
      </c>
      <c r="D208" s="172" t="s">
        <v>218</v>
      </c>
      <c r="E208" s="173" t="s">
        <v>1445</v>
      </c>
      <c r="F208" s="174" t="s">
        <v>1446</v>
      </c>
      <c r="G208" s="175" t="s">
        <v>995</v>
      </c>
      <c r="H208" s="176">
        <v>10</v>
      </c>
      <c r="I208" s="177"/>
      <c r="J208" s="178">
        <f t="shared" si="25"/>
        <v>0</v>
      </c>
      <c r="K208" s="179"/>
      <c r="L208" s="36"/>
      <c r="M208" s="180" t="s">
        <v>1</v>
      </c>
      <c r="N208" s="181" t="s">
        <v>38</v>
      </c>
      <c r="O208" s="61"/>
      <c r="P208" s="182">
        <f t="shared" si="26"/>
        <v>0</v>
      </c>
      <c r="Q208" s="182">
        <v>0</v>
      </c>
      <c r="R208" s="182">
        <f t="shared" si="27"/>
        <v>0</v>
      </c>
      <c r="S208" s="182">
        <v>0</v>
      </c>
      <c r="T208" s="183">
        <f t="shared" si="28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4" t="s">
        <v>598</v>
      </c>
      <c r="AT208" s="184" t="s">
        <v>218</v>
      </c>
      <c r="AU208" s="184" t="s">
        <v>83</v>
      </c>
      <c r="AY208" s="18" t="s">
        <v>216</v>
      </c>
      <c r="BE208" s="105">
        <f t="shared" si="29"/>
        <v>0</v>
      </c>
      <c r="BF208" s="105">
        <f t="shared" si="30"/>
        <v>0</v>
      </c>
      <c r="BG208" s="105">
        <f t="shared" si="31"/>
        <v>0</v>
      </c>
      <c r="BH208" s="105">
        <f t="shared" si="32"/>
        <v>0</v>
      </c>
      <c r="BI208" s="105">
        <f t="shared" si="33"/>
        <v>0</v>
      </c>
      <c r="BJ208" s="18" t="s">
        <v>83</v>
      </c>
      <c r="BK208" s="105">
        <f t="shared" si="34"/>
        <v>0</v>
      </c>
      <c r="BL208" s="18" t="s">
        <v>598</v>
      </c>
      <c r="BM208" s="184" t="s">
        <v>1035</v>
      </c>
    </row>
    <row r="209" spans="1:65" s="2" customFormat="1" ht="16.5" customHeight="1">
      <c r="A209" s="35"/>
      <c r="B209" s="140"/>
      <c r="C209" s="206" t="s">
        <v>639</v>
      </c>
      <c r="D209" s="206" t="s">
        <v>272</v>
      </c>
      <c r="E209" s="207" t="s">
        <v>1447</v>
      </c>
      <c r="F209" s="208" t="s">
        <v>1448</v>
      </c>
      <c r="G209" s="209" t="s">
        <v>995</v>
      </c>
      <c r="H209" s="210">
        <v>10</v>
      </c>
      <c r="I209" s="211"/>
      <c r="J209" s="212">
        <f t="shared" si="25"/>
        <v>0</v>
      </c>
      <c r="K209" s="213"/>
      <c r="L209" s="214"/>
      <c r="M209" s="215" t="s">
        <v>1</v>
      </c>
      <c r="N209" s="216" t="s">
        <v>38</v>
      </c>
      <c r="O209" s="61"/>
      <c r="P209" s="182">
        <f t="shared" si="26"/>
        <v>0</v>
      </c>
      <c r="Q209" s="182">
        <v>0</v>
      </c>
      <c r="R209" s="182">
        <f t="shared" si="27"/>
        <v>0</v>
      </c>
      <c r="S209" s="182">
        <v>0</v>
      </c>
      <c r="T209" s="183">
        <f t="shared" si="28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4" t="s">
        <v>1305</v>
      </c>
      <c r="AT209" s="184" t="s">
        <v>272</v>
      </c>
      <c r="AU209" s="184" t="s">
        <v>83</v>
      </c>
      <c r="AY209" s="18" t="s">
        <v>216</v>
      </c>
      <c r="BE209" s="105">
        <f t="shared" si="29"/>
        <v>0</v>
      </c>
      <c r="BF209" s="105">
        <f t="shared" si="30"/>
        <v>0</v>
      </c>
      <c r="BG209" s="105">
        <f t="shared" si="31"/>
        <v>0</v>
      </c>
      <c r="BH209" s="105">
        <f t="shared" si="32"/>
        <v>0</v>
      </c>
      <c r="BI209" s="105">
        <f t="shared" si="33"/>
        <v>0</v>
      </c>
      <c r="BJ209" s="18" t="s">
        <v>83</v>
      </c>
      <c r="BK209" s="105">
        <f t="shared" si="34"/>
        <v>0</v>
      </c>
      <c r="BL209" s="18" t="s">
        <v>598</v>
      </c>
      <c r="BM209" s="184" t="s">
        <v>1045</v>
      </c>
    </row>
    <row r="210" spans="1:65" s="12" customFormat="1" ht="22.75" customHeight="1">
      <c r="B210" s="159"/>
      <c r="D210" s="160" t="s">
        <v>71</v>
      </c>
      <c r="E210" s="170" t="s">
        <v>1449</v>
      </c>
      <c r="F210" s="170" t="s">
        <v>1450</v>
      </c>
      <c r="I210" s="162"/>
      <c r="J210" s="171">
        <f>BK210</f>
        <v>0</v>
      </c>
      <c r="L210" s="159"/>
      <c r="M210" s="164"/>
      <c r="N210" s="165"/>
      <c r="O210" s="165"/>
      <c r="P210" s="166">
        <f>SUM(P211:P212)</f>
        <v>0</v>
      </c>
      <c r="Q210" s="165"/>
      <c r="R210" s="166">
        <f>SUM(R211:R212)</f>
        <v>0</v>
      </c>
      <c r="S210" s="165"/>
      <c r="T210" s="167">
        <f>SUM(T211:T212)</f>
        <v>0</v>
      </c>
      <c r="AR210" s="160" t="s">
        <v>237</v>
      </c>
      <c r="AT210" s="168" t="s">
        <v>71</v>
      </c>
      <c r="AU210" s="168" t="s">
        <v>78</v>
      </c>
      <c r="AY210" s="160" t="s">
        <v>216</v>
      </c>
      <c r="BK210" s="169">
        <f>SUM(BK211:BK212)</f>
        <v>0</v>
      </c>
    </row>
    <row r="211" spans="1:65" s="2" customFormat="1" ht="21.75" customHeight="1">
      <c r="A211" s="35"/>
      <c r="B211" s="140"/>
      <c r="C211" s="172" t="s">
        <v>644</v>
      </c>
      <c r="D211" s="172" t="s">
        <v>218</v>
      </c>
      <c r="E211" s="173" t="s">
        <v>1451</v>
      </c>
      <c r="F211" s="174" t="s">
        <v>1452</v>
      </c>
      <c r="G211" s="175" t="s">
        <v>399</v>
      </c>
      <c r="H211" s="176">
        <v>2</v>
      </c>
      <c r="I211" s="177"/>
      <c r="J211" s="178">
        <f>ROUND(I211*H211,2)</f>
        <v>0</v>
      </c>
      <c r="K211" s="179"/>
      <c r="L211" s="36"/>
      <c r="M211" s="180" t="s">
        <v>1</v>
      </c>
      <c r="N211" s="181" t="s">
        <v>38</v>
      </c>
      <c r="O211" s="61"/>
      <c r="P211" s="182">
        <f>O211*H211</f>
        <v>0</v>
      </c>
      <c r="Q211" s="182">
        <v>0</v>
      </c>
      <c r="R211" s="182">
        <f>Q211*H211</f>
        <v>0</v>
      </c>
      <c r="S211" s="182">
        <v>0</v>
      </c>
      <c r="T211" s="18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84" t="s">
        <v>598</v>
      </c>
      <c r="AT211" s="184" t="s">
        <v>218</v>
      </c>
      <c r="AU211" s="184" t="s">
        <v>83</v>
      </c>
      <c r="AY211" s="18" t="s">
        <v>216</v>
      </c>
      <c r="BE211" s="105">
        <f>IF(N211="základná",J211,0)</f>
        <v>0</v>
      </c>
      <c r="BF211" s="105">
        <f>IF(N211="znížená",J211,0)</f>
        <v>0</v>
      </c>
      <c r="BG211" s="105">
        <f>IF(N211="zákl. prenesená",J211,0)</f>
        <v>0</v>
      </c>
      <c r="BH211" s="105">
        <f>IF(N211="zníž. prenesená",J211,0)</f>
        <v>0</v>
      </c>
      <c r="BI211" s="105">
        <f>IF(N211="nulová",J211,0)</f>
        <v>0</v>
      </c>
      <c r="BJ211" s="18" t="s">
        <v>83</v>
      </c>
      <c r="BK211" s="105">
        <f>ROUND(I211*H211,2)</f>
        <v>0</v>
      </c>
      <c r="BL211" s="18" t="s">
        <v>598</v>
      </c>
      <c r="BM211" s="184" t="s">
        <v>1053</v>
      </c>
    </row>
    <row r="212" spans="1:65" s="2" customFormat="1" ht="21.75" customHeight="1">
      <c r="A212" s="35"/>
      <c r="B212" s="140"/>
      <c r="C212" s="206" t="s">
        <v>648</v>
      </c>
      <c r="D212" s="206" t="s">
        <v>272</v>
      </c>
      <c r="E212" s="207" t="s">
        <v>1453</v>
      </c>
      <c r="F212" s="208" t="s">
        <v>1454</v>
      </c>
      <c r="G212" s="209" t="s">
        <v>399</v>
      </c>
      <c r="H212" s="210">
        <v>2</v>
      </c>
      <c r="I212" s="211"/>
      <c r="J212" s="212">
        <f>ROUND(I212*H212,2)</f>
        <v>0</v>
      </c>
      <c r="K212" s="213"/>
      <c r="L212" s="214"/>
      <c r="M212" s="215" t="s">
        <v>1</v>
      </c>
      <c r="N212" s="216" t="s">
        <v>38</v>
      </c>
      <c r="O212" s="61"/>
      <c r="P212" s="182">
        <f>O212*H212</f>
        <v>0</v>
      </c>
      <c r="Q212" s="182">
        <v>0</v>
      </c>
      <c r="R212" s="182">
        <f>Q212*H212</f>
        <v>0</v>
      </c>
      <c r="S212" s="182">
        <v>0</v>
      </c>
      <c r="T212" s="18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4" t="s">
        <v>1305</v>
      </c>
      <c r="AT212" s="184" t="s">
        <v>272</v>
      </c>
      <c r="AU212" s="184" t="s">
        <v>83</v>
      </c>
      <c r="AY212" s="18" t="s">
        <v>216</v>
      </c>
      <c r="BE212" s="105">
        <f>IF(N212="základná",J212,0)</f>
        <v>0</v>
      </c>
      <c r="BF212" s="105">
        <f>IF(N212="znížená",J212,0)</f>
        <v>0</v>
      </c>
      <c r="BG212" s="105">
        <f>IF(N212="zákl. prenesená",J212,0)</f>
        <v>0</v>
      </c>
      <c r="BH212" s="105">
        <f>IF(N212="zníž. prenesená",J212,0)</f>
        <v>0</v>
      </c>
      <c r="BI212" s="105">
        <f>IF(N212="nulová",J212,0)</f>
        <v>0</v>
      </c>
      <c r="BJ212" s="18" t="s">
        <v>83</v>
      </c>
      <c r="BK212" s="105">
        <f>ROUND(I212*H212,2)</f>
        <v>0</v>
      </c>
      <c r="BL212" s="18" t="s">
        <v>598</v>
      </c>
      <c r="BM212" s="184" t="s">
        <v>1067</v>
      </c>
    </row>
    <row r="213" spans="1:65" s="12" customFormat="1" ht="22.75" customHeight="1">
      <c r="B213" s="159"/>
      <c r="D213" s="160" t="s">
        <v>71</v>
      </c>
      <c r="E213" s="170" t="s">
        <v>1455</v>
      </c>
      <c r="F213" s="170" t="s">
        <v>1456</v>
      </c>
      <c r="I213" s="162"/>
      <c r="J213" s="171">
        <f>BK213</f>
        <v>0</v>
      </c>
      <c r="L213" s="159"/>
      <c r="M213" s="164"/>
      <c r="N213" s="165"/>
      <c r="O213" s="165"/>
      <c r="P213" s="166">
        <f>SUM(P214:P222)</f>
        <v>0</v>
      </c>
      <c r="Q213" s="165"/>
      <c r="R213" s="166">
        <f>SUM(R214:R222)</f>
        <v>0</v>
      </c>
      <c r="S213" s="165"/>
      <c r="T213" s="167">
        <f>SUM(T214:T222)</f>
        <v>0</v>
      </c>
      <c r="AR213" s="160" t="s">
        <v>237</v>
      </c>
      <c r="AT213" s="168" t="s">
        <v>71</v>
      </c>
      <c r="AU213" s="168" t="s">
        <v>78</v>
      </c>
      <c r="AY213" s="160" t="s">
        <v>216</v>
      </c>
      <c r="BK213" s="169">
        <f>SUM(BK214:BK222)</f>
        <v>0</v>
      </c>
    </row>
    <row r="214" spans="1:65" s="2" customFormat="1" ht="21.75" customHeight="1">
      <c r="A214" s="35"/>
      <c r="B214" s="140"/>
      <c r="C214" s="172" t="s">
        <v>654</v>
      </c>
      <c r="D214" s="172" t="s">
        <v>218</v>
      </c>
      <c r="E214" s="173" t="s">
        <v>1457</v>
      </c>
      <c r="F214" s="174" t="s">
        <v>1458</v>
      </c>
      <c r="G214" s="175" t="s">
        <v>995</v>
      </c>
      <c r="H214" s="176">
        <v>70</v>
      </c>
      <c r="I214" s="177"/>
      <c r="J214" s="178">
        <f t="shared" ref="J214:J222" si="35">ROUND(I214*H214,2)</f>
        <v>0</v>
      </c>
      <c r="K214" s="179"/>
      <c r="L214" s="36"/>
      <c r="M214" s="180" t="s">
        <v>1</v>
      </c>
      <c r="N214" s="181" t="s">
        <v>38</v>
      </c>
      <c r="O214" s="61"/>
      <c r="P214" s="182">
        <f t="shared" ref="P214:P222" si="36">O214*H214</f>
        <v>0</v>
      </c>
      <c r="Q214" s="182">
        <v>0</v>
      </c>
      <c r="R214" s="182">
        <f t="shared" ref="R214:R222" si="37">Q214*H214</f>
        <v>0</v>
      </c>
      <c r="S214" s="182">
        <v>0</v>
      </c>
      <c r="T214" s="183">
        <f t="shared" ref="T214:T222" si="38"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4" t="s">
        <v>598</v>
      </c>
      <c r="AT214" s="184" t="s">
        <v>218</v>
      </c>
      <c r="AU214" s="184" t="s">
        <v>83</v>
      </c>
      <c r="AY214" s="18" t="s">
        <v>216</v>
      </c>
      <c r="BE214" s="105">
        <f t="shared" ref="BE214:BE222" si="39">IF(N214="základná",J214,0)</f>
        <v>0</v>
      </c>
      <c r="BF214" s="105">
        <f t="shared" ref="BF214:BF222" si="40">IF(N214="znížená",J214,0)</f>
        <v>0</v>
      </c>
      <c r="BG214" s="105">
        <f t="shared" ref="BG214:BG222" si="41">IF(N214="zákl. prenesená",J214,0)</f>
        <v>0</v>
      </c>
      <c r="BH214" s="105">
        <f t="shared" ref="BH214:BH222" si="42">IF(N214="zníž. prenesená",J214,0)</f>
        <v>0</v>
      </c>
      <c r="BI214" s="105">
        <f t="shared" ref="BI214:BI222" si="43">IF(N214="nulová",J214,0)</f>
        <v>0</v>
      </c>
      <c r="BJ214" s="18" t="s">
        <v>83</v>
      </c>
      <c r="BK214" s="105">
        <f t="shared" ref="BK214:BK222" si="44">ROUND(I214*H214,2)</f>
        <v>0</v>
      </c>
      <c r="BL214" s="18" t="s">
        <v>598</v>
      </c>
      <c r="BM214" s="184" t="s">
        <v>1078</v>
      </c>
    </row>
    <row r="215" spans="1:65" s="2" customFormat="1" ht="21.75" customHeight="1">
      <c r="A215" s="35"/>
      <c r="B215" s="140"/>
      <c r="C215" s="172" t="s">
        <v>658</v>
      </c>
      <c r="D215" s="172" t="s">
        <v>218</v>
      </c>
      <c r="E215" s="173" t="s">
        <v>1459</v>
      </c>
      <c r="F215" s="174" t="s">
        <v>1460</v>
      </c>
      <c r="G215" s="175" t="s">
        <v>995</v>
      </c>
      <c r="H215" s="176">
        <v>50</v>
      </c>
      <c r="I215" s="177"/>
      <c r="J215" s="178">
        <f t="shared" si="35"/>
        <v>0</v>
      </c>
      <c r="K215" s="179"/>
      <c r="L215" s="36"/>
      <c r="M215" s="180" t="s">
        <v>1</v>
      </c>
      <c r="N215" s="181" t="s">
        <v>38</v>
      </c>
      <c r="O215" s="61"/>
      <c r="P215" s="182">
        <f t="shared" si="36"/>
        <v>0</v>
      </c>
      <c r="Q215" s="182">
        <v>0</v>
      </c>
      <c r="R215" s="182">
        <f t="shared" si="37"/>
        <v>0</v>
      </c>
      <c r="S215" s="182">
        <v>0</v>
      </c>
      <c r="T215" s="183">
        <f t="shared" si="38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4" t="s">
        <v>598</v>
      </c>
      <c r="AT215" s="184" t="s">
        <v>218</v>
      </c>
      <c r="AU215" s="184" t="s">
        <v>83</v>
      </c>
      <c r="AY215" s="18" t="s">
        <v>216</v>
      </c>
      <c r="BE215" s="105">
        <f t="shared" si="39"/>
        <v>0</v>
      </c>
      <c r="BF215" s="105">
        <f t="shared" si="40"/>
        <v>0</v>
      </c>
      <c r="BG215" s="105">
        <f t="shared" si="41"/>
        <v>0</v>
      </c>
      <c r="BH215" s="105">
        <f t="shared" si="42"/>
        <v>0</v>
      </c>
      <c r="BI215" s="105">
        <f t="shared" si="43"/>
        <v>0</v>
      </c>
      <c r="BJ215" s="18" t="s">
        <v>83</v>
      </c>
      <c r="BK215" s="105">
        <f t="shared" si="44"/>
        <v>0</v>
      </c>
      <c r="BL215" s="18" t="s">
        <v>598</v>
      </c>
      <c r="BM215" s="184" t="s">
        <v>1086</v>
      </c>
    </row>
    <row r="216" spans="1:65" s="2" customFormat="1" ht="33" customHeight="1">
      <c r="A216" s="35"/>
      <c r="B216" s="140"/>
      <c r="C216" s="172" t="s">
        <v>666</v>
      </c>
      <c r="D216" s="172" t="s">
        <v>218</v>
      </c>
      <c r="E216" s="173" t="s">
        <v>1461</v>
      </c>
      <c r="F216" s="174" t="s">
        <v>1462</v>
      </c>
      <c r="G216" s="175" t="s">
        <v>995</v>
      </c>
      <c r="H216" s="176">
        <v>50</v>
      </c>
      <c r="I216" s="177"/>
      <c r="J216" s="178">
        <f t="shared" si="35"/>
        <v>0</v>
      </c>
      <c r="K216" s="179"/>
      <c r="L216" s="36"/>
      <c r="M216" s="180" t="s">
        <v>1</v>
      </c>
      <c r="N216" s="181" t="s">
        <v>38</v>
      </c>
      <c r="O216" s="61"/>
      <c r="P216" s="182">
        <f t="shared" si="36"/>
        <v>0</v>
      </c>
      <c r="Q216" s="182">
        <v>0</v>
      </c>
      <c r="R216" s="182">
        <f t="shared" si="37"/>
        <v>0</v>
      </c>
      <c r="S216" s="182">
        <v>0</v>
      </c>
      <c r="T216" s="183">
        <f t="shared" si="38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4" t="s">
        <v>598</v>
      </c>
      <c r="AT216" s="184" t="s">
        <v>218</v>
      </c>
      <c r="AU216" s="184" t="s">
        <v>83</v>
      </c>
      <c r="AY216" s="18" t="s">
        <v>216</v>
      </c>
      <c r="BE216" s="105">
        <f t="shared" si="39"/>
        <v>0</v>
      </c>
      <c r="BF216" s="105">
        <f t="shared" si="40"/>
        <v>0</v>
      </c>
      <c r="BG216" s="105">
        <f t="shared" si="41"/>
        <v>0</v>
      </c>
      <c r="BH216" s="105">
        <f t="shared" si="42"/>
        <v>0</v>
      </c>
      <c r="BI216" s="105">
        <f t="shared" si="43"/>
        <v>0</v>
      </c>
      <c r="BJ216" s="18" t="s">
        <v>83</v>
      </c>
      <c r="BK216" s="105">
        <f t="shared" si="44"/>
        <v>0</v>
      </c>
      <c r="BL216" s="18" t="s">
        <v>598</v>
      </c>
      <c r="BM216" s="184" t="s">
        <v>1094</v>
      </c>
    </row>
    <row r="217" spans="1:65" s="2" customFormat="1" ht="21.75" customHeight="1">
      <c r="A217" s="35"/>
      <c r="B217" s="140"/>
      <c r="C217" s="206" t="s">
        <v>672</v>
      </c>
      <c r="D217" s="206" t="s">
        <v>272</v>
      </c>
      <c r="E217" s="207" t="s">
        <v>1463</v>
      </c>
      <c r="F217" s="208" t="s">
        <v>1464</v>
      </c>
      <c r="G217" s="209" t="s">
        <v>343</v>
      </c>
      <c r="H217" s="210">
        <v>10</v>
      </c>
      <c r="I217" s="211"/>
      <c r="J217" s="212">
        <f t="shared" si="35"/>
        <v>0</v>
      </c>
      <c r="K217" s="213"/>
      <c r="L217" s="214"/>
      <c r="M217" s="215" t="s">
        <v>1</v>
      </c>
      <c r="N217" s="216" t="s">
        <v>38</v>
      </c>
      <c r="O217" s="61"/>
      <c r="P217" s="182">
        <f t="shared" si="36"/>
        <v>0</v>
      </c>
      <c r="Q217" s="182">
        <v>0</v>
      </c>
      <c r="R217" s="182">
        <f t="shared" si="37"/>
        <v>0</v>
      </c>
      <c r="S217" s="182">
        <v>0</v>
      </c>
      <c r="T217" s="183">
        <f t="shared" si="38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4" t="s">
        <v>1305</v>
      </c>
      <c r="AT217" s="184" t="s">
        <v>272</v>
      </c>
      <c r="AU217" s="184" t="s">
        <v>83</v>
      </c>
      <c r="AY217" s="18" t="s">
        <v>216</v>
      </c>
      <c r="BE217" s="105">
        <f t="shared" si="39"/>
        <v>0</v>
      </c>
      <c r="BF217" s="105">
        <f t="shared" si="40"/>
        <v>0</v>
      </c>
      <c r="BG217" s="105">
        <f t="shared" si="41"/>
        <v>0</v>
      </c>
      <c r="BH217" s="105">
        <f t="shared" si="42"/>
        <v>0</v>
      </c>
      <c r="BI217" s="105">
        <f t="shared" si="43"/>
        <v>0</v>
      </c>
      <c r="BJ217" s="18" t="s">
        <v>83</v>
      </c>
      <c r="BK217" s="105">
        <f t="shared" si="44"/>
        <v>0</v>
      </c>
      <c r="BL217" s="18" t="s">
        <v>598</v>
      </c>
      <c r="BM217" s="184" t="s">
        <v>1102</v>
      </c>
    </row>
    <row r="218" spans="1:65" s="2" customFormat="1" ht="16.5" customHeight="1">
      <c r="A218" s="35"/>
      <c r="B218" s="140"/>
      <c r="C218" s="206" t="s">
        <v>677</v>
      </c>
      <c r="D218" s="206" t="s">
        <v>272</v>
      </c>
      <c r="E218" s="207" t="s">
        <v>1465</v>
      </c>
      <c r="F218" s="208" t="s">
        <v>1466</v>
      </c>
      <c r="G218" s="209" t="s">
        <v>343</v>
      </c>
      <c r="H218" s="210">
        <v>0.7</v>
      </c>
      <c r="I218" s="211"/>
      <c r="J218" s="212">
        <f t="shared" si="35"/>
        <v>0</v>
      </c>
      <c r="K218" s="213"/>
      <c r="L218" s="214"/>
      <c r="M218" s="215" t="s">
        <v>1</v>
      </c>
      <c r="N218" s="216" t="s">
        <v>38</v>
      </c>
      <c r="O218" s="61"/>
      <c r="P218" s="182">
        <f t="shared" si="36"/>
        <v>0</v>
      </c>
      <c r="Q218" s="182">
        <v>0</v>
      </c>
      <c r="R218" s="182">
        <f t="shared" si="37"/>
        <v>0</v>
      </c>
      <c r="S218" s="182">
        <v>0</v>
      </c>
      <c r="T218" s="183">
        <f t="shared" si="38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4" t="s">
        <v>1305</v>
      </c>
      <c r="AT218" s="184" t="s">
        <v>272</v>
      </c>
      <c r="AU218" s="184" t="s">
        <v>83</v>
      </c>
      <c r="AY218" s="18" t="s">
        <v>216</v>
      </c>
      <c r="BE218" s="105">
        <f t="shared" si="39"/>
        <v>0</v>
      </c>
      <c r="BF218" s="105">
        <f t="shared" si="40"/>
        <v>0</v>
      </c>
      <c r="BG218" s="105">
        <f t="shared" si="41"/>
        <v>0</v>
      </c>
      <c r="BH218" s="105">
        <f t="shared" si="42"/>
        <v>0</v>
      </c>
      <c r="BI218" s="105">
        <f t="shared" si="43"/>
        <v>0</v>
      </c>
      <c r="BJ218" s="18" t="s">
        <v>83</v>
      </c>
      <c r="BK218" s="105">
        <f t="shared" si="44"/>
        <v>0</v>
      </c>
      <c r="BL218" s="18" t="s">
        <v>598</v>
      </c>
      <c r="BM218" s="184" t="s">
        <v>1110</v>
      </c>
    </row>
    <row r="219" spans="1:65" s="2" customFormat="1" ht="33" customHeight="1">
      <c r="A219" s="35"/>
      <c r="B219" s="140"/>
      <c r="C219" s="172" t="s">
        <v>683</v>
      </c>
      <c r="D219" s="172" t="s">
        <v>218</v>
      </c>
      <c r="E219" s="173" t="s">
        <v>1467</v>
      </c>
      <c r="F219" s="174" t="s">
        <v>1468</v>
      </c>
      <c r="G219" s="175" t="s">
        <v>995</v>
      </c>
      <c r="H219" s="176">
        <v>70</v>
      </c>
      <c r="I219" s="177"/>
      <c r="J219" s="178">
        <f t="shared" si="35"/>
        <v>0</v>
      </c>
      <c r="K219" s="179"/>
      <c r="L219" s="36"/>
      <c r="M219" s="180" t="s">
        <v>1</v>
      </c>
      <c r="N219" s="181" t="s">
        <v>38</v>
      </c>
      <c r="O219" s="61"/>
      <c r="P219" s="182">
        <f t="shared" si="36"/>
        <v>0</v>
      </c>
      <c r="Q219" s="182">
        <v>0</v>
      </c>
      <c r="R219" s="182">
        <f t="shared" si="37"/>
        <v>0</v>
      </c>
      <c r="S219" s="182">
        <v>0</v>
      </c>
      <c r="T219" s="183">
        <f t="shared" si="38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4" t="s">
        <v>598</v>
      </c>
      <c r="AT219" s="184" t="s">
        <v>218</v>
      </c>
      <c r="AU219" s="184" t="s">
        <v>83</v>
      </c>
      <c r="AY219" s="18" t="s">
        <v>216</v>
      </c>
      <c r="BE219" s="105">
        <f t="shared" si="39"/>
        <v>0</v>
      </c>
      <c r="BF219" s="105">
        <f t="shared" si="40"/>
        <v>0</v>
      </c>
      <c r="BG219" s="105">
        <f t="shared" si="41"/>
        <v>0</v>
      </c>
      <c r="BH219" s="105">
        <f t="shared" si="42"/>
        <v>0</v>
      </c>
      <c r="BI219" s="105">
        <f t="shared" si="43"/>
        <v>0</v>
      </c>
      <c r="BJ219" s="18" t="s">
        <v>83</v>
      </c>
      <c r="BK219" s="105">
        <f t="shared" si="44"/>
        <v>0</v>
      </c>
      <c r="BL219" s="18" t="s">
        <v>598</v>
      </c>
      <c r="BM219" s="184" t="s">
        <v>1120</v>
      </c>
    </row>
    <row r="220" spans="1:65" s="2" customFormat="1" ht="33" customHeight="1">
      <c r="A220" s="35"/>
      <c r="B220" s="140"/>
      <c r="C220" s="172" t="s">
        <v>688</v>
      </c>
      <c r="D220" s="172" t="s">
        <v>218</v>
      </c>
      <c r="E220" s="173" t="s">
        <v>1469</v>
      </c>
      <c r="F220" s="174" t="s">
        <v>1470</v>
      </c>
      <c r="G220" s="175" t="s">
        <v>995</v>
      </c>
      <c r="H220" s="176">
        <v>50</v>
      </c>
      <c r="I220" s="177"/>
      <c r="J220" s="178">
        <f t="shared" si="35"/>
        <v>0</v>
      </c>
      <c r="K220" s="179"/>
      <c r="L220" s="36"/>
      <c r="M220" s="180" t="s">
        <v>1</v>
      </c>
      <c r="N220" s="181" t="s">
        <v>38</v>
      </c>
      <c r="O220" s="61"/>
      <c r="P220" s="182">
        <f t="shared" si="36"/>
        <v>0</v>
      </c>
      <c r="Q220" s="182">
        <v>0</v>
      </c>
      <c r="R220" s="182">
        <f t="shared" si="37"/>
        <v>0</v>
      </c>
      <c r="S220" s="182">
        <v>0</v>
      </c>
      <c r="T220" s="183">
        <f t="shared" si="38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4" t="s">
        <v>598</v>
      </c>
      <c r="AT220" s="184" t="s">
        <v>218</v>
      </c>
      <c r="AU220" s="184" t="s">
        <v>83</v>
      </c>
      <c r="AY220" s="18" t="s">
        <v>216</v>
      </c>
      <c r="BE220" s="105">
        <f t="shared" si="39"/>
        <v>0</v>
      </c>
      <c r="BF220" s="105">
        <f t="shared" si="40"/>
        <v>0</v>
      </c>
      <c r="BG220" s="105">
        <f t="shared" si="41"/>
        <v>0</v>
      </c>
      <c r="BH220" s="105">
        <f t="shared" si="42"/>
        <v>0</v>
      </c>
      <c r="BI220" s="105">
        <f t="shared" si="43"/>
        <v>0</v>
      </c>
      <c r="BJ220" s="18" t="s">
        <v>83</v>
      </c>
      <c r="BK220" s="105">
        <f t="shared" si="44"/>
        <v>0</v>
      </c>
      <c r="BL220" s="18" t="s">
        <v>598</v>
      </c>
      <c r="BM220" s="184" t="s">
        <v>1128</v>
      </c>
    </row>
    <row r="221" spans="1:65" s="2" customFormat="1" ht="33" customHeight="1">
      <c r="A221" s="35"/>
      <c r="B221" s="140"/>
      <c r="C221" s="172" t="s">
        <v>693</v>
      </c>
      <c r="D221" s="172" t="s">
        <v>218</v>
      </c>
      <c r="E221" s="173" t="s">
        <v>1471</v>
      </c>
      <c r="F221" s="174" t="s">
        <v>1472</v>
      </c>
      <c r="G221" s="175" t="s">
        <v>269</v>
      </c>
      <c r="H221" s="176">
        <v>28</v>
      </c>
      <c r="I221" s="177"/>
      <c r="J221" s="178">
        <f t="shared" si="35"/>
        <v>0</v>
      </c>
      <c r="K221" s="179"/>
      <c r="L221" s="36"/>
      <c r="M221" s="180" t="s">
        <v>1</v>
      </c>
      <c r="N221" s="181" t="s">
        <v>38</v>
      </c>
      <c r="O221" s="61"/>
      <c r="P221" s="182">
        <f t="shared" si="36"/>
        <v>0</v>
      </c>
      <c r="Q221" s="182">
        <v>0</v>
      </c>
      <c r="R221" s="182">
        <f t="shared" si="37"/>
        <v>0</v>
      </c>
      <c r="S221" s="182">
        <v>0</v>
      </c>
      <c r="T221" s="183">
        <f t="shared" si="38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4" t="s">
        <v>598</v>
      </c>
      <c r="AT221" s="184" t="s">
        <v>218</v>
      </c>
      <c r="AU221" s="184" t="s">
        <v>83</v>
      </c>
      <c r="AY221" s="18" t="s">
        <v>216</v>
      </c>
      <c r="BE221" s="105">
        <f t="shared" si="39"/>
        <v>0</v>
      </c>
      <c r="BF221" s="105">
        <f t="shared" si="40"/>
        <v>0</v>
      </c>
      <c r="BG221" s="105">
        <f t="shared" si="41"/>
        <v>0</v>
      </c>
      <c r="BH221" s="105">
        <f t="shared" si="42"/>
        <v>0</v>
      </c>
      <c r="BI221" s="105">
        <f t="shared" si="43"/>
        <v>0</v>
      </c>
      <c r="BJ221" s="18" t="s">
        <v>83</v>
      </c>
      <c r="BK221" s="105">
        <f t="shared" si="44"/>
        <v>0</v>
      </c>
      <c r="BL221" s="18" t="s">
        <v>598</v>
      </c>
      <c r="BM221" s="184" t="s">
        <v>1136</v>
      </c>
    </row>
    <row r="222" spans="1:65" s="2" customFormat="1" ht="33" customHeight="1">
      <c r="A222" s="35"/>
      <c r="B222" s="140"/>
      <c r="C222" s="172" t="s">
        <v>697</v>
      </c>
      <c r="D222" s="172" t="s">
        <v>218</v>
      </c>
      <c r="E222" s="173" t="s">
        <v>1473</v>
      </c>
      <c r="F222" s="174" t="s">
        <v>1474</v>
      </c>
      <c r="G222" s="175" t="s">
        <v>269</v>
      </c>
      <c r="H222" s="176">
        <v>26</v>
      </c>
      <c r="I222" s="177"/>
      <c r="J222" s="178">
        <f t="shared" si="35"/>
        <v>0</v>
      </c>
      <c r="K222" s="179"/>
      <c r="L222" s="36"/>
      <c r="M222" s="180" t="s">
        <v>1</v>
      </c>
      <c r="N222" s="181" t="s">
        <v>38</v>
      </c>
      <c r="O222" s="61"/>
      <c r="P222" s="182">
        <f t="shared" si="36"/>
        <v>0</v>
      </c>
      <c r="Q222" s="182">
        <v>0</v>
      </c>
      <c r="R222" s="182">
        <f t="shared" si="37"/>
        <v>0</v>
      </c>
      <c r="S222" s="182">
        <v>0</v>
      </c>
      <c r="T222" s="183">
        <f t="shared" si="38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4" t="s">
        <v>598</v>
      </c>
      <c r="AT222" s="184" t="s">
        <v>218</v>
      </c>
      <c r="AU222" s="184" t="s">
        <v>83</v>
      </c>
      <c r="AY222" s="18" t="s">
        <v>216</v>
      </c>
      <c r="BE222" s="105">
        <f t="shared" si="39"/>
        <v>0</v>
      </c>
      <c r="BF222" s="105">
        <f t="shared" si="40"/>
        <v>0</v>
      </c>
      <c r="BG222" s="105">
        <f t="shared" si="41"/>
        <v>0</v>
      </c>
      <c r="BH222" s="105">
        <f t="shared" si="42"/>
        <v>0</v>
      </c>
      <c r="BI222" s="105">
        <f t="shared" si="43"/>
        <v>0</v>
      </c>
      <c r="BJ222" s="18" t="s">
        <v>83</v>
      </c>
      <c r="BK222" s="105">
        <f t="shared" si="44"/>
        <v>0</v>
      </c>
      <c r="BL222" s="18" t="s">
        <v>598</v>
      </c>
      <c r="BM222" s="184" t="s">
        <v>1145</v>
      </c>
    </row>
    <row r="223" spans="1:65" s="12" customFormat="1" ht="26" customHeight="1">
      <c r="B223" s="159"/>
      <c r="D223" s="160" t="s">
        <v>71</v>
      </c>
      <c r="E223" s="161" t="s">
        <v>195</v>
      </c>
      <c r="F223" s="161" t="s">
        <v>1475</v>
      </c>
      <c r="I223" s="162"/>
      <c r="J223" s="163">
        <f>BK223</f>
        <v>0</v>
      </c>
      <c r="L223" s="159"/>
      <c r="M223" s="164"/>
      <c r="N223" s="165"/>
      <c r="O223" s="165"/>
      <c r="P223" s="166">
        <f>SUM(P224:P229)</f>
        <v>0</v>
      </c>
      <c r="Q223" s="165"/>
      <c r="R223" s="166">
        <f>SUM(R224:R229)</f>
        <v>0</v>
      </c>
      <c r="S223" s="165"/>
      <c r="T223" s="167">
        <f>SUM(T224:T229)</f>
        <v>0</v>
      </c>
      <c r="AR223" s="160" t="s">
        <v>246</v>
      </c>
      <c r="AT223" s="168" t="s">
        <v>71</v>
      </c>
      <c r="AU223" s="168" t="s">
        <v>72</v>
      </c>
      <c r="AY223" s="160" t="s">
        <v>216</v>
      </c>
      <c r="BK223" s="169">
        <f>SUM(BK224:BK229)</f>
        <v>0</v>
      </c>
    </row>
    <row r="224" spans="1:65" s="2" customFormat="1" ht="44.25" customHeight="1">
      <c r="A224" s="35"/>
      <c r="B224" s="140"/>
      <c r="C224" s="172" t="s">
        <v>701</v>
      </c>
      <c r="D224" s="172" t="s">
        <v>218</v>
      </c>
      <c r="E224" s="173" t="s">
        <v>1476</v>
      </c>
      <c r="F224" s="174" t="s">
        <v>1477</v>
      </c>
      <c r="G224" s="175" t="s">
        <v>1478</v>
      </c>
      <c r="H224" s="176">
        <v>1</v>
      </c>
      <c r="I224" s="177"/>
      <c r="J224" s="178">
        <f t="shared" ref="J224:J229" si="45">ROUND(I224*H224,2)</f>
        <v>0</v>
      </c>
      <c r="K224" s="179"/>
      <c r="L224" s="36"/>
      <c r="M224" s="180" t="s">
        <v>1</v>
      </c>
      <c r="N224" s="181" t="s">
        <v>38</v>
      </c>
      <c r="O224" s="61"/>
      <c r="P224" s="182">
        <f t="shared" ref="P224:P229" si="46">O224*H224</f>
        <v>0</v>
      </c>
      <c r="Q224" s="182">
        <v>0</v>
      </c>
      <c r="R224" s="182">
        <f t="shared" ref="R224:R229" si="47">Q224*H224</f>
        <v>0</v>
      </c>
      <c r="S224" s="182">
        <v>0</v>
      </c>
      <c r="T224" s="183">
        <f t="shared" ref="T224:T229" si="48"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4" t="s">
        <v>222</v>
      </c>
      <c r="AT224" s="184" t="s">
        <v>218</v>
      </c>
      <c r="AU224" s="184" t="s">
        <v>78</v>
      </c>
      <c r="AY224" s="18" t="s">
        <v>216</v>
      </c>
      <c r="BE224" s="105">
        <f t="shared" ref="BE224:BE229" si="49">IF(N224="základná",J224,0)</f>
        <v>0</v>
      </c>
      <c r="BF224" s="105">
        <f t="shared" ref="BF224:BF229" si="50">IF(N224="znížená",J224,0)</f>
        <v>0</v>
      </c>
      <c r="BG224" s="105">
        <f t="shared" ref="BG224:BG229" si="51">IF(N224="zákl. prenesená",J224,0)</f>
        <v>0</v>
      </c>
      <c r="BH224" s="105">
        <f t="shared" ref="BH224:BH229" si="52">IF(N224="zníž. prenesená",J224,0)</f>
        <v>0</v>
      </c>
      <c r="BI224" s="105">
        <f t="shared" ref="BI224:BI229" si="53">IF(N224="nulová",J224,0)</f>
        <v>0</v>
      </c>
      <c r="BJ224" s="18" t="s">
        <v>83</v>
      </c>
      <c r="BK224" s="105">
        <f t="shared" ref="BK224:BK229" si="54">ROUND(I224*H224,2)</f>
        <v>0</v>
      </c>
      <c r="BL224" s="18" t="s">
        <v>222</v>
      </c>
      <c r="BM224" s="184" t="s">
        <v>1154</v>
      </c>
    </row>
    <row r="225" spans="1:65" s="2" customFormat="1" ht="21.75" customHeight="1">
      <c r="A225" s="35"/>
      <c r="B225" s="140"/>
      <c r="C225" s="172" t="s">
        <v>705</v>
      </c>
      <c r="D225" s="172" t="s">
        <v>218</v>
      </c>
      <c r="E225" s="173" t="s">
        <v>1479</v>
      </c>
      <c r="F225" s="174" t="s">
        <v>1480</v>
      </c>
      <c r="G225" s="175" t="s">
        <v>1478</v>
      </c>
      <c r="H225" s="176">
        <v>1</v>
      </c>
      <c r="I225" s="177"/>
      <c r="J225" s="178">
        <f t="shared" si="45"/>
        <v>0</v>
      </c>
      <c r="K225" s="179"/>
      <c r="L225" s="36"/>
      <c r="M225" s="180" t="s">
        <v>1</v>
      </c>
      <c r="N225" s="181" t="s">
        <v>38</v>
      </c>
      <c r="O225" s="61"/>
      <c r="P225" s="182">
        <f t="shared" si="46"/>
        <v>0</v>
      </c>
      <c r="Q225" s="182">
        <v>0</v>
      </c>
      <c r="R225" s="182">
        <f t="shared" si="47"/>
        <v>0</v>
      </c>
      <c r="S225" s="182">
        <v>0</v>
      </c>
      <c r="T225" s="183">
        <f t="shared" si="48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4" t="s">
        <v>222</v>
      </c>
      <c r="AT225" s="184" t="s">
        <v>218</v>
      </c>
      <c r="AU225" s="184" t="s">
        <v>78</v>
      </c>
      <c r="AY225" s="18" t="s">
        <v>216</v>
      </c>
      <c r="BE225" s="105">
        <f t="shared" si="49"/>
        <v>0</v>
      </c>
      <c r="BF225" s="105">
        <f t="shared" si="50"/>
        <v>0</v>
      </c>
      <c r="BG225" s="105">
        <f t="shared" si="51"/>
        <v>0</v>
      </c>
      <c r="BH225" s="105">
        <f t="shared" si="52"/>
        <v>0</v>
      </c>
      <c r="BI225" s="105">
        <f t="shared" si="53"/>
        <v>0</v>
      </c>
      <c r="BJ225" s="18" t="s">
        <v>83</v>
      </c>
      <c r="BK225" s="105">
        <f t="shared" si="54"/>
        <v>0</v>
      </c>
      <c r="BL225" s="18" t="s">
        <v>222</v>
      </c>
      <c r="BM225" s="184" t="s">
        <v>1162</v>
      </c>
    </row>
    <row r="226" spans="1:65" s="2" customFormat="1" ht="21.75" customHeight="1">
      <c r="A226" s="35"/>
      <c r="B226" s="140"/>
      <c r="C226" s="172" t="s">
        <v>710</v>
      </c>
      <c r="D226" s="172" t="s">
        <v>218</v>
      </c>
      <c r="E226" s="173" t="s">
        <v>1481</v>
      </c>
      <c r="F226" s="174" t="s">
        <v>1482</v>
      </c>
      <c r="G226" s="175" t="s">
        <v>1478</v>
      </c>
      <c r="H226" s="176">
        <v>1</v>
      </c>
      <c r="I226" s="177"/>
      <c r="J226" s="178">
        <f t="shared" si="45"/>
        <v>0</v>
      </c>
      <c r="K226" s="179"/>
      <c r="L226" s="36"/>
      <c r="M226" s="180" t="s">
        <v>1</v>
      </c>
      <c r="N226" s="181" t="s">
        <v>38</v>
      </c>
      <c r="O226" s="61"/>
      <c r="P226" s="182">
        <f t="shared" si="46"/>
        <v>0</v>
      </c>
      <c r="Q226" s="182">
        <v>0</v>
      </c>
      <c r="R226" s="182">
        <f t="shared" si="47"/>
        <v>0</v>
      </c>
      <c r="S226" s="182">
        <v>0</v>
      </c>
      <c r="T226" s="183">
        <f t="shared" si="48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4" t="s">
        <v>222</v>
      </c>
      <c r="AT226" s="184" t="s">
        <v>218</v>
      </c>
      <c r="AU226" s="184" t="s">
        <v>78</v>
      </c>
      <c r="AY226" s="18" t="s">
        <v>216</v>
      </c>
      <c r="BE226" s="105">
        <f t="shared" si="49"/>
        <v>0</v>
      </c>
      <c r="BF226" s="105">
        <f t="shared" si="50"/>
        <v>0</v>
      </c>
      <c r="BG226" s="105">
        <f t="shared" si="51"/>
        <v>0</v>
      </c>
      <c r="BH226" s="105">
        <f t="shared" si="52"/>
        <v>0</v>
      </c>
      <c r="BI226" s="105">
        <f t="shared" si="53"/>
        <v>0</v>
      </c>
      <c r="BJ226" s="18" t="s">
        <v>83</v>
      </c>
      <c r="BK226" s="105">
        <f t="shared" si="54"/>
        <v>0</v>
      </c>
      <c r="BL226" s="18" t="s">
        <v>222</v>
      </c>
      <c r="BM226" s="184" t="s">
        <v>1173</v>
      </c>
    </row>
    <row r="227" spans="1:65" s="2" customFormat="1" ht="21.75" customHeight="1">
      <c r="A227" s="35"/>
      <c r="B227" s="140"/>
      <c r="C227" s="172" t="s">
        <v>718</v>
      </c>
      <c r="D227" s="172" t="s">
        <v>218</v>
      </c>
      <c r="E227" s="173" t="s">
        <v>1483</v>
      </c>
      <c r="F227" s="174" t="s">
        <v>1484</v>
      </c>
      <c r="G227" s="175" t="s">
        <v>1478</v>
      </c>
      <c r="H227" s="176">
        <v>1</v>
      </c>
      <c r="I227" s="177"/>
      <c r="J227" s="178">
        <f t="shared" si="45"/>
        <v>0</v>
      </c>
      <c r="K227" s="179"/>
      <c r="L227" s="36"/>
      <c r="M227" s="180" t="s">
        <v>1</v>
      </c>
      <c r="N227" s="181" t="s">
        <v>38</v>
      </c>
      <c r="O227" s="61"/>
      <c r="P227" s="182">
        <f t="shared" si="46"/>
        <v>0</v>
      </c>
      <c r="Q227" s="182">
        <v>0</v>
      </c>
      <c r="R227" s="182">
        <f t="shared" si="47"/>
        <v>0</v>
      </c>
      <c r="S227" s="182">
        <v>0</v>
      </c>
      <c r="T227" s="183">
        <f t="shared" si="48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4" t="s">
        <v>222</v>
      </c>
      <c r="AT227" s="184" t="s">
        <v>218</v>
      </c>
      <c r="AU227" s="184" t="s">
        <v>78</v>
      </c>
      <c r="AY227" s="18" t="s">
        <v>216</v>
      </c>
      <c r="BE227" s="105">
        <f t="shared" si="49"/>
        <v>0</v>
      </c>
      <c r="BF227" s="105">
        <f t="shared" si="50"/>
        <v>0</v>
      </c>
      <c r="BG227" s="105">
        <f t="shared" si="51"/>
        <v>0</v>
      </c>
      <c r="BH227" s="105">
        <f t="shared" si="52"/>
        <v>0</v>
      </c>
      <c r="BI227" s="105">
        <f t="shared" si="53"/>
        <v>0</v>
      </c>
      <c r="BJ227" s="18" t="s">
        <v>83</v>
      </c>
      <c r="BK227" s="105">
        <f t="shared" si="54"/>
        <v>0</v>
      </c>
      <c r="BL227" s="18" t="s">
        <v>222</v>
      </c>
      <c r="BM227" s="184" t="s">
        <v>1182</v>
      </c>
    </row>
    <row r="228" spans="1:65" s="2" customFormat="1" ht="21.75" customHeight="1">
      <c r="A228" s="35"/>
      <c r="B228" s="140"/>
      <c r="C228" s="172" t="s">
        <v>729</v>
      </c>
      <c r="D228" s="172" t="s">
        <v>218</v>
      </c>
      <c r="E228" s="173" t="s">
        <v>1485</v>
      </c>
      <c r="F228" s="174" t="s">
        <v>1486</v>
      </c>
      <c r="G228" s="175" t="s">
        <v>1478</v>
      </c>
      <c r="H228" s="176">
        <v>1</v>
      </c>
      <c r="I228" s="177"/>
      <c r="J228" s="178">
        <f t="shared" si="45"/>
        <v>0</v>
      </c>
      <c r="K228" s="179"/>
      <c r="L228" s="36"/>
      <c r="M228" s="180" t="s">
        <v>1</v>
      </c>
      <c r="N228" s="181" t="s">
        <v>38</v>
      </c>
      <c r="O228" s="61"/>
      <c r="P228" s="182">
        <f t="shared" si="46"/>
        <v>0</v>
      </c>
      <c r="Q228" s="182">
        <v>0</v>
      </c>
      <c r="R228" s="182">
        <f t="shared" si="47"/>
        <v>0</v>
      </c>
      <c r="S228" s="182">
        <v>0</v>
      </c>
      <c r="T228" s="183">
        <f t="shared" si="48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4" t="s">
        <v>222</v>
      </c>
      <c r="AT228" s="184" t="s">
        <v>218</v>
      </c>
      <c r="AU228" s="184" t="s">
        <v>78</v>
      </c>
      <c r="AY228" s="18" t="s">
        <v>216</v>
      </c>
      <c r="BE228" s="105">
        <f t="shared" si="49"/>
        <v>0</v>
      </c>
      <c r="BF228" s="105">
        <f t="shared" si="50"/>
        <v>0</v>
      </c>
      <c r="BG228" s="105">
        <f t="shared" si="51"/>
        <v>0</v>
      </c>
      <c r="BH228" s="105">
        <f t="shared" si="52"/>
        <v>0</v>
      </c>
      <c r="BI228" s="105">
        <f t="shared" si="53"/>
        <v>0</v>
      </c>
      <c r="BJ228" s="18" t="s">
        <v>83</v>
      </c>
      <c r="BK228" s="105">
        <f t="shared" si="54"/>
        <v>0</v>
      </c>
      <c r="BL228" s="18" t="s">
        <v>222</v>
      </c>
      <c r="BM228" s="184" t="s">
        <v>1193</v>
      </c>
    </row>
    <row r="229" spans="1:65" s="2" customFormat="1" ht="21.75" customHeight="1">
      <c r="A229" s="35"/>
      <c r="B229" s="140"/>
      <c r="C229" s="172" t="s">
        <v>735</v>
      </c>
      <c r="D229" s="172" t="s">
        <v>218</v>
      </c>
      <c r="E229" s="173" t="s">
        <v>1487</v>
      </c>
      <c r="F229" s="174" t="s">
        <v>1488</v>
      </c>
      <c r="G229" s="175" t="s">
        <v>1478</v>
      </c>
      <c r="H229" s="176">
        <v>1</v>
      </c>
      <c r="I229" s="177"/>
      <c r="J229" s="178">
        <f t="shared" si="45"/>
        <v>0</v>
      </c>
      <c r="K229" s="179"/>
      <c r="L229" s="36"/>
      <c r="M229" s="228" t="s">
        <v>1</v>
      </c>
      <c r="N229" s="229" t="s">
        <v>38</v>
      </c>
      <c r="O229" s="230"/>
      <c r="P229" s="231">
        <f t="shared" si="46"/>
        <v>0</v>
      </c>
      <c r="Q229" s="231">
        <v>0</v>
      </c>
      <c r="R229" s="231">
        <f t="shared" si="47"/>
        <v>0</v>
      </c>
      <c r="S229" s="231">
        <v>0</v>
      </c>
      <c r="T229" s="232">
        <f t="shared" si="48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4" t="s">
        <v>222</v>
      </c>
      <c r="AT229" s="184" t="s">
        <v>218</v>
      </c>
      <c r="AU229" s="184" t="s">
        <v>78</v>
      </c>
      <c r="AY229" s="18" t="s">
        <v>216</v>
      </c>
      <c r="BE229" s="105">
        <f t="shared" si="49"/>
        <v>0</v>
      </c>
      <c r="BF229" s="105">
        <f t="shared" si="50"/>
        <v>0</v>
      </c>
      <c r="BG229" s="105">
        <f t="shared" si="51"/>
        <v>0</v>
      </c>
      <c r="BH229" s="105">
        <f t="shared" si="52"/>
        <v>0</v>
      </c>
      <c r="BI229" s="105">
        <f t="shared" si="53"/>
        <v>0</v>
      </c>
      <c r="BJ229" s="18" t="s">
        <v>83</v>
      </c>
      <c r="BK229" s="105">
        <f t="shared" si="54"/>
        <v>0</v>
      </c>
      <c r="BL229" s="18" t="s">
        <v>222</v>
      </c>
      <c r="BM229" s="184" t="s">
        <v>1203</v>
      </c>
    </row>
    <row r="230" spans="1:65" s="2" customFormat="1" ht="21.75" customHeight="1">
      <c r="A230" s="35"/>
      <c r="B230" s="140"/>
      <c r="C230" s="338" t="s">
        <v>1785</v>
      </c>
      <c r="D230" s="338"/>
      <c r="E230" s="8"/>
      <c r="F230" s="8"/>
      <c r="G230" s="8"/>
      <c r="H230" s="8"/>
      <c r="I230" s="8"/>
      <c r="J230" s="240"/>
      <c r="K230" s="241"/>
      <c r="L230" s="214"/>
      <c r="M230" s="242"/>
      <c r="N230" s="216"/>
      <c r="O230" s="61"/>
      <c r="P230" s="182"/>
      <c r="Q230" s="182"/>
      <c r="R230" s="182"/>
      <c r="S230" s="182"/>
      <c r="T230" s="182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4"/>
      <c r="AT230" s="184"/>
      <c r="AU230" s="184"/>
      <c r="AY230" s="18"/>
      <c r="BE230" s="105"/>
      <c r="BF230" s="105"/>
      <c r="BG230" s="105"/>
      <c r="BH230" s="105"/>
      <c r="BI230" s="105"/>
      <c r="BJ230" s="18"/>
      <c r="BK230" s="105"/>
      <c r="BL230" s="18"/>
      <c r="BM230" s="184"/>
    </row>
    <row r="231" spans="1:65" s="2" customFormat="1" ht="30.5" customHeight="1">
      <c r="A231" s="35"/>
      <c r="B231" s="140"/>
      <c r="C231" s="338" t="s">
        <v>1786</v>
      </c>
      <c r="D231" s="338"/>
      <c r="E231" s="338"/>
      <c r="F231" s="338"/>
      <c r="G231" s="338"/>
      <c r="H231" s="338"/>
      <c r="I231" s="338"/>
      <c r="J231" s="240"/>
      <c r="K231" s="241"/>
      <c r="L231" s="214"/>
      <c r="M231" s="242"/>
      <c r="N231" s="216"/>
      <c r="O231" s="61"/>
      <c r="P231" s="182"/>
      <c r="Q231" s="182"/>
      <c r="R231" s="182"/>
      <c r="S231" s="182"/>
      <c r="T231" s="182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4"/>
      <c r="AT231" s="184"/>
      <c r="AU231" s="184"/>
      <c r="AY231" s="18"/>
      <c r="BE231" s="105"/>
      <c r="BF231" s="105"/>
      <c r="BG231" s="105"/>
      <c r="BH231" s="105"/>
      <c r="BI231" s="105"/>
      <c r="BJ231" s="18"/>
      <c r="BK231" s="105"/>
      <c r="BL231" s="18"/>
      <c r="BM231" s="184"/>
    </row>
    <row r="232" spans="1:65" s="2" customFormat="1" ht="33" customHeight="1">
      <c r="A232" s="35"/>
      <c r="B232" s="140"/>
      <c r="C232" s="338" t="s">
        <v>1787</v>
      </c>
      <c r="D232" s="338"/>
      <c r="E232" s="338"/>
      <c r="F232" s="338"/>
      <c r="G232" s="338"/>
      <c r="H232" s="338"/>
      <c r="I232" s="338"/>
      <c r="J232" s="240"/>
      <c r="K232" s="241"/>
      <c r="L232" s="214"/>
      <c r="M232" s="242"/>
      <c r="N232" s="216"/>
      <c r="O232" s="61"/>
      <c r="P232" s="182"/>
      <c r="Q232" s="182"/>
      <c r="R232" s="182"/>
      <c r="S232" s="182"/>
      <c r="T232" s="182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4"/>
      <c r="AT232" s="184"/>
      <c r="AU232" s="184"/>
      <c r="AY232" s="18"/>
      <c r="BE232" s="105"/>
      <c r="BF232" s="105"/>
      <c r="BG232" s="105"/>
      <c r="BH232" s="105"/>
      <c r="BI232" s="105"/>
      <c r="BJ232" s="18"/>
      <c r="BK232" s="105"/>
      <c r="BL232" s="18"/>
      <c r="BM232" s="184"/>
    </row>
    <row r="233" spans="1:65" s="2" customFormat="1" ht="35.5" customHeight="1">
      <c r="A233" s="35"/>
      <c r="B233" s="140"/>
      <c r="C233" s="338" t="s">
        <v>1788</v>
      </c>
      <c r="D233" s="338"/>
      <c r="E233" s="338"/>
      <c r="F233" s="338"/>
      <c r="G233" s="338"/>
      <c r="H233" s="338"/>
      <c r="I233" s="338"/>
      <c r="J233" s="240"/>
      <c r="K233" s="241"/>
      <c r="L233" s="214"/>
      <c r="M233" s="242"/>
      <c r="N233" s="216"/>
      <c r="O233" s="61"/>
      <c r="P233" s="182"/>
      <c r="Q233" s="182"/>
      <c r="R233" s="182"/>
      <c r="S233" s="182"/>
      <c r="T233" s="182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84"/>
      <c r="AT233" s="184"/>
      <c r="AU233" s="184"/>
      <c r="AY233" s="18"/>
      <c r="BE233" s="105"/>
      <c r="BF233" s="105"/>
      <c r="BG233" s="105"/>
      <c r="BH233" s="105"/>
      <c r="BI233" s="105"/>
      <c r="BJ233" s="18"/>
      <c r="BK233" s="105"/>
      <c r="BL233" s="18"/>
      <c r="BM233" s="184"/>
    </row>
    <row r="234" spans="1:65" s="2" customFormat="1" ht="34.75" customHeight="1">
      <c r="A234" s="35"/>
      <c r="B234" s="140"/>
      <c r="C234" s="338" t="s">
        <v>1789</v>
      </c>
      <c r="D234" s="338"/>
      <c r="E234" s="338"/>
      <c r="F234" s="338"/>
      <c r="G234" s="338"/>
      <c r="H234" s="338"/>
      <c r="I234" s="338"/>
      <c r="J234" s="240"/>
      <c r="K234" s="241"/>
      <c r="L234" s="214"/>
      <c r="M234" s="242"/>
      <c r="N234" s="216"/>
      <c r="O234" s="61"/>
      <c r="P234" s="182"/>
      <c r="Q234" s="182"/>
      <c r="R234" s="182"/>
      <c r="S234" s="182"/>
      <c r="T234" s="182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4"/>
      <c r="AT234" s="184"/>
      <c r="AU234" s="184"/>
      <c r="AY234" s="18"/>
      <c r="BE234" s="105"/>
      <c r="BF234" s="105"/>
      <c r="BG234" s="105"/>
      <c r="BH234" s="105"/>
      <c r="BI234" s="105"/>
      <c r="BJ234" s="18"/>
      <c r="BK234" s="105"/>
      <c r="BL234" s="18"/>
      <c r="BM234" s="184"/>
    </row>
    <row r="235" spans="1:65" s="2" customFormat="1" ht="45" customHeight="1">
      <c r="A235" s="35"/>
      <c r="B235" s="140"/>
      <c r="C235" s="338" t="s">
        <v>1790</v>
      </c>
      <c r="D235" s="338"/>
      <c r="E235" s="338"/>
      <c r="F235" s="338"/>
      <c r="G235" s="338"/>
      <c r="H235" s="338"/>
      <c r="I235" s="338"/>
      <c r="J235" s="240"/>
      <c r="K235" s="241"/>
      <c r="L235" s="214"/>
      <c r="M235" s="242"/>
      <c r="N235" s="216"/>
      <c r="O235" s="61"/>
      <c r="P235" s="182"/>
      <c r="Q235" s="182"/>
      <c r="R235" s="182"/>
      <c r="S235" s="182"/>
      <c r="T235" s="182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4"/>
      <c r="AT235" s="184"/>
      <c r="AU235" s="184"/>
      <c r="AY235" s="18"/>
      <c r="BE235" s="105"/>
      <c r="BF235" s="105"/>
      <c r="BG235" s="105"/>
      <c r="BH235" s="105"/>
      <c r="BI235" s="105"/>
      <c r="BJ235" s="18"/>
      <c r="BK235" s="105"/>
      <c r="BL235" s="18"/>
      <c r="BM235" s="184"/>
    </row>
    <row r="236" spans="1:65" s="2" customFormat="1" ht="44.5" customHeight="1">
      <c r="A236" s="35"/>
      <c r="B236" s="140"/>
      <c r="C236" s="338" t="s">
        <v>1791</v>
      </c>
      <c r="D236" s="338"/>
      <c r="E236" s="338"/>
      <c r="F236" s="338"/>
      <c r="G236" s="338"/>
      <c r="H236" s="338"/>
      <c r="I236" s="338"/>
      <c r="J236" s="240"/>
      <c r="K236" s="241"/>
      <c r="L236" s="214"/>
      <c r="M236" s="242"/>
      <c r="N236" s="216"/>
      <c r="O236" s="61"/>
      <c r="P236" s="182"/>
      <c r="Q236" s="182"/>
      <c r="R236" s="182"/>
      <c r="S236" s="182"/>
      <c r="T236" s="182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4"/>
      <c r="AT236" s="184"/>
      <c r="AU236" s="184"/>
      <c r="AY236" s="18"/>
      <c r="BE236" s="105"/>
      <c r="BF236" s="105"/>
      <c r="BG236" s="105"/>
      <c r="BH236" s="105"/>
      <c r="BI236" s="105"/>
      <c r="BJ236" s="18"/>
      <c r="BK236" s="105"/>
      <c r="BL236" s="18"/>
      <c r="BM236" s="184"/>
    </row>
    <row r="237" spans="1:65" s="2" customFormat="1" ht="7" customHeight="1">
      <c r="A237" s="35"/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36"/>
      <c r="M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</row>
  </sheetData>
  <autoFilter ref="C134:K229" xr:uid="{00000000-0009-0000-0000-000002000000}"/>
  <mergeCells count="24">
    <mergeCell ref="E125:H125"/>
    <mergeCell ref="C233:I233"/>
    <mergeCell ref="C234:I234"/>
    <mergeCell ref="C235:I235"/>
    <mergeCell ref="C236:I236"/>
    <mergeCell ref="E127:H127"/>
    <mergeCell ref="C231:I231"/>
    <mergeCell ref="C232:I232"/>
    <mergeCell ref="E11:H11"/>
    <mergeCell ref="E20:H20"/>
    <mergeCell ref="E29:H29"/>
    <mergeCell ref="L2:V2"/>
    <mergeCell ref="C230:D230"/>
    <mergeCell ref="E85:H85"/>
    <mergeCell ref="E87:H87"/>
    <mergeCell ref="E89:H89"/>
    <mergeCell ref="D107:F107"/>
    <mergeCell ref="D108:F108"/>
    <mergeCell ref="E7:H7"/>
    <mergeCell ref="E9:H9"/>
    <mergeCell ref="D109:F109"/>
    <mergeCell ref="D110:F110"/>
    <mergeCell ref="D111:F111"/>
    <mergeCell ref="E123:H123"/>
  </mergeCells>
  <pageMargins left="0.39374999999999999" right="0.39374999999999999" top="0.39374999999999999" bottom="0.39374999999999999" header="0" footer="0"/>
  <pageSetup paperSize="9" scale="70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42"/>
  <sheetViews>
    <sheetView showGridLines="0" topLeftCell="A214" workbookViewId="0">
      <selection activeCell="W221" sqref="W221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3" width="4.25" style="1" customWidth="1"/>
    <col min="4" max="4" width="9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316" t="s">
        <v>5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8" t="s">
        <v>88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5" customHeight="1">
      <c r="B4" s="21"/>
      <c r="D4" s="22" t="s">
        <v>106</v>
      </c>
      <c r="L4" s="21"/>
      <c r="M4" s="112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334" t="str">
        <f>'Rekapitulácia stavby'!K6</f>
        <v>LTC-LEOPOLDOVSKÝ TENISOVÝ KLUB</v>
      </c>
      <c r="F7" s="335"/>
      <c r="G7" s="335"/>
      <c r="H7" s="335"/>
      <c r="L7" s="21"/>
    </row>
    <row r="8" spans="1:46" s="1" customFormat="1" ht="12" customHeight="1">
      <c r="B8" s="21"/>
      <c r="D8" s="28" t="s">
        <v>115</v>
      </c>
      <c r="L8" s="21"/>
    </row>
    <row r="9" spans="1:46" s="2" customFormat="1" ht="16.5" customHeight="1">
      <c r="A9" s="35"/>
      <c r="B9" s="36"/>
      <c r="C9" s="35"/>
      <c r="D9" s="35"/>
      <c r="E9" s="334" t="s">
        <v>87</v>
      </c>
      <c r="F9" s="339"/>
      <c r="G9" s="339"/>
      <c r="H9" s="339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36"/>
      <c r="C10" s="35"/>
      <c r="D10" s="28" t="s">
        <v>120</v>
      </c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36"/>
      <c r="C11" s="35"/>
      <c r="D11" s="35"/>
      <c r="E11" s="292"/>
      <c r="F11" s="339"/>
      <c r="G11" s="339"/>
      <c r="H11" s="339"/>
      <c r="I11" s="35"/>
      <c r="J11" s="35"/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36"/>
      <c r="C13" s="35"/>
      <c r="D13" s="28" t="s">
        <v>16</v>
      </c>
      <c r="E13" s="35"/>
      <c r="F13" s="26" t="s">
        <v>1</v>
      </c>
      <c r="G13" s="35"/>
      <c r="H13" s="35"/>
      <c r="I13" s="28" t="s">
        <v>17</v>
      </c>
      <c r="J13" s="26" t="s">
        <v>1</v>
      </c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18</v>
      </c>
      <c r="E14" s="35"/>
      <c r="F14" s="26" t="s">
        <v>129</v>
      </c>
      <c r="G14" s="35"/>
      <c r="H14" s="35"/>
      <c r="I14" s="28" t="s">
        <v>20</v>
      </c>
      <c r="J14" s="58">
        <f>'Rekapitulácia stavby'!AN8</f>
        <v>44278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75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36"/>
      <c r="C16" s="35"/>
      <c r="D16" s="28" t="s">
        <v>21</v>
      </c>
      <c r="E16" s="35"/>
      <c r="F16" s="35"/>
      <c r="G16" s="35"/>
      <c r="H16" s="35"/>
      <c r="I16" s="28" t="s">
        <v>22</v>
      </c>
      <c r="J16" s="26" t="s">
        <v>1</v>
      </c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36"/>
      <c r="C17" s="35"/>
      <c r="D17" s="35"/>
      <c r="E17" s="26" t="s">
        <v>136</v>
      </c>
      <c r="F17" s="35"/>
      <c r="G17" s="35"/>
      <c r="H17" s="35"/>
      <c r="I17" s="28" t="s">
        <v>23</v>
      </c>
      <c r="J17" s="26" t="s">
        <v>1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7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36"/>
      <c r="C19" s="35"/>
      <c r="D19" s="28" t="s">
        <v>24</v>
      </c>
      <c r="E19" s="35"/>
      <c r="F19" s="35"/>
      <c r="G19" s="35"/>
      <c r="H19" s="35"/>
      <c r="I19" s="28" t="s">
        <v>22</v>
      </c>
      <c r="J19" s="29" t="str">
        <f>'Rekapitulácia stavby'!AN13</f>
        <v>Vyplň údaj</v>
      </c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36"/>
      <c r="C20" s="35"/>
      <c r="D20" s="35"/>
      <c r="E20" s="337" t="str">
        <f>'Rekapitulácia stavby'!E14</f>
        <v>Vyplň údaj</v>
      </c>
      <c r="F20" s="299"/>
      <c r="G20" s="299"/>
      <c r="H20" s="299"/>
      <c r="I20" s="28" t="s">
        <v>23</v>
      </c>
      <c r="J20" s="29" t="str">
        <f>'Rekapitulácia stavby'!AN14</f>
        <v>Vyplň údaj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7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36"/>
      <c r="C22" s="35"/>
      <c r="D22" s="28" t="s">
        <v>26</v>
      </c>
      <c r="E22" s="35"/>
      <c r="F22" s="35"/>
      <c r="G22" s="35"/>
      <c r="H22" s="35"/>
      <c r="I22" s="28" t="s">
        <v>22</v>
      </c>
      <c r="J22" s="26" t="s">
        <v>1</v>
      </c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36"/>
      <c r="C23" s="35"/>
      <c r="D23" s="35"/>
      <c r="E23" s="26" t="s">
        <v>149</v>
      </c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7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36"/>
      <c r="C25" s="35"/>
      <c r="D25" s="28" t="s">
        <v>28</v>
      </c>
      <c r="E25" s="35"/>
      <c r="F25" s="35"/>
      <c r="G25" s="35"/>
      <c r="H25" s="35"/>
      <c r="I25" s="28" t="s">
        <v>22</v>
      </c>
      <c r="J25" s="26" t="s">
        <v>1</v>
      </c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36"/>
      <c r="C26" s="35"/>
      <c r="D26" s="35"/>
      <c r="E26" s="26" t="s">
        <v>156</v>
      </c>
      <c r="F26" s="35"/>
      <c r="G26" s="35"/>
      <c r="H26" s="35"/>
      <c r="I26" s="28" t="s">
        <v>23</v>
      </c>
      <c r="J26" s="26" t="s">
        <v>1</v>
      </c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7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4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36"/>
      <c r="C28" s="35"/>
      <c r="D28" s="28" t="s">
        <v>29</v>
      </c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3"/>
      <c r="B29" s="114"/>
      <c r="C29" s="113"/>
      <c r="D29" s="113"/>
      <c r="E29" s="304" t="s">
        <v>1</v>
      </c>
      <c r="F29" s="304"/>
      <c r="G29" s="304"/>
      <c r="H29" s="304"/>
      <c r="I29" s="113"/>
      <c r="J29" s="113"/>
      <c r="K29" s="113"/>
      <c r="L29" s="115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2" customFormat="1" ht="7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7" customHeight="1">
      <c r="A31" s="35"/>
      <c r="B31" s="36"/>
      <c r="C31" s="35"/>
      <c r="D31" s="69"/>
      <c r="E31" s="69"/>
      <c r="F31" s="69"/>
      <c r="G31" s="69"/>
      <c r="H31" s="69"/>
      <c r="I31" s="69"/>
      <c r="J31" s="69"/>
      <c r="K31" s="69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5" customHeight="1">
      <c r="A32" s="35"/>
      <c r="B32" s="36"/>
      <c r="C32" s="35"/>
      <c r="D32" s="26" t="s">
        <v>163</v>
      </c>
      <c r="E32" s="35"/>
      <c r="F32" s="35"/>
      <c r="G32" s="35"/>
      <c r="H32" s="35"/>
      <c r="I32" s="35"/>
      <c r="J32" s="34">
        <f>J98</f>
        <v>0</v>
      </c>
      <c r="K32" s="35"/>
      <c r="L32" s="4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5" customHeight="1">
      <c r="A33" s="35"/>
      <c r="B33" s="36"/>
      <c r="C33" s="35"/>
      <c r="D33" s="33" t="s">
        <v>96</v>
      </c>
      <c r="E33" s="35"/>
      <c r="F33" s="35"/>
      <c r="G33" s="35"/>
      <c r="H33" s="35"/>
      <c r="I33" s="35"/>
      <c r="J33" s="34">
        <f>J111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25" customHeight="1">
      <c r="A34" s="35"/>
      <c r="B34" s="36"/>
      <c r="C34" s="35"/>
      <c r="D34" s="116" t="s">
        <v>32</v>
      </c>
      <c r="E34" s="35"/>
      <c r="F34" s="35"/>
      <c r="G34" s="35"/>
      <c r="H34" s="35"/>
      <c r="I34" s="35"/>
      <c r="J34" s="74">
        <f>ROUND(J32 + J33, 2)</f>
        <v>0</v>
      </c>
      <c r="K34" s="35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7" customHeight="1">
      <c r="A35" s="35"/>
      <c r="B35" s="36"/>
      <c r="C35" s="35"/>
      <c r="D35" s="69"/>
      <c r="E35" s="69"/>
      <c r="F35" s="69"/>
      <c r="G35" s="69"/>
      <c r="H35" s="69"/>
      <c r="I35" s="69"/>
      <c r="J35" s="69"/>
      <c r="K35" s="69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5" customHeight="1">
      <c r="A36" s="35"/>
      <c r="B36" s="36"/>
      <c r="C36" s="35"/>
      <c r="D36" s="35"/>
      <c r="E36" s="35"/>
      <c r="F36" s="39" t="s">
        <v>34</v>
      </c>
      <c r="G36" s="35"/>
      <c r="H36" s="35"/>
      <c r="I36" s="39" t="s">
        <v>33</v>
      </c>
      <c r="J36" s="39" t="s">
        <v>35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5" customHeight="1">
      <c r="A37" s="35"/>
      <c r="B37" s="36"/>
      <c r="C37" s="35"/>
      <c r="D37" s="117" t="s">
        <v>36</v>
      </c>
      <c r="E37" s="28" t="s">
        <v>37</v>
      </c>
      <c r="F37" s="118">
        <f>ROUND((SUM(BE111:BE118) + SUM(BE140:BE234)),  2)</f>
        <v>0</v>
      </c>
      <c r="G37" s="35"/>
      <c r="H37" s="35"/>
      <c r="I37" s="119">
        <v>0.2</v>
      </c>
      <c r="J37" s="118">
        <f>ROUND(((SUM(BE111:BE118) + SUM(BE140:BE234))*I37),  2)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5" customHeight="1">
      <c r="A38" s="35"/>
      <c r="B38" s="36"/>
      <c r="C38" s="35"/>
      <c r="D38" s="35"/>
      <c r="E38" s="28" t="s">
        <v>38</v>
      </c>
      <c r="F38" s="118">
        <f>ROUND((SUM(BF111:BF118) + SUM(BF140:BF234)),  2)</f>
        <v>0</v>
      </c>
      <c r="G38" s="35"/>
      <c r="H38" s="35"/>
      <c r="I38" s="119">
        <v>0.2</v>
      </c>
      <c r="J38" s="118">
        <f>ROUND(((SUM(BF111:BF118) + SUM(BF140:BF234))*I38),  2)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5" hidden="1" customHeight="1">
      <c r="A39" s="35"/>
      <c r="B39" s="36"/>
      <c r="C39" s="35"/>
      <c r="D39" s="35"/>
      <c r="E39" s="28" t="s">
        <v>39</v>
      </c>
      <c r="F39" s="118">
        <f>ROUND((SUM(BG111:BG118) + SUM(BG140:BG234)),  2)</f>
        <v>0</v>
      </c>
      <c r="G39" s="35"/>
      <c r="H39" s="35"/>
      <c r="I39" s="119">
        <v>0.2</v>
      </c>
      <c r="J39" s="118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5" hidden="1" customHeight="1">
      <c r="A40" s="35"/>
      <c r="B40" s="36"/>
      <c r="C40" s="35"/>
      <c r="D40" s="35"/>
      <c r="E40" s="28" t="s">
        <v>40</v>
      </c>
      <c r="F40" s="118">
        <f>ROUND((SUM(BH111:BH118) + SUM(BH140:BH234)),  2)</f>
        <v>0</v>
      </c>
      <c r="G40" s="35"/>
      <c r="H40" s="35"/>
      <c r="I40" s="119">
        <v>0.2</v>
      </c>
      <c r="J40" s="118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5" hidden="1" customHeight="1">
      <c r="A41" s="35"/>
      <c r="B41" s="36"/>
      <c r="C41" s="35"/>
      <c r="D41" s="35"/>
      <c r="E41" s="28" t="s">
        <v>41</v>
      </c>
      <c r="F41" s="118">
        <f>ROUND((SUM(BI111:BI118) + SUM(BI140:BI234)),  2)</f>
        <v>0</v>
      </c>
      <c r="G41" s="35"/>
      <c r="H41" s="35"/>
      <c r="I41" s="119">
        <v>0</v>
      </c>
      <c r="J41" s="118">
        <f>0</f>
        <v>0</v>
      </c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7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25" customHeight="1">
      <c r="A43" s="35"/>
      <c r="B43" s="36"/>
      <c r="C43" s="109"/>
      <c r="D43" s="120" t="s">
        <v>42</v>
      </c>
      <c r="E43" s="63"/>
      <c r="F43" s="63"/>
      <c r="G43" s="121" t="s">
        <v>43</v>
      </c>
      <c r="H43" s="122" t="s">
        <v>44</v>
      </c>
      <c r="I43" s="63"/>
      <c r="J43" s="123">
        <f>SUM(J34:J41)</f>
        <v>0</v>
      </c>
      <c r="K43" s="124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5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4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5"/>
      <c r="D50" s="46" t="s">
        <v>45</v>
      </c>
      <c r="E50" s="47"/>
      <c r="F50" s="47"/>
      <c r="G50" s="46" t="s">
        <v>46</v>
      </c>
      <c r="H50" s="47"/>
      <c r="I50" s="47"/>
      <c r="J50" s="47"/>
      <c r="K50" s="47"/>
      <c r="L50" s="45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5"/>
      <c r="B61" s="36"/>
      <c r="C61" s="35"/>
      <c r="D61" s="48" t="s">
        <v>47</v>
      </c>
      <c r="E61" s="38"/>
      <c r="F61" s="125" t="s">
        <v>48</v>
      </c>
      <c r="G61" s="48" t="s">
        <v>47</v>
      </c>
      <c r="H61" s="38"/>
      <c r="I61" s="38"/>
      <c r="J61" s="126" t="s">
        <v>48</v>
      </c>
      <c r="K61" s="38"/>
      <c r="L61" s="4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5"/>
      <c r="B65" s="36"/>
      <c r="C65" s="35"/>
      <c r="D65" s="46" t="s">
        <v>49</v>
      </c>
      <c r="E65" s="49"/>
      <c r="F65" s="49"/>
      <c r="G65" s="46" t="s">
        <v>50</v>
      </c>
      <c r="H65" s="49"/>
      <c r="I65" s="49"/>
      <c r="J65" s="49"/>
      <c r="K65" s="49"/>
      <c r="L65" s="4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5"/>
      <c r="B76" s="36"/>
      <c r="C76" s="35"/>
      <c r="D76" s="48" t="s">
        <v>47</v>
      </c>
      <c r="E76" s="38"/>
      <c r="F76" s="125" t="s">
        <v>48</v>
      </c>
      <c r="G76" s="48" t="s">
        <v>47</v>
      </c>
      <c r="H76" s="38"/>
      <c r="I76" s="38"/>
      <c r="J76" s="126" t="s">
        <v>48</v>
      </c>
      <c r="K76" s="38"/>
      <c r="L76" s="4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5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7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5" customHeight="1">
      <c r="A82" s="35"/>
      <c r="B82" s="36"/>
      <c r="C82" s="22" t="s">
        <v>164</v>
      </c>
      <c r="D82" s="35"/>
      <c r="E82" s="35"/>
      <c r="F82" s="35"/>
      <c r="G82" s="35"/>
      <c r="H82" s="35"/>
      <c r="I82" s="35"/>
      <c r="J82" s="35"/>
      <c r="K82" s="35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7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5"/>
      <c r="D85" s="35"/>
      <c r="E85" s="334" t="str">
        <f>E7</f>
        <v>LTC-LEOPOLDOVSKÝ TENISOVÝ KLUB</v>
      </c>
      <c r="F85" s="335"/>
      <c r="G85" s="335"/>
      <c r="H85" s="3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1"/>
      <c r="C86" s="28" t="s">
        <v>115</v>
      </c>
      <c r="L86" s="21"/>
    </row>
    <row r="87" spans="1:31" s="2" customFormat="1" ht="16.5" customHeight="1">
      <c r="A87" s="35"/>
      <c r="B87" s="36"/>
      <c r="C87" s="35"/>
      <c r="D87" s="35"/>
      <c r="E87" s="334" t="s">
        <v>87</v>
      </c>
      <c r="F87" s="339"/>
      <c r="G87" s="339"/>
      <c r="H87" s="339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28" t="s">
        <v>120</v>
      </c>
      <c r="D88" s="35"/>
      <c r="E88" s="35"/>
      <c r="F88" s="35"/>
      <c r="G88" s="35"/>
      <c r="H88" s="3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5"/>
      <c r="D89" s="35"/>
      <c r="E89" s="292">
        <f>E11</f>
        <v>0</v>
      </c>
      <c r="F89" s="339"/>
      <c r="G89" s="339"/>
      <c r="H89" s="339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7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28" t="s">
        <v>18</v>
      </c>
      <c r="D91" s="35"/>
      <c r="E91" s="35"/>
      <c r="F91" s="26" t="str">
        <f>F14</f>
        <v>Gucmanova ul.,Leopoldov</v>
      </c>
      <c r="G91" s="35"/>
      <c r="H91" s="35"/>
      <c r="I91" s="28" t="s">
        <v>20</v>
      </c>
      <c r="J91" s="58">
        <f>IF(J14="","",J14)</f>
        <v>44278</v>
      </c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7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5" customHeight="1">
      <c r="A93" s="35"/>
      <c r="B93" s="36"/>
      <c r="C93" s="28" t="s">
        <v>21</v>
      </c>
      <c r="D93" s="35"/>
      <c r="E93" s="35"/>
      <c r="F93" s="26" t="str">
        <f>E17</f>
        <v>Mesto Leopoldov</v>
      </c>
      <c r="G93" s="35"/>
      <c r="H93" s="35"/>
      <c r="I93" s="28" t="s">
        <v>26</v>
      </c>
      <c r="J93" s="31" t="str">
        <f>E23</f>
        <v>PLURAL,s.r.o.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5" customHeight="1">
      <c r="A94" s="35"/>
      <c r="B94" s="36"/>
      <c r="C94" s="28" t="s">
        <v>24</v>
      </c>
      <c r="D94" s="35"/>
      <c r="E94" s="35"/>
      <c r="F94" s="26" t="str">
        <f>IF(E20="","",E20)</f>
        <v>Vyplň údaj</v>
      </c>
      <c r="G94" s="35"/>
      <c r="H94" s="35"/>
      <c r="I94" s="28" t="s">
        <v>28</v>
      </c>
      <c r="J94" s="31" t="str">
        <f>E26</f>
        <v>Rosoft,s.r.o.</v>
      </c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2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27" t="s">
        <v>165</v>
      </c>
      <c r="D96" s="109"/>
      <c r="E96" s="109"/>
      <c r="F96" s="109"/>
      <c r="G96" s="109"/>
      <c r="H96" s="109"/>
      <c r="I96" s="109"/>
      <c r="J96" s="128" t="s">
        <v>166</v>
      </c>
      <c r="K96" s="109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0.25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22.75" customHeight="1">
      <c r="A98" s="35"/>
      <c r="B98" s="36"/>
      <c r="C98" s="129" t="s">
        <v>167</v>
      </c>
      <c r="D98" s="35"/>
      <c r="E98" s="35"/>
      <c r="F98" s="35"/>
      <c r="G98" s="35"/>
      <c r="H98" s="35"/>
      <c r="I98" s="35"/>
      <c r="J98" s="74">
        <f>J140</f>
        <v>0</v>
      </c>
      <c r="K98" s="35"/>
      <c r="L98" s="4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168</v>
      </c>
    </row>
    <row r="99" spans="1:65" s="9" customFormat="1" ht="25" customHeight="1">
      <c r="B99" s="130"/>
      <c r="D99" s="131" t="s">
        <v>1489</v>
      </c>
      <c r="E99" s="132"/>
      <c r="F99" s="132"/>
      <c r="G99" s="132"/>
      <c r="H99" s="132"/>
      <c r="I99" s="132"/>
      <c r="J99" s="133">
        <f>J141</f>
        <v>0</v>
      </c>
      <c r="L99" s="130"/>
    </row>
    <row r="100" spans="1:65" s="9" customFormat="1" ht="25" customHeight="1">
      <c r="B100" s="130"/>
      <c r="D100" s="131" t="s">
        <v>169</v>
      </c>
      <c r="E100" s="132"/>
      <c r="F100" s="132"/>
      <c r="G100" s="132"/>
      <c r="H100" s="132"/>
      <c r="I100" s="132"/>
      <c r="J100" s="133">
        <f>J150</f>
        <v>0</v>
      </c>
      <c r="L100" s="130"/>
    </row>
    <row r="101" spans="1:65" s="10" customFormat="1" ht="20" customHeight="1">
      <c r="B101" s="134"/>
      <c r="D101" s="135" t="s">
        <v>1490</v>
      </c>
      <c r="E101" s="136"/>
      <c r="F101" s="136"/>
      <c r="G101" s="136"/>
      <c r="H101" s="136"/>
      <c r="I101" s="136"/>
      <c r="J101" s="137">
        <f>J151</f>
        <v>0</v>
      </c>
      <c r="L101" s="134"/>
    </row>
    <row r="102" spans="1:65" s="9" customFormat="1" ht="25" customHeight="1">
      <c r="B102" s="130"/>
      <c r="D102" s="131" t="s">
        <v>1491</v>
      </c>
      <c r="E102" s="132"/>
      <c r="F102" s="132"/>
      <c r="G102" s="132"/>
      <c r="H102" s="132"/>
      <c r="I102" s="132"/>
      <c r="J102" s="133">
        <f>J178</f>
        <v>0</v>
      </c>
      <c r="L102" s="130"/>
    </row>
    <row r="103" spans="1:65" s="9" customFormat="1" ht="25" customHeight="1">
      <c r="B103" s="130"/>
      <c r="D103" s="131" t="s">
        <v>1492</v>
      </c>
      <c r="E103" s="132"/>
      <c r="F103" s="132"/>
      <c r="G103" s="132"/>
      <c r="H103" s="132"/>
      <c r="I103" s="132"/>
      <c r="J103" s="133">
        <f>J187</f>
        <v>0</v>
      </c>
      <c r="L103" s="130"/>
    </row>
    <row r="104" spans="1:65" s="9" customFormat="1" ht="25" customHeight="1">
      <c r="B104" s="130"/>
      <c r="D104" s="131" t="s">
        <v>178</v>
      </c>
      <c r="E104" s="132"/>
      <c r="F104" s="132"/>
      <c r="G104" s="132"/>
      <c r="H104" s="132"/>
      <c r="I104" s="132"/>
      <c r="J104" s="133">
        <f>J200</f>
        <v>0</v>
      </c>
      <c r="L104" s="130"/>
    </row>
    <row r="105" spans="1:65" s="10" customFormat="1" ht="20" customHeight="1">
      <c r="B105" s="134"/>
      <c r="D105" s="135" t="s">
        <v>1493</v>
      </c>
      <c r="E105" s="136"/>
      <c r="F105" s="136"/>
      <c r="G105" s="136"/>
      <c r="H105" s="136"/>
      <c r="I105" s="136"/>
      <c r="J105" s="137">
        <f>J201</f>
        <v>0</v>
      </c>
      <c r="L105" s="134"/>
    </row>
    <row r="106" spans="1:65" s="10" customFormat="1" ht="20" customHeight="1">
      <c r="B106" s="134"/>
      <c r="D106" s="135" t="s">
        <v>1494</v>
      </c>
      <c r="E106" s="136"/>
      <c r="F106" s="136"/>
      <c r="G106" s="136"/>
      <c r="H106" s="136"/>
      <c r="I106" s="136"/>
      <c r="J106" s="137">
        <f>J221</f>
        <v>0</v>
      </c>
      <c r="L106" s="134"/>
    </row>
    <row r="107" spans="1:65" s="9" customFormat="1" ht="25" customHeight="1">
      <c r="B107" s="130"/>
      <c r="D107" s="131" t="s">
        <v>1293</v>
      </c>
      <c r="E107" s="132"/>
      <c r="F107" s="132"/>
      <c r="G107" s="132"/>
      <c r="H107" s="132"/>
      <c r="I107" s="132"/>
      <c r="J107" s="133">
        <f>J231</f>
        <v>0</v>
      </c>
      <c r="L107" s="130"/>
    </row>
    <row r="108" spans="1:65" s="10" customFormat="1" ht="20" customHeight="1">
      <c r="B108" s="134"/>
      <c r="D108" s="135" t="s">
        <v>1495</v>
      </c>
      <c r="E108" s="136"/>
      <c r="F108" s="136"/>
      <c r="G108" s="136"/>
      <c r="H108" s="136"/>
      <c r="I108" s="136"/>
      <c r="J108" s="137">
        <f>J232</f>
        <v>0</v>
      </c>
      <c r="L108" s="134"/>
    </row>
    <row r="109" spans="1:65" s="2" customFormat="1" ht="21.75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4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65" s="2" customFormat="1" ht="7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4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65" s="2" customFormat="1" ht="29.25" customHeight="1">
      <c r="A111" s="35"/>
      <c r="B111" s="36"/>
      <c r="C111" s="129" t="s">
        <v>193</v>
      </c>
      <c r="D111" s="35"/>
      <c r="E111" s="35"/>
      <c r="F111" s="35"/>
      <c r="G111" s="35"/>
      <c r="H111" s="35"/>
      <c r="I111" s="35"/>
      <c r="J111" s="138">
        <f>ROUND(J112 + J113 + J114 + J115 + J116 + J117,2)</f>
        <v>0</v>
      </c>
      <c r="K111" s="35"/>
      <c r="L111" s="45"/>
      <c r="N111" s="139" t="s">
        <v>36</v>
      </c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65" s="2" customFormat="1" ht="18" customHeight="1">
      <c r="A112" s="35"/>
      <c r="B112" s="140"/>
      <c r="C112" s="141"/>
      <c r="D112" s="289" t="s">
        <v>194</v>
      </c>
      <c r="E112" s="333"/>
      <c r="F112" s="333"/>
      <c r="G112" s="141"/>
      <c r="H112" s="141"/>
      <c r="I112" s="141"/>
      <c r="J112" s="102">
        <v>0</v>
      </c>
      <c r="K112" s="141"/>
      <c r="L112" s="143"/>
      <c r="M112" s="144"/>
      <c r="N112" s="145" t="s">
        <v>38</v>
      </c>
      <c r="O112" s="144"/>
      <c r="P112" s="144"/>
      <c r="Q112" s="144"/>
      <c r="R112" s="144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6" t="s">
        <v>195</v>
      </c>
      <c r="AZ112" s="144"/>
      <c r="BA112" s="144"/>
      <c r="BB112" s="144"/>
      <c r="BC112" s="144"/>
      <c r="BD112" s="144"/>
      <c r="BE112" s="147">
        <f t="shared" ref="BE112:BE117" si="0">IF(N112="základná",J112,0)</f>
        <v>0</v>
      </c>
      <c r="BF112" s="147">
        <f t="shared" ref="BF112:BF117" si="1">IF(N112="znížená",J112,0)</f>
        <v>0</v>
      </c>
      <c r="BG112" s="147">
        <f t="shared" ref="BG112:BG117" si="2">IF(N112="zákl. prenesená",J112,0)</f>
        <v>0</v>
      </c>
      <c r="BH112" s="147">
        <f t="shared" ref="BH112:BH117" si="3">IF(N112="zníž. prenesená",J112,0)</f>
        <v>0</v>
      </c>
      <c r="BI112" s="147">
        <f t="shared" ref="BI112:BI117" si="4">IF(N112="nulová",J112,0)</f>
        <v>0</v>
      </c>
      <c r="BJ112" s="146" t="s">
        <v>83</v>
      </c>
      <c r="BK112" s="144"/>
      <c r="BL112" s="144"/>
      <c r="BM112" s="144"/>
    </row>
    <row r="113" spans="1:65" s="2" customFormat="1" ht="18" customHeight="1">
      <c r="A113" s="35"/>
      <c r="B113" s="140"/>
      <c r="C113" s="141"/>
      <c r="D113" s="289" t="s">
        <v>196</v>
      </c>
      <c r="E113" s="333"/>
      <c r="F113" s="333"/>
      <c r="G113" s="141"/>
      <c r="H113" s="141"/>
      <c r="I113" s="141"/>
      <c r="J113" s="102">
        <v>0</v>
      </c>
      <c r="K113" s="141"/>
      <c r="L113" s="143"/>
      <c r="M113" s="144"/>
      <c r="N113" s="145" t="s">
        <v>38</v>
      </c>
      <c r="O113" s="144"/>
      <c r="P113" s="144"/>
      <c r="Q113" s="144"/>
      <c r="R113" s="144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6" t="s">
        <v>195</v>
      </c>
      <c r="AZ113" s="144"/>
      <c r="BA113" s="144"/>
      <c r="BB113" s="144"/>
      <c r="BC113" s="144"/>
      <c r="BD113" s="144"/>
      <c r="BE113" s="147">
        <f t="shared" si="0"/>
        <v>0</v>
      </c>
      <c r="BF113" s="147">
        <f t="shared" si="1"/>
        <v>0</v>
      </c>
      <c r="BG113" s="147">
        <f t="shared" si="2"/>
        <v>0</v>
      </c>
      <c r="BH113" s="147">
        <f t="shared" si="3"/>
        <v>0</v>
      </c>
      <c r="BI113" s="147">
        <f t="shared" si="4"/>
        <v>0</v>
      </c>
      <c r="BJ113" s="146" t="s">
        <v>83</v>
      </c>
      <c r="BK113" s="144"/>
      <c r="BL113" s="144"/>
      <c r="BM113" s="144"/>
    </row>
    <row r="114" spans="1:65" s="2" customFormat="1" ht="18" customHeight="1">
      <c r="A114" s="35"/>
      <c r="B114" s="140"/>
      <c r="C114" s="141"/>
      <c r="D114" s="289" t="s">
        <v>197</v>
      </c>
      <c r="E114" s="333"/>
      <c r="F114" s="333"/>
      <c r="G114" s="141"/>
      <c r="H114" s="141"/>
      <c r="I114" s="141"/>
      <c r="J114" s="102">
        <v>0</v>
      </c>
      <c r="K114" s="141"/>
      <c r="L114" s="143"/>
      <c r="M114" s="144"/>
      <c r="N114" s="145" t="s">
        <v>38</v>
      </c>
      <c r="O114" s="144"/>
      <c r="P114" s="144"/>
      <c r="Q114" s="144"/>
      <c r="R114" s="144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6" t="s">
        <v>195</v>
      </c>
      <c r="AZ114" s="144"/>
      <c r="BA114" s="144"/>
      <c r="BB114" s="144"/>
      <c r="BC114" s="144"/>
      <c r="BD114" s="144"/>
      <c r="BE114" s="147">
        <f t="shared" si="0"/>
        <v>0</v>
      </c>
      <c r="BF114" s="147">
        <f t="shared" si="1"/>
        <v>0</v>
      </c>
      <c r="BG114" s="147">
        <f t="shared" si="2"/>
        <v>0</v>
      </c>
      <c r="BH114" s="147">
        <f t="shared" si="3"/>
        <v>0</v>
      </c>
      <c r="BI114" s="147">
        <f t="shared" si="4"/>
        <v>0</v>
      </c>
      <c r="BJ114" s="146" t="s">
        <v>83</v>
      </c>
      <c r="BK114" s="144"/>
      <c r="BL114" s="144"/>
      <c r="BM114" s="144"/>
    </row>
    <row r="115" spans="1:65" s="2" customFormat="1" ht="18" customHeight="1">
      <c r="A115" s="35"/>
      <c r="B115" s="140"/>
      <c r="C115" s="141"/>
      <c r="D115" s="289" t="s">
        <v>198</v>
      </c>
      <c r="E115" s="333"/>
      <c r="F115" s="333"/>
      <c r="G115" s="141"/>
      <c r="H115" s="141"/>
      <c r="I115" s="141"/>
      <c r="J115" s="102">
        <v>0</v>
      </c>
      <c r="K115" s="141"/>
      <c r="L115" s="143"/>
      <c r="M115" s="144"/>
      <c r="N115" s="145" t="s">
        <v>38</v>
      </c>
      <c r="O115" s="144"/>
      <c r="P115" s="144"/>
      <c r="Q115" s="144"/>
      <c r="R115" s="144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6" t="s">
        <v>195</v>
      </c>
      <c r="AZ115" s="144"/>
      <c r="BA115" s="144"/>
      <c r="BB115" s="144"/>
      <c r="BC115" s="144"/>
      <c r="BD115" s="144"/>
      <c r="BE115" s="147">
        <f t="shared" si="0"/>
        <v>0</v>
      </c>
      <c r="BF115" s="147">
        <f t="shared" si="1"/>
        <v>0</v>
      </c>
      <c r="BG115" s="147">
        <f t="shared" si="2"/>
        <v>0</v>
      </c>
      <c r="BH115" s="147">
        <f t="shared" si="3"/>
        <v>0</v>
      </c>
      <c r="BI115" s="147">
        <f t="shared" si="4"/>
        <v>0</v>
      </c>
      <c r="BJ115" s="146" t="s">
        <v>83</v>
      </c>
      <c r="BK115" s="144"/>
      <c r="BL115" s="144"/>
      <c r="BM115" s="144"/>
    </row>
    <row r="116" spans="1:65" s="2" customFormat="1" ht="18" customHeight="1">
      <c r="A116" s="35"/>
      <c r="B116" s="140"/>
      <c r="C116" s="141"/>
      <c r="D116" s="289" t="s">
        <v>199</v>
      </c>
      <c r="E116" s="333"/>
      <c r="F116" s="333"/>
      <c r="G116" s="141"/>
      <c r="H116" s="141"/>
      <c r="I116" s="141"/>
      <c r="J116" s="102">
        <v>0</v>
      </c>
      <c r="K116" s="141"/>
      <c r="L116" s="143"/>
      <c r="M116" s="144"/>
      <c r="N116" s="145" t="s">
        <v>38</v>
      </c>
      <c r="O116" s="144"/>
      <c r="P116" s="144"/>
      <c r="Q116" s="144"/>
      <c r="R116" s="144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6" t="s">
        <v>195</v>
      </c>
      <c r="AZ116" s="144"/>
      <c r="BA116" s="144"/>
      <c r="BB116" s="144"/>
      <c r="BC116" s="144"/>
      <c r="BD116" s="144"/>
      <c r="BE116" s="147">
        <f t="shared" si="0"/>
        <v>0</v>
      </c>
      <c r="BF116" s="147">
        <f t="shared" si="1"/>
        <v>0</v>
      </c>
      <c r="BG116" s="147">
        <f t="shared" si="2"/>
        <v>0</v>
      </c>
      <c r="BH116" s="147">
        <f t="shared" si="3"/>
        <v>0</v>
      </c>
      <c r="BI116" s="147">
        <f t="shared" si="4"/>
        <v>0</v>
      </c>
      <c r="BJ116" s="146" t="s">
        <v>83</v>
      </c>
      <c r="BK116" s="144"/>
      <c r="BL116" s="144"/>
      <c r="BM116" s="144"/>
    </row>
    <row r="117" spans="1:65" s="2" customFormat="1" ht="18" customHeight="1">
      <c r="A117" s="35"/>
      <c r="B117" s="140"/>
      <c r="C117" s="141"/>
      <c r="D117" s="142" t="s">
        <v>200</v>
      </c>
      <c r="E117" s="141"/>
      <c r="F117" s="141"/>
      <c r="G117" s="141"/>
      <c r="H117" s="141"/>
      <c r="I117" s="141"/>
      <c r="J117" s="102">
        <f>ROUND(J32*T117,2)</f>
        <v>0</v>
      </c>
      <c r="K117" s="141"/>
      <c r="L117" s="143"/>
      <c r="M117" s="144"/>
      <c r="N117" s="145" t="s">
        <v>38</v>
      </c>
      <c r="O117" s="144"/>
      <c r="P117" s="144"/>
      <c r="Q117" s="144"/>
      <c r="R117" s="144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6" t="s">
        <v>201</v>
      </c>
      <c r="AZ117" s="144"/>
      <c r="BA117" s="144"/>
      <c r="BB117" s="144"/>
      <c r="BC117" s="144"/>
      <c r="BD117" s="144"/>
      <c r="BE117" s="147">
        <f t="shared" si="0"/>
        <v>0</v>
      </c>
      <c r="BF117" s="147">
        <f t="shared" si="1"/>
        <v>0</v>
      </c>
      <c r="BG117" s="147">
        <f t="shared" si="2"/>
        <v>0</v>
      </c>
      <c r="BH117" s="147">
        <f t="shared" si="3"/>
        <v>0</v>
      </c>
      <c r="BI117" s="147">
        <f t="shared" si="4"/>
        <v>0</v>
      </c>
      <c r="BJ117" s="146" t="s">
        <v>83</v>
      </c>
      <c r="BK117" s="144"/>
      <c r="BL117" s="144"/>
      <c r="BM117" s="144"/>
    </row>
    <row r="118" spans="1:65" s="2" customForma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29.25" customHeight="1">
      <c r="A119" s="35"/>
      <c r="B119" s="36"/>
      <c r="C119" s="108" t="s">
        <v>101</v>
      </c>
      <c r="D119" s="109"/>
      <c r="E119" s="109"/>
      <c r="F119" s="109"/>
      <c r="G119" s="109"/>
      <c r="H119" s="109"/>
      <c r="I119" s="109"/>
      <c r="J119" s="110">
        <f>ROUND(J98+J111,2)</f>
        <v>0</v>
      </c>
      <c r="K119" s="109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7" customHeight="1">
      <c r="A120" s="35"/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4" spans="1:65" s="2" customFormat="1" ht="7" customHeight="1">
      <c r="A124" s="35"/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5" s="2" customFormat="1" ht="25" customHeight="1">
      <c r="A125" s="35"/>
      <c r="B125" s="36"/>
      <c r="C125" s="22" t="s">
        <v>202</v>
      </c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5" s="2" customFormat="1" ht="7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5" s="2" customFormat="1" ht="12" customHeight="1">
      <c r="A127" s="35"/>
      <c r="B127" s="36"/>
      <c r="C127" s="28" t="s">
        <v>15</v>
      </c>
      <c r="D127" s="35"/>
      <c r="E127" s="35"/>
      <c r="F127" s="35"/>
      <c r="G127" s="35"/>
      <c r="H127" s="35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65" s="2" customFormat="1" ht="16.5" customHeight="1">
      <c r="A128" s="35"/>
      <c r="B128" s="36"/>
      <c r="C128" s="35"/>
      <c r="D128" s="35"/>
      <c r="E128" s="334" t="str">
        <f>E7</f>
        <v>LTC-LEOPOLDOVSKÝ TENISOVÝ KLUB</v>
      </c>
      <c r="F128" s="335"/>
      <c r="G128" s="335"/>
      <c r="H128" s="3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" customFormat="1" ht="12" customHeight="1">
      <c r="B129" s="21"/>
      <c r="C129" s="28" t="s">
        <v>115</v>
      </c>
      <c r="L129" s="21"/>
    </row>
    <row r="130" spans="1:65" s="2" customFormat="1" ht="16.5" customHeight="1">
      <c r="A130" s="35"/>
      <c r="B130" s="36"/>
      <c r="C130" s="35"/>
      <c r="D130" s="35"/>
      <c r="E130" s="334" t="s">
        <v>87</v>
      </c>
      <c r="F130" s="339"/>
      <c r="G130" s="339"/>
      <c r="H130" s="339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2" customHeight="1">
      <c r="A131" s="35"/>
      <c r="B131" s="36"/>
      <c r="C131" s="28" t="s">
        <v>120</v>
      </c>
      <c r="D131" s="35"/>
      <c r="E131" s="35"/>
      <c r="F131" s="35"/>
      <c r="G131" s="35"/>
      <c r="H131" s="35"/>
      <c r="I131" s="35"/>
      <c r="J131" s="35"/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6.5" customHeight="1">
      <c r="A132" s="35"/>
      <c r="B132" s="36"/>
      <c r="C132" s="35"/>
      <c r="D132" s="35"/>
      <c r="E132" s="292">
        <f>E11</f>
        <v>0</v>
      </c>
      <c r="F132" s="339"/>
      <c r="G132" s="339"/>
      <c r="H132" s="339"/>
      <c r="I132" s="35"/>
      <c r="J132" s="35"/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7" customHeight="1">
      <c r="A133" s="35"/>
      <c r="B133" s="36"/>
      <c r="C133" s="35"/>
      <c r="D133" s="35"/>
      <c r="E133" s="35"/>
      <c r="F133" s="35"/>
      <c r="G133" s="35"/>
      <c r="H133" s="35"/>
      <c r="I133" s="35"/>
      <c r="J133" s="35"/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2" customHeight="1">
      <c r="A134" s="35"/>
      <c r="B134" s="36"/>
      <c r="C134" s="28" t="s">
        <v>18</v>
      </c>
      <c r="D134" s="35"/>
      <c r="E134" s="35"/>
      <c r="F134" s="26" t="str">
        <f>F14</f>
        <v>Gucmanova ul.,Leopoldov</v>
      </c>
      <c r="G134" s="35"/>
      <c r="H134" s="35"/>
      <c r="I134" s="28" t="s">
        <v>20</v>
      </c>
      <c r="J134" s="58">
        <f>IF(J14="","",J14)</f>
        <v>44278</v>
      </c>
      <c r="K134" s="35"/>
      <c r="L134" s="4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7" customHeight="1">
      <c r="A135" s="35"/>
      <c r="B135" s="36"/>
      <c r="C135" s="35"/>
      <c r="D135" s="35"/>
      <c r="E135" s="35"/>
      <c r="F135" s="35"/>
      <c r="G135" s="35"/>
      <c r="H135" s="35"/>
      <c r="I135" s="35"/>
      <c r="J135" s="35"/>
      <c r="K135" s="35"/>
      <c r="L135" s="4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2" customFormat="1" ht="15.25" customHeight="1">
      <c r="A136" s="35"/>
      <c r="B136" s="36"/>
      <c r="C136" s="28" t="s">
        <v>21</v>
      </c>
      <c r="D136" s="35"/>
      <c r="E136" s="35"/>
      <c r="F136" s="26" t="str">
        <f>E17</f>
        <v>Mesto Leopoldov</v>
      </c>
      <c r="G136" s="35"/>
      <c r="H136" s="35"/>
      <c r="I136" s="28" t="s">
        <v>26</v>
      </c>
      <c r="J136" s="31" t="str">
        <f>E23</f>
        <v>PLURAL,s.r.o.</v>
      </c>
      <c r="K136" s="35"/>
      <c r="L136" s="4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5" s="2" customFormat="1" ht="15.25" customHeight="1">
      <c r="A137" s="35"/>
      <c r="B137" s="36"/>
      <c r="C137" s="28" t="s">
        <v>24</v>
      </c>
      <c r="D137" s="35"/>
      <c r="E137" s="35"/>
      <c r="F137" s="26" t="str">
        <f>IF(E20="","",E20)</f>
        <v>Vyplň údaj</v>
      </c>
      <c r="G137" s="35"/>
      <c r="H137" s="35"/>
      <c r="I137" s="28" t="s">
        <v>28</v>
      </c>
      <c r="J137" s="31" t="str">
        <f>E26</f>
        <v>Rosoft,s.r.o.</v>
      </c>
      <c r="K137" s="35"/>
      <c r="L137" s="4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65" s="2" customFormat="1" ht="10.25" customHeight="1">
      <c r="A138" s="35"/>
      <c r="B138" s="36"/>
      <c r="C138" s="35"/>
      <c r="D138" s="35"/>
      <c r="E138" s="35"/>
      <c r="F138" s="35"/>
      <c r="G138" s="35"/>
      <c r="H138" s="35"/>
      <c r="I138" s="35"/>
      <c r="J138" s="35"/>
      <c r="K138" s="35"/>
      <c r="L138" s="4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65" s="11" customFormat="1" ht="29.25" customHeight="1">
      <c r="A139" s="148"/>
      <c r="B139" s="149"/>
      <c r="C139" s="150" t="s">
        <v>203</v>
      </c>
      <c r="D139" s="151" t="s">
        <v>57</v>
      </c>
      <c r="E139" s="151" t="s">
        <v>53</v>
      </c>
      <c r="F139" s="151" t="s">
        <v>54</v>
      </c>
      <c r="G139" s="151" t="s">
        <v>204</v>
      </c>
      <c r="H139" s="151" t="s">
        <v>205</v>
      </c>
      <c r="I139" s="151" t="s">
        <v>206</v>
      </c>
      <c r="J139" s="152" t="s">
        <v>166</v>
      </c>
      <c r="K139" s="153" t="s">
        <v>207</v>
      </c>
      <c r="L139" s="154"/>
      <c r="M139" s="65" t="s">
        <v>1</v>
      </c>
      <c r="N139" s="66" t="s">
        <v>36</v>
      </c>
      <c r="O139" s="66" t="s">
        <v>208</v>
      </c>
      <c r="P139" s="66" t="s">
        <v>209</v>
      </c>
      <c r="Q139" s="66" t="s">
        <v>210</v>
      </c>
      <c r="R139" s="66" t="s">
        <v>211</v>
      </c>
      <c r="S139" s="66" t="s">
        <v>212</v>
      </c>
      <c r="T139" s="67" t="s">
        <v>213</v>
      </c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</row>
    <row r="140" spans="1:65" s="2" customFormat="1" ht="22.75" customHeight="1">
      <c r="A140" s="35"/>
      <c r="B140" s="36"/>
      <c r="C140" s="72" t="s">
        <v>163</v>
      </c>
      <c r="D140" s="35"/>
      <c r="E140" s="35"/>
      <c r="F140" s="35"/>
      <c r="G140" s="35"/>
      <c r="H140" s="35"/>
      <c r="I140" s="35"/>
      <c r="J140" s="155">
        <f>BK140</f>
        <v>0</v>
      </c>
      <c r="K140" s="35"/>
      <c r="L140" s="36"/>
      <c r="M140" s="68"/>
      <c r="N140" s="59"/>
      <c r="O140" s="69"/>
      <c r="P140" s="156">
        <f>P141+P150+P178+P187+P200+P231</f>
        <v>0</v>
      </c>
      <c r="Q140" s="69"/>
      <c r="R140" s="156">
        <f>R141+R150+R178+R187+R200+R231</f>
        <v>0</v>
      </c>
      <c r="S140" s="69"/>
      <c r="T140" s="157">
        <f>T141+T150+T178+T187+T200+T231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71</v>
      </c>
      <c r="AU140" s="18" t="s">
        <v>168</v>
      </c>
      <c r="BK140" s="158">
        <f>BK141+BK150+BK178+BK187+BK200+BK231</f>
        <v>0</v>
      </c>
    </row>
    <row r="141" spans="1:65" s="12" customFormat="1" ht="26" customHeight="1">
      <c r="B141" s="159"/>
      <c r="D141" s="160" t="s">
        <v>71</v>
      </c>
      <c r="E141" s="161" t="s">
        <v>78</v>
      </c>
      <c r="F141" s="161" t="s">
        <v>217</v>
      </c>
      <c r="I141" s="162"/>
      <c r="J141" s="163">
        <f>BK141</f>
        <v>0</v>
      </c>
      <c r="L141" s="159"/>
      <c r="M141" s="164"/>
      <c r="N141" s="165"/>
      <c r="O141" s="165"/>
      <c r="P141" s="166">
        <f>SUM(P142:P149)</f>
        <v>0</v>
      </c>
      <c r="Q141" s="165"/>
      <c r="R141" s="166">
        <f>SUM(R142:R149)</f>
        <v>0</v>
      </c>
      <c r="S141" s="165"/>
      <c r="T141" s="167">
        <f>SUM(T142:T149)</f>
        <v>0</v>
      </c>
      <c r="AR141" s="160" t="s">
        <v>78</v>
      </c>
      <c r="AT141" s="168" t="s">
        <v>71</v>
      </c>
      <c r="AU141" s="168" t="s">
        <v>72</v>
      </c>
      <c r="AY141" s="160" t="s">
        <v>216</v>
      </c>
      <c r="BK141" s="169">
        <f>SUM(BK142:BK149)</f>
        <v>0</v>
      </c>
    </row>
    <row r="142" spans="1:65" s="2" customFormat="1" ht="16.5" customHeight="1">
      <c r="A142" s="35"/>
      <c r="B142" s="140"/>
      <c r="C142" s="172" t="s">
        <v>78</v>
      </c>
      <c r="D142" s="172" t="s">
        <v>218</v>
      </c>
      <c r="E142" s="173" t="s">
        <v>1496</v>
      </c>
      <c r="F142" s="174" t="s">
        <v>252</v>
      </c>
      <c r="G142" s="175" t="s">
        <v>221</v>
      </c>
      <c r="H142" s="176">
        <v>42.72</v>
      </c>
      <c r="I142" s="177"/>
      <c r="J142" s="178">
        <f t="shared" ref="J142:J149" si="5">ROUND(I142*H142,2)</f>
        <v>0</v>
      </c>
      <c r="K142" s="179"/>
      <c r="L142" s="36"/>
      <c r="M142" s="180" t="s">
        <v>1</v>
      </c>
      <c r="N142" s="181" t="s">
        <v>38</v>
      </c>
      <c r="O142" s="61"/>
      <c r="P142" s="182">
        <f t="shared" ref="P142:P149" si="6">O142*H142</f>
        <v>0</v>
      </c>
      <c r="Q142" s="182">
        <v>0</v>
      </c>
      <c r="R142" s="182">
        <f t="shared" ref="R142:R149" si="7">Q142*H142</f>
        <v>0</v>
      </c>
      <c r="S142" s="182">
        <v>0</v>
      </c>
      <c r="T142" s="183">
        <f t="shared" ref="T142:T149" si="8"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4" t="s">
        <v>222</v>
      </c>
      <c r="AT142" s="184" t="s">
        <v>218</v>
      </c>
      <c r="AU142" s="184" t="s">
        <v>78</v>
      </c>
      <c r="AY142" s="18" t="s">
        <v>216</v>
      </c>
      <c r="BE142" s="105">
        <f t="shared" ref="BE142:BE149" si="9">IF(N142="základná",J142,0)</f>
        <v>0</v>
      </c>
      <c r="BF142" s="105">
        <f t="shared" ref="BF142:BF149" si="10">IF(N142="znížená",J142,0)</f>
        <v>0</v>
      </c>
      <c r="BG142" s="105">
        <f t="shared" ref="BG142:BG149" si="11">IF(N142="zákl. prenesená",J142,0)</f>
        <v>0</v>
      </c>
      <c r="BH142" s="105">
        <f t="shared" ref="BH142:BH149" si="12">IF(N142="zníž. prenesená",J142,0)</f>
        <v>0</v>
      </c>
      <c r="BI142" s="105">
        <f t="shared" ref="BI142:BI149" si="13">IF(N142="nulová",J142,0)</f>
        <v>0</v>
      </c>
      <c r="BJ142" s="18" t="s">
        <v>83</v>
      </c>
      <c r="BK142" s="105">
        <f t="shared" ref="BK142:BK149" si="14">ROUND(I142*H142,2)</f>
        <v>0</v>
      </c>
      <c r="BL142" s="18" t="s">
        <v>222</v>
      </c>
      <c r="BM142" s="184" t="s">
        <v>83</v>
      </c>
    </row>
    <row r="143" spans="1:65" s="2" customFormat="1" ht="33" customHeight="1">
      <c r="A143" s="35"/>
      <c r="B143" s="140"/>
      <c r="C143" s="172" t="s">
        <v>83</v>
      </c>
      <c r="D143" s="172" t="s">
        <v>218</v>
      </c>
      <c r="E143" s="173" t="s">
        <v>1497</v>
      </c>
      <c r="F143" s="174" t="s">
        <v>1498</v>
      </c>
      <c r="G143" s="175" t="s">
        <v>221</v>
      </c>
      <c r="H143" s="176">
        <v>42.72</v>
      </c>
      <c r="I143" s="177"/>
      <c r="J143" s="178">
        <f t="shared" si="5"/>
        <v>0</v>
      </c>
      <c r="K143" s="179"/>
      <c r="L143" s="36"/>
      <c r="M143" s="180" t="s">
        <v>1</v>
      </c>
      <c r="N143" s="181" t="s">
        <v>38</v>
      </c>
      <c r="O143" s="61"/>
      <c r="P143" s="182">
        <f t="shared" si="6"/>
        <v>0</v>
      </c>
      <c r="Q143" s="182">
        <v>0</v>
      </c>
      <c r="R143" s="182">
        <f t="shared" si="7"/>
        <v>0</v>
      </c>
      <c r="S143" s="182">
        <v>0</v>
      </c>
      <c r="T143" s="183">
        <f t="shared" si="8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4" t="s">
        <v>222</v>
      </c>
      <c r="AT143" s="184" t="s">
        <v>218</v>
      </c>
      <c r="AU143" s="184" t="s">
        <v>78</v>
      </c>
      <c r="AY143" s="18" t="s">
        <v>216</v>
      </c>
      <c r="BE143" s="105">
        <f t="shared" si="9"/>
        <v>0</v>
      </c>
      <c r="BF143" s="105">
        <f t="shared" si="10"/>
        <v>0</v>
      </c>
      <c r="BG143" s="105">
        <f t="shared" si="11"/>
        <v>0</v>
      </c>
      <c r="BH143" s="105">
        <f t="shared" si="12"/>
        <v>0</v>
      </c>
      <c r="BI143" s="105">
        <f t="shared" si="13"/>
        <v>0</v>
      </c>
      <c r="BJ143" s="18" t="s">
        <v>83</v>
      </c>
      <c r="BK143" s="105">
        <f t="shared" si="14"/>
        <v>0</v>
      </c>
      <c r="BL143" s="18" t="s">
        <v>222</v>
      </c>
      <c r="BM143" s="184" t="s">
        <v>222</v>
      </c>
    </row>
    <row r="144" spans="1:65" s="2" customFormat="1" ht="21.75" customHeight="1">
      <c r="A144" s="35"/>
      <c r="B144" s="140"/>
      <c r="C144" s="172" t="s">
        <v>237</v>
      </c>
      <c r="D144" s="172" t="s">
        <v>218</v>
      </c>
      <c r="E144" s="173" t="s">
        <v>1499</v>
      </c>
      <c r="F144" s="174" t="s">
        <v>1500</v>
      </c>
      <c r="G144" s="175" t="s">
        <v>221</v>
      </c>
      <c r="H144" s="176">
        <v>42.72</v>
      </c>
      <c r="I144" s="177"/>
      <c r="J144" s="178">
        <f t="shared" si="5"/>
        <v>0</v>
      </c>
      <c r="K144" s="179"/>
      <c r="L144" s="36"/>
      <c r="M144" s="180" t="s">
        <v>1</v>
      </c>
      <c r="N144" s="181" t="s">
        <v>38</v>
      </c>
      <c r="O144" s="61"/>
      <c r="P144" s="182">
        <f t="shared" si="6"/>
        <v>0</v>
      </c>
      <c r="Q144" s="182">
        <v>0</v>
      </c>
      <c r="R144" s="182">
        <f t="shared" si="7"/>
        <v>0</v>
      </c>
      <c r="S144" s="182">
        <v>0</v>
      </c>
      <c r="T144" s="183">
        <f t="shared" si="8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4" t="s">
        <v>222</v>
      </c>
      <c r="AT144" s="184" t="s">
        <v>218</v>
      </c>
      <c r="AU144" s="184" t="s">
        <v>78</v>
      </c>
      <c r="AY144" s="18" t="s">
        <v>216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83</v>
      </c>
      <c r="BK144" s="105">
        <f t="shared" si="14"/>
        <v>0</v>
      </c>
      <c r="BL144" s="18" t="s">
        <v>222</v>
      </c>
      <c r="BM144" s="184" t="s">
        <v>250</v>
      </c>
    </row>
    <row r="145" spans="1:65" s="2" customFormat="1" ht="21.75" customHeight="1">
      <c r="A145" s="35"/>
      <c r="B145" s="140"/>
      <c r="C145" s="172" t="s">
        <v>222</v>
      </c>
      <c r="D145" s="172" t="s">
        <v>218</v>
      </c>
      <c r="E145" s="173" t="s">
        <v>1501</v>
      </c>
      <c r="F145" s="174" t="s">
        <v>1502</v>
      </c>
      <c r="G145" s="175" t="s">
        <v>221</v>
      </c>
      <c r="H145" s="176">
        <v>42.72</v>
      </c>
      <c r="I145" s="177"/>
      <c r="J145" s="178">
        <f t="shared" si="5"/>
        <v>0</v>
      </c>
      <c r="K145" s="179"/>
      <c r="L145" s="36"/>
      <c r="M145" s="180" t="s">
        <v>1</v>
      </c>
      <c r="N145" s="181" t="s">
        <v>38</v>
      </c>
      <c r="O145" s="61"/>
      <c r="P145" s="182">
        <f t="shared" si="6"/>
        <v>0</v>
      </c>
      <c r="Q145" s="182">
        <v>0</v>
      </c>
      <c r="R145" s="182">
        <f t="shared" si="7"/>
        <v>0</v>
      </c>
      <c r="S145" s="182">
        <v>0</v>
      </c>
      <c r="T145" s="183">
        <f t="shared" si="8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4" t="s">
        <v>222</v>
      </c>
      <c r="AT145" s="184" t="s">
        <v>218</v>
      </c>
      <c r="AU145" s="184" t="s">
        <v>78</v>
      </c>
      <c r="AY145" s="18" t="s">
        <v>216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83</v>
      </c>
      <c r="BK145" s="105">
        <f t="shared" si="14"/>
        <v>0</v>
      </c>
      <c r="BL145" s="18" t="s">
        <v>222</v>
      </c>
      <c r="BM145" s="184" t="s">
        <v>260</v>
      </c>
    </row>
    <row r="146" spans="1:65" s="2" customFormat="1" ht="21.75" customHeight="1">
      <c r="A146" s="35"/>
      <c r="B146" s="140"/>
      <c r="C146" s="172" t="s">
        <v>246</v>
      </c>
      <c r="D146" s="172" t="s">
        <v>218</v>
      </c>
      <c r="E146" s="173" t="s">
        <v>1503</v>
      </c>
      <c r="F146" s="174" t="s">
        <v>1504</v>
      </c>
      <c r="G146" s="175" t="s">
        <v>221</v>
      </c>
      <c r="H146" s="176">
        <v>42.72</v>
      </c>
      <c r="I146" s="177"/>
      <c r="J146" s="178">
        <f t="shared" si="5"/>
        <v>0</v>
      </c>
      <c r="K146" s="179"/>
      <c r="L146" s="36"/>
      <c r="M146" s="180" t="s">
        <v>1</v>
      </c>
      <c r="N146" s="181" t="s">
        <v>38</v>
      </c>
      <c r="O146" s="61"/>
      <c r="P146" s="182">
        <f t="shared" si="6"/>
        <v>0</v>
      </c>
      <c r="Q146" s="182">
        <v>0</v>
      </c>
      <c r="R146" s="182">
        <f t="shared" si="7"/>
        <v>0</v>
      </c>
      <c r="S146" s="182">
        <v>0</v>
      </c>
      <c r="T146" s="183">
        <f t="shared" si="8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4" t="s">
        <v>222</v>
      </c>
      <c r="AT146" s="184" t="s">
        <v>218</v>
      </c>
      <c r="AU146" s="184" t="s">
        <v>78</v>
      </c>
      <c r="AY146" s="18" t="s">
        <v>216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83</v>
      </c>
      <c r="BK146" s="105">
        <f t="shared" si="14"/>
        <v>0</v>
      </c>
      <c r="BL146" s="18" t="s">
        <v>222</v>
      </c>
      <c r="BM146" s="184" t="s">
        <v>271</v>
      </c>
    </row>
    <row r="147" spans="1:65" s="2" customFormat="1" ht="21.75" customHeight="1">
      <c r="A147" s="35"/>
      <c r="B147" s="140"/>
      <c r="C147" s="172" t="s">
        <v>250</v>
      </c>
      <c r="D147" s="172" t="s">
        <v>218</v>
      </c>
      <c r="E147" s="173" t="s">
        <v>1505</v>
      </c>
      <c r="F147" s="174" t="s">
        <v>1506</v>
      </c>
      <c r="G147" s="175" t="s">
        <v>221</v>
      </c>
      <c r="H147" s="176">
        <v>12.816000000000001</v>
      </c>
      <c r="I147" s="177"/>
      <c r="J147" s="178">
        <f t="shared" si="5"/>
        <v>0</v>
      </c>
      <c r="K147" s="179"/>
      <c r="L147" s="36"/>
      <c r="M147" s="180" t="s">
        <v>1</v>
      </c>
      <c r="N147" s="181" t="s">
        <v>38</v>
      </c>
      <c r="O147" s="61"/>
      <c r="P147" s="182">
        <f t="shared" si="6"/>
        <v>0</v>
      </c>
      <c r="Q147" s="182">
        <v>0</v>
      </c>
      <c r="R147" s="182">
        <f t="shared" si="7"/>
        <v>0</v>
      </c>
      <c r="S147" s="182">
        <v>0</v>
      </c>
      <c r="T147" s="183">
        <f t="shared" si="8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4" t="s">
        <v>222</v>
      </c>
      <c r="AT147" s="184" t="s">
        <v>218</v>
      </c>
      <c r="AU147" s="184" t="s">
        <v>78</v>
      </c>
      <c r="AY147" s="18" t="s">
        <v>216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83</v>
      </c>
      <c r="BK147" s="105">
        <f t="shared" si="14"/>
        <v>0</v>
      </c>
      <c r="BL147" s="18" t="s">
        <v>222</v>
      </c>
      <c r="BM147" s="184" t="s">
        <v>283</v>
      </c>
    </row>
    <row r="148" spans="1:65" s="2" customFormat="1" ht="21.75" customHeight="1">
      <c r="A148" s="35"/>
      <c r="B148" s="140"/>
      <c r="C148" s="206" t="s">
        <v>256</v>
      </c>
      <c r="D148" s="206" t="s">
        <v>272</v>
      </c>
      <c r="E148" s="207" t="s">
        <v>1507</v>
      </c>
      <c r="F148" s="208" t="s">
        <v>1508</v>
      </c>
      <c r="G148" s="209" t="s">
        <v>343</v>
      </c>
      <c r="H148" s="210">
        <v>26.914000000000001</v>
      </c>
      <c r="I148" s="211"/>
      <c r="J148" s="212">
        <f t="shared" si="5"/>
        <v>0</v>
      </c>
      <c r="K148" s="213"/>
      <c r="L148" s="214"/>
      <c r="M148" s="215" t="s">
        <v>1</v>
      </c>
      <c r="N148" s="216" t="s">
        <v>38</v>
      </c>
      <c r="O148" s="61"/>
      <c r="P148" s="182">
        <f t="shared" si="6"/>
        <v>0</v>
      </c>
      <c r="Q148" s="182">
        <v>0</v>
      </c>
      <c r="R148" s="182">
        <f t="shared" si="7"/>
        <v>0</v>
      </c>
      <c r="S148" s="182">
        <v>0</v>
      </c>
      <c r="T148" s="183">
        <f t="shared" si="8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4" t="s">
        <v>260</v>
      </c>
      <c r="AT148" s="184" t="s">
        <v>272</v>
      </c>
      <c r="AU148" s="184" t="s">
        <v>78</v>
      </c>
      <c r="AY148" s="18" t="s">
        <v>216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83</v>
      </c>
      <c r="BK148" s="105">
        <f t="shared" si="14"/>
        <v>0</v>
      </c>
      <c r="BL148" s="18" t="s">
        <v>222</v>
      </c>
      <c r="BM148" s="184" t="s">
        <v>291</v>
      </c>
    </row>
    <row r="149" spans="1:65" s="2" customFormat="1" ht="21.75" customHeight="1">
      <c r="A149" s="35"/>
      <c r="B149" s="140"/>
      <c r="C149" s="172" t="s">
        <v>260</v>
      </c>
      <c r="D149" s="172" t="s">
        <v>218</v>
      </c>
      <c r="E149" s="173" t="s">
        <v>1509</v>
      </c>
      <c r="F149" s="174" t="s">
        <v>1510</v>
      </c>
      <c r="G149" s="175" t="s">
        <v>269</v>
      </c>
      <c r="H149" s="176">
        <v>32.04</v>
      </c>
      <c r="I149" s="177"/>
      <c r="J149" s="178">
        <f t="shared" si="5"/>
        <v>0</v>
      </c>
      <c r="K149" s="179"/>
      <c r="L149" s="36"/>
      <c r="M149" s="180" t="s">
        <v>1</v>
      </c>
      <c r="N149" s="181" t="s">
        <v>38</v>
      </c>
      <c r="O149" s="61"/>
      <c r="P149" s="182">
        <f t="shared" si="6"/>
        <v>0</v>
      </c>
      <c r="Q149" s="182">
        <v>0</v>
      </c>
      <c r="R149" s="182">
        <f t="shared" si="7"/>
        <v>0</v>
      </c>
      <c r="S149" s="182">
        <v>0</v>
      </c>
      <c r="T149" s="183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4" t="s">
        <v>222</v>
      </c>
      <c r="AT149" s="184" t="s">
        <v>218</v>
      </c>
      <c r="AU149" s="184" t="s">
        <v>78</v>
      </c>
      <c r="AY149" s="18" t="s">
        <v>216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83</v>
      </c>
      <c r="BK149" s="105">
        <f t="shared" si="14"/>
        <v>0</v>
      </c>
      <c r="BL149" s="18" t="s">
        <v>222</v>
      </c>
      <c r="BM149" s="184" t="s">
        <v>301</v>
      </c>
    </row>
    <row r="150" spans="1:65" s="12" customFormat="1" ht="26" customHeight="1">
      <c r="B150" s="159"/>
      <c r="D150" s="160" t="s">
        <v>71</v>
      </c>
      <c r="E150" s="161" t="s">
        <v>214</v>
      </c>
      <c r="F150" s="161" t="s">
        <v>215</v>
      </c>
      <c r="I150" s="162"/>
      <c r="J150" s="163">
        <f>BK150</f>
        <v>0</v>
      </c>
      <c r="L150" s="159"/>
      <c r="M150" s="164"/>
      <c r="N150" s="165"/>
      <c r="O150" s="165"/>
      <c r="P150" s="166">
        <f>P151</f>
        <v>0</v>
      </c>
      <c r="Q150" s="165"/>
      <c r="R150" s="166">
        <f>R151</f>
        <v>0</v>
      </c>
      <c r="S150" s="165"/>
      <c r="T150" s="167">
        <f>T151</f>
        <v>0</v>
      </c>
      <c r="AR150" s="160" t="s">
        <v>78</v>
      </c>
      <c r="AT150" s="168" t="s">
        <v>71</v>
      </c>
      <c r="AU150" s="168" t="s">
        <v>72</v>
      </c>
      <c r="AY150" s="160" t="s">
        <v>216</v>
      </c>
      <c r="BK150" s="169">
        <f>BK151</f>
        <v>0</v>
      </c>
    </row>
    <row r="151" spans="1:65" s="12" customFormat="1" ht="22.75" customHeight="1">
      <c r="B151" s="159"/>
      <c r="D151" s="160" t="s">
        <v>71</v>
      </c>
      <c r="E151" s="170" t="s">
        <v>260</v>
      </c>
      <c r="F151" s="170" t="s">
        <v>1511</v>
      </c>
      <c r="I151" s="162"/>
      <c r="J151" s="171">
        <f>BK151</f>
        <v>0</v>
      </c>
      <c r="L151" s="159"/>
      <c r="M151" s="164"/>
      <c r="N151" s="165"/>
      <c r="O151" s="165"/>
      <c r="P151" s="166">
        <f>SUM(P152:P177)</f>
        <v>0</v>
      </c>
      <c r="Q151" s="165"/>
      <c r="R151" s="166">
        <f>SUM(R152:R177)</f>
        <v>0</v>
      </c>
      <c r="S151" s="165"/>
      <c r="T151" s="167">
        <f>SUM(T152:T177)</f>
        <v>0</v>
      </c>
      <c r="AR151" s="160" t="s">
        <v>78</v>
      </c>
      <c r="AT151" s="168" t="s">
        <v>71</v>
      </c>
      <c r="AU151" s="168" t="s">
        <v>78</v>
      </c>
      <c r="AY151" s="160" t="s">
        <v>216</v>
      </c>
      <c r="BK151" s="169">
        <f>SUM(BK152:BK177)</f>
        <v>0</v>
      </c>
    </row>
    <row r="152" spans="1:65" s="2" customFormat="1" ht="33" customHeight="1">
      <c r="A152" s="35"/>
      <c r="B152" s="140"/>
      <c r="C152" s="172" t="s">
        <v>266</v>
      </c>
      <c r="D152" s="172" t="s">
        <v>218</v>
      </c>
      <c r="E152" s="173" t="s">
        <v>1512</v>
      </c>
      <c r="F152" s="174" t="s">
        <v>1513</v>
      </c>
      <c r="G152" s="175" t="s">
        <v>995</v>
      </c>
      <c r="H152" s="176">
        <v>25.62</v>
      </c>
      <c r="I152" s="177"/>
      <c r="J152" s="178">
        <f t="shared" ref="J152:J177" si="15">ROUND(I152*H152,2)</f>
        <v>0</v>
      </c>
      <c r="K152" s="179"/>
      <c r="L152" s="36"/>
      <c r="M152" s="180" t="s">
        <v>1</v>
      </c>
      <c r="N152" s="181" t="s">
        <v>38</v>
      </c>
      <c r="O152" s="61"/>
      <c r="P152" s="182">
        <f t="shared" ref="P152:P177" si="16">O152*H152</f>
        <v>0</v>
      </c>
      <c r="Q152" s="182">
        <v>0</v>
      </c>
      <c r="R152" s="182">
        <f t="shared" ref="R152:R177" si="17">Q152*H152</f>
        <v>0</v>
      </c>
      <c r="S152" s="182">
        <v>0</v>
      </c>
      <c r="T152" s="183">
        <f t="shared" ref="T152:T177" si="18"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4" t="s">
        <v>222</v>
      </c>
      <c r="AT152" s="184" t="s">
        <v>218</v>
      </c>
      <c r="AU152" s="184" t="s">
        <v>83</v>
      </c>
      <c r="AY152" s="18" t="s">
        <v>216</v>
      </c>
      <c r="BE152" s="105">
        <f t="shared" ref="BE152:BE177" si="19">IF(N152="základná",J152,0)</f>
        <v>0</v>
      </c>
      <c r="BF152" s="105">
        <f t="shared" ref="BF152:BF177" si="20">IF(N152="znížená",J152,0)</f>
        <v>0</v>
      </c>
      <c r="BG152" s="105">
        <f t="shared" ref="BG152:BG177" si="21">IF(N152="zákl. prenesená",J152,0)</f>
        <v>0</v>
      </c>
      <c r="BH152" s="105">
        <f t="shared" ref="BH152:BH177" si="22">IF(N152="zníž. prenesená",J152,0)</f>
        <v>0</v>
      </c>
      <c r="BI152" s="105">
        <f t="shared" ref="BI152:BI177" si="23">IF(N152="nulová",J152,0)</f>
        <v>0</v>
      </c>
      <c r="BJ152" s="18" t="s">
        <v>83</v>
      </c>
      <c r="BK152" s="105">
        <f t="shared" ref="BK152:BK177" si="24">ROUND(I152*H152,2)</f>
        <v>0</v>
      </c>
      <c r="BL152" s="18" t="s">
        <v>222</v>
      </c>
      <c r="BM152" s="184" t="s">
        <v>309</v>
      </c>
    </row>
    <row r="153" spans="1:65" s="2" customFormat="1" ht="21.75" customHeight="1">
      <c r="A153" s="35"/>
      <c r="B153" s="140"/>
      <c r="C153" s="206" t="s">
        <v>271</v>
      </c>
      <c r="D153" s="206" t="s">
        <v>272</v>
      </c>
      <c r="E153" s="207" t="s">
        <v>1514</v>
      </c>
      <c r="F153" s="208" t="s">
        <v>1515</v>
      </c>
      <c r="G153" s="209" t="s">
        <v>995</v>
      </c>
      <c r="H153" s="210">
        <v>25.62</v>
      </c>
      <c r="I153" s="211"/>
      <c r="J153" s="212">
        <f t="shared" si="15"/>
        <v>0</v>
      </c>
      <c r="K153" s="213"/>
      <c r="L153" s="214"/>
      <c r="M153" s="215" t="s">
        <v>1</v>
      </c>
      <c r="N153" s="216" t="s">
        <v>38</v>
      </c>
      <c r="O153" s="61"/>
      <c r="P153" s="182">
        <f t="shared" si="16"/>
        <v>0</v>
      </c>
      <c r="Q153" s="182">
        <v>0</v>
      </c>
      <c r="R153" s="182">
        <f t="shared" si="17"/>
        <v>0</v>
      </c>
      <c r="S153" s="182">
        <v>0</v>
      </c>
      <c r="T153" s="183">
        <f t="shared" si="1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4" t="s">
        <v>260</v>
      </c>
      <c r="AT153" s="184" t="s">
        <v>272</v>
      </c>
      <c r="AU153" s="184" t="s">
        <v>83</v>
      </c>
      <c r="AY153" s="18" t="s">
        <v>216</v>
      </c>
      <c r="BE153" s="105">
        <f t="shared" si="19"/>
        <v>0</v>
      </c>
      <c r="BF153" s="105">
        <f t="shared" si="20"/>
        <v>0</v>
      </c>
      <c r="BG153" s="105">
        <f t="shared" si="21"/>
        <v>0</v>
      </c>
      <c r="BH153" s="105">
        <f t="shared" si="22"/>
        <v>0</v>
      </c>
      <c r="BI153" s="105">
        <f t="shared" si="23"/>
        <v>0</v>
      </c>
      <c r="BJ153" s="18" t="s">
        <v>83</v>
      </c>
      <c r="BK153" s="105">
        <f t="shared" si="24"/>
        <v>0</v>
      </c>
      <c r="BL153" s="18" t="s">
        <v>222</v>
      </c>
      <c r="BM153" s="184" t="s">
        <v>7</v>
      </c>
    </row>
    <row r="154" spans="1:65" s="2" customFormat="1" ht="21.75" customHeight="1">
      <c r="A154" s="35"/>
      <c r="B154" s="140"/>
      <c r="C154" s="172" t="s">
        <v>278</v>
      </c>
      <c r="D154" s="172" t="s">
        <v>218</v>
      </c>
      <c r="E154" s="173" t="s">
        <v>1516</v>
      </c>
      <c r="F154" s="174" t="s">
        <v>1517</v>
      </c>
      <c r="G154" s="175" t="s">
        <v>995</v>
      </c>
      <c r="H154" s="176">
        <v>34.54</v>
      </c>
      <c r="I154" s="177"/>
      <c r="J154" s="178">
        <f t="shared" si="15"/>
        <v>0</v>
      </c>
      <c r="K154" s="179"/>
      <c r="L154" s="36"/>
      <c r="M154" s="180" t="s">
        <v>1</v>
      </c>
      <c r="N154" s="181" t="s">
        <v>38</v>
      </c>
      <c r="O154" s="61"/>
      <c r="P154" s="182">
        <f t="shared" si="16"/>
        <v>0</v>
      </c>
      <c r="Q154" s="182">
        <v>0</v>
      </c>
      <c r="R154" s="182">
        <f t="shared" si="17"/>
        <v>0</v>
      </c>
      <c r="S154" s="182">
        <v>0</v>
      </c>
      <c r="T154" s="183">
        <f t="shared" si="1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4" t="s">
        <v>222</v>
      </c>
      <c r="AT154" s="184" t="s">
        <v>218</v>
      </c>
      <c r="AU154" s="184" t="s">
        <v>83</v>
      </c>
      <c r="AY154" s="18" t="s">
        <v>216</v>
      </c>
      <c r="BE154" s="105">
        <f t="shared" si="19"/>
        <v>0</v>
      </c>
      <c r="BF154" s="105">
        <f t="shared" si="20"/>
        <v>0</v>
      </c>
      <c r="BG154" s="105">
        <f t="shared" si="21"/>
        <v>0</v>
      </c>
      <c r="BH154" s="105">
        <f t="shared" si="22"/>
        <v>0</v>
      </c>
      <c r="BI154" s="105">
        <f t="shared" si="23"/>
        <v>0</v>
      </c>
      <c r="BJ154" s="18" t="s">
        <v>83</v>
      </c>
      <c r="BK154" s="105">
        <f t="shared" si="24"/>
        <v>0</v>
      </c>
      <c r="BL154" s="18" t="s">
        <v>222</v>
      </c>
      <c r="BM154" s="184" t="s">
        <v>330</v>
      </c>
    </row>
    <row r="155" spans="1:65" s="2" customFormat="1" ht="21.75" customHeight="1">
      <c r="A155" s="35"/>
      <c r="B155" s="140"/>
      <c r="C155" s="206" t="s">
        <v>283</v>
      </c>
      <c r="D155" s="206" t="s">
        <v>272</v>
      </c>
      <c r="E155" s="207" t="s">
        <v>1518</v>
      </c>
      <c r="F155" s="208" t="s">
        <v>1519</v>
      </c>
      <c r="G155" s="209" t="s">
        <v>995</v>
      </c>
      <c r="H155" s="210">
        <v>34.54</v>
      </c>
      <c r="I155" s="211"/>
      <c r="J155" s="212">
        <f t="shared" si="15"/>
        <v>0</v>
      </c>
      <c r="K155" s="213"/>
      <c r="L155" s="214"/>
      <c r="M155" s="215" t="s">
        <v>1</v>
      </c>
      <c r="N155" s="216" t="s">
        <v>38</v>
      </c>
      <c r="O155" s="61"/>
      <c r="P155" s="182">
        <f t="shared" si="16"/>
        <v>0</v>
      </c>
      <c r="Q155" s="182">
        <v>0</v>
      </c>
      <c r="R155" s="182">
        <f t="shared" si="17"/>
        <v>0</v>
      </c>
      <c r="S155" s="182">
        <v>0</v>
      </c>
      <c r="T155" s="183">
        <f t="shared" si="1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4" t="s">
        <v>260</v>
      </c>
      <c r="AT155" s="184" t="s">
        <v>272</v>
      </c>
      <c r="AU155" s="184" t="s">
        <v>83</v>
      </c>
      <c r="AY155" s="18" t="s">
        <v>216</v>
      </c>
      <c r="BE155" s="105">
        <f t="shared" si="19"/>
        <v>0</v>
      </c>
      <c r="BF155" s="105">
        <f t="shared" si="20"/>
        <v>0</v>
      </c>
      <c r="BG155" s="105">
        <f t="shared" si="21"/>
        <v>0</v>
      </c>
      <c r="BH155" s="105">
        <f t="shared" si="22"/>
        <v>0</v>
      </c>
      <c r="BI155" s="105">
        <f t="shared" si="23"/>
        <v>0</v>
      </c>
      <c r="BJ155" s="18" t="s">
        <v>83</v>
      </c>
      <c r="BK155" s="105">
        <f t="shared" si="24"/>
        <v>0</v>
      </c>
      <c r="BL155" s="18" t="s">
        <v>222</v>
      </c>
      <c r="BM155" s="184" t="s">
        <v>340</v>
      </c>
    </row>
    <row r="156" spans="1:65" s="2" customFormat="1" ht="21.75" customHeight="1">
      <c r="A156" s="35"/>
      <c r="B156" s="140"/>
      <c r="C156" s="172" t="s">
        <v>287</v>
      </c>
      <c r="D156" s="172" t="s">
        <v>218</v>
      </c>
      <c r="E156" s="173" t="s">
        <v>1520</v>
      </c>
      <c r="F156" s="174" t="s">
        <v>1521</v>
      </c>
      <c r="G156" s="175" t="s">
        <v>995</v>
      </c>
      <c r="H156" s="176">
        <v>33.33</v>
      </c>
      <c r="I156" s="177"/>
      <c r="J156" s="178">
        <f t="shared" si="15"/>
        <v>0</v>
      </c>
      <c r="K156" s="179"/>
      <c r="L156" s="36"/>
      <c r="M156" s="180" t="s">
        <v>1</v>
      </c>
      <c r="N156" s="181" t="s">
        <v>38</v>
      </c>
      <c r="O156" s="61"/>
      <c r="P156" s="182">
        <f t="shared" si="16"/>
        <v>0</v>
      </c>
      <c r="Q156" s="182">
        <v>0</v>
      </c>
      <c r="R156" s="182">
        <f t="shared" si="17"/>
        <v>0</v>
      </c>
      <c r="S156" s="182">
        <v>0</v>
      </c>
      <c r="T156" s="183">
        <f t="shared" si="1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4" t="s">
        <v>222</v>
      </c>
      <c r="AT156" s="184" t="s">
        <v>218</v>
      </c>
      <c r="AU156" s="184" t="s">
        <v>83</v>
      </c>
      <c r="AY156" s="18" t="s">
        <v>216</v>
      </c>
      <c r="BE156" s="105">
        <f t="shared" si="19"/>
        <v>0</v>
      </c>
      <c r="BF156" s="105">
        <f t="shared" si="20"/>
        <v>0</v>
      </c>
      <c r="BG156" s="105">
        <f t="shared" si="21"/>
        <v>0</v>
      </c>
      <c r="BH156" s="105">
        <f t="shared" si="22"/>
        <v>0</v>
      </c>
      <c r="BI156" s="105">
        <f t="shared" si="23"/>
        <v>0</v>
      </c>
      <c r="BJ156" s="18" t="s">
        <v>83</v>
      </c>
      <c r="BK156" s="105">
        <f t="shared" si="24"/>
        <v>0</v>
      </c>
      <c r="BL156" s="18" t="s">
        <v>222</v>
      </c>
      <c r="BM156" s="184" t="s">
        <v>356</v>
      </c>
    </row>
    <row r="157" spans="1:65" s="2" customFormat="1" ht="21.75" customHeight="1">
      <c r="A157" s="35"/>
      <c r="B157" s="140"/>
      <c r="C157" s="206" t="s">
        <v>291</v>
      </c>
      <c r="D157" s="206" t="s">
        <v>272</v>
      </c>
      <c r="E157" s="207" t="s">
        <v>1522</v>
      </c>
      <c r="F157" s="208" t="s">
        <v>1523</v>
      </c>
      <c r="G157" s="209" t="s">
        <v>995</v>
      </c>
      <c r="H157" s="210">
        <v>33.33</v>
      </c>
      <c r="I157" s="211"/>
      <c r="J157" s="212">
        <f t="shared" si="15"/>
        <v>0</v>
      </c>
      <c r="K157" s="213"/>
      <c r="L157" s="214"/>
      <c r="M157" s="215" t="s">
        <v>1</v>
      </c>
      <c r="N157" s="216" t="s">
        <v>38</v>
      </c>
      <c r="O157" s="61"/>
      <c r="P157" s="182">
        <f t="shared" si="16"/>
        <v>0</v>
      </c>
      <c r="Q157" s="182">
        <v>0</v>
      </c>
      <c r="R157" s="182">
        <f t="shared" si="17"/>
        <v>0</v>
      </c>
      <c r="S157" s="182">
        <v>0</v>
      </c>
      <c r="T157" s="183">
        <f t="shared" si="18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4" t="s">
        <v>260</v>
      </c>
      <c r="AT157" s="184" t="s">
        <v>272</v>
      </c>
      <c r="AU157" s="184" t="s">
        <v>83</v>
      </c>
      <c r="AY157" s="18" t="s">
        <v>216</v>
      </c>
      <c r="BE157" s="105">
        <f t="shared" si="19"/>
        <v>0</v>
      </c>
      <c r="BF157" s="105">
        <f t="shared" si="20"/>
        <v>0</v>
      </c>
      <c r="BG157" s="105">
        <f t="shared" si="21"/>
        <v>0</v>
      </c>
      <c r="BH157" s="105">
        <f t="shared" si="22"/>
        <v>0</v>
      </c>
      <c r="BI157" s="105">
        <f t="shared" si="23"/>
        <v>0</v>
      </c>
      <c r="BJ157" s="18" t="s">
        <v>83</v>
      </c>
      <c r="BK157" s="105">
        <f t="shared" si="24"/>
        <v>0</v>
      </c>
      <c r="BL157" s="18" t="s">
        <v>222</v>
      </c>
      <c r="BM157" s="184" t="s">
        <v>379</v>
      </c>
    </row>
    <row r="158" spans="1:65" s="2" customFormat="1" ht="21.75" customHeight="1">
      <c r="A158" s="35"/>
      <c r="B158" s="140"/>
      <c r="C158" s="172" t="s">
        <v>295</v>
      </c>
      <c r="D158" s="172" t="s">
        <v>218</v>
      </c>
      <c r="E158" s="173" t="s">
        <v>1524</v>
      </c>
      <c r="F158" s="174" t="s">
        <v>1525</v>
      </c>
      <c r="G158" s="175" t="s">
        <v>995</v>
      </c>
      <c r="H158" s="176">
        <v>3.3</v>
      </c>
      <c r="I158" s="177"/>
      <c r="J158" s="178">
        <f t="shared" si="15"/>
        <v>0</v>
      </c>
      <c r="K158" s="179"/>
      <c r="L158" s="36"/>
      <c r="M158" s="180" t="s">
        <v>1</v>
      </c>
      <c r="N158" s="181" t="s">
        <v>38</v>
      </c>
      <c r="O158" s="61"/>
      <c r="P158" s="182">
        <f t="shared" si="16"/>
        <v>0</v>
      </c>
      <c r="Q158" s="182">
        <v>0</v>
      </c>
      <c r="R158" s="182">
        <f t="shared" si="17"/>
        <v>0</v>
      </c>
      <c r="S158" s="182">
        <v>0</v>
      </c>
      <c r="T158" s="183">
        <f t="shared" si="18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4" t="s">
        <v>222</v>
      </c>
      <c r="AT158" s="184" t="s">
        <v>218</v>
      </c>
      <c r="AU158" s="184" t="s">
        <v>83</v>
      </c>
      <c r="AY158" s="18" t="s">
        <v>216</v>
      </c>
      <c r="BE158" s="105">
        <f t="shared" si="19"/>
        <v>0</v>
      </c>
      <c r="BF158" s="105">
        <f t="shared" si="20"/>
        <v>0</v>
      </c>
      <c r="BG158" s="105">
        <f t="shared" si="21"/>
        <v>0</v>
      </c>
      <c r="BH158" s="105">
        <f t="shared" si="22"/>
        <v>0</v>
      </c>
      <c r="BI158" s="105">
        <f t="shared" si="23"/>
        <v>0</v>
      </c>
      <c r="BJ158" s="18" t="s">
        <v>83</v>
      </c>
      <c r="BK158" s="105">
        <f t="shared" si="24"/>
        <v>0</v>
      </c>
      <c r="BL158" s="18" t="s">
        <v>222</v>
      </c>
      <c r="BM158" s="184" t="s">
        <v>160</v>
      </c>
    </row>
    <row r="159" spans="1:65" s="2" customFormat="1" ht="21.75" customHeight="1">
      <c r="A159" s="35"/>
      <c r="B159" s="140"/>
      <c r="C159" s="206" t="s">
        <v>301</v>
      </c>
      <c r="D159" s="206" t="s">
        <v>272</v>
      </c>
      <c r="E159" s="207" t="s">
        <v>1526</v>
      </c>
      <c r="F159" s="208" t="s">
        <v>1527</v>
      </c>
      <c r="G159" s="209" t="s">
        <v>995</v>
      </c>
      <c r="H159" s="210">
        <v>3.3</v>
      </c>
      <c r="I159" s="211"/>
      <c r="J159" s="212">
        <f t="shared" si="15"/>
        <v>0</v>
      </c>
      <c r="K159" s="213"/>
      <c r="L159" s="214"/>
      <c r="M159" s="215" t="s">
        <v>1</v>
      </c>
      <c r="N159" s="216" t="s">
        <v>38</v>
      </c>
      <c r="O159" s="61"/>
      <c r="P159" s="182">
        <f t="shared" si="16"/>
        <v>0</v>
      </c>
      <c r="Q159" s="182">
        <v>0</v>
      </c>
      <c r="R159" s="182">
        <f t="shared" si="17"/>
        <v>0</v>
      </c>
      <c r="S159" s="182">
        <v>0</v>
      </c>
      <c r="T159" s="183">
        <f t="shared" si="18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4" t="s">
        <v>260</v>
      </c>
      <c r="AT159" s="184" t="s">
        <v>272</v>
      </c>
      <c r="AU159" s="184" t="s">
        <v>83</v>
      </c>
      <c r="AY159" s="18" t="s">
        <v>216</v>
      </c>
      <c r="BE159" s="105">
        <f t="shared" si="19"/>
        <v>0</v>
      </c>
      <c r="BF159" s="105">
        <f t="shared" si="20"/>
        <v>0</v>
      </c>
      <c r="BG159" s="105">
        <f t="shared" si="21"/>
        <v>0</v>
      </c>
      <c r="BH159" s="105">
        <f t="shared" si="22"/>
        <v>0</v>
      </c>
      <c r="BI159" s="105">
        <f t="shared" si="23"/>
        <v>0</v>
      </c>
      <c r="BJ159" s="18" t="s">
        <v>83</v>
      </c>
      <c r="BK159" s="105">
        <f t="shared" si="24"/>
        <v>0</v>
      </c>
      <c r="BL159" s="18" t="s">
        <v>222</v>
      </c>
      <c r="BM159" s="184" t="s">
        <v>396</v>
      </c>
    </row>
    <row r="160" spans="1:65" s="2" customFormat="1" ht="21.75" customHeight="1">
      <c r="A160" s="35"/>
      <c r="B160" s="140"/>
      <c r="C160" s="172" t="s">
        <v>305</v>
      </c>
      <c r="D160" s="172" t="s">
        <v>218</v>
      </c>
      <c r="E160" s="173" t="s">
        <v>1528</v>
      </c>
      <c r="F160" s="174" t="s">
        <v>1529</v>
      </c>
      <c r="G160" s="175" t="s">
        <v>399</v>
      </c>
      <c r="H160" s="176">
        <v>1</v>
      </c>
      <c r="I160" s="177"/>
      <c r="J160" s="178">
        <f t="shared" si="15"/>
        <v>0</v>
      </c>
      <c r="K160" s="179"/>
      <c r="L160" s="36"/>
      <c r="M160" s="180" t="s">
        <v>1</v>
      </c>
      <c r="N160" s="181" t="s">
        <v>38</v>
      </c>
      <c r="O160" s="61"/>
      <c r="P160" s="182">
        <f t="shared" si="16"/>
        <v>0</v>
      </c>
      <c r="Q160" s="182">
        <v>0</v>
      </c>
      <c r="R160" s="182">
        <f t="shared" si="17"/>
        <v>0</v>
      </c>
      <c r="S160" s="182">
        <v>0</v>
      </c>
      <c r="T160" s="183">
        <f t="shared" si="18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4" t="s">
        <v>222</v>
      </c>
      <c r="AT160" s="184" t="s">
        <v>218</v>
      </c>
      <c r="AU160" s="184" t="s">
        <v>83</v>
      </c>
      <c r="AY160" s="18" t="s">
        <v>216</v>
      </c>
      <c r="BE160" s="105">
        <f t="shared" si="19"/>
        <v>0</v>
      </c>
      <c r="BF160" s="105">
        <f t="shared" si="20"/>
        <v>0</v>
      </c>
      <c r="BG160" s="105">
        <f t="shared" si="21"/>
        <v>0</v>
      </c>
      <c r="BH160" s="105">
        <f t="shared" si="22"/>
        <v>0</v>
      </c>
      <c r="BI160" s="105">
        <f t="shared" si="23"/>
        <v>0</v>
      </c>
      <c r="BJ160" s="18" t="s">
        <v>83</v>
      </c>
      <c r="BK160" s="105">
        <f t="shared" si="24"/>
        <v>0</v>
      </c>
      <c r="BL160" s="18" t="s">
        <v>222</v>
      </c>
      <c r="BM160" s="184" t="s">
        <v>409</v>
      </c>
    </row>
    <row r="161" spans="1:65" s="2" customFormat="1" ht="33" customHeight="1">
      <c r="A161" s="35"/>
      <c r="B161" s="140"/>
      <c r="C161" s="206" t="s">
        <v>309</v>
      </c>
      <c r="D161" s="206" t="s">
        <v>272</v>
      </c>
      <c r="E161" s="207" t="s">
        <v>1530</v>
      </c>
      <c r="F161" s="208" t="s">
        <v>1531</v>
      </c>
      <c r="G161" s="209" t="s">
        <v>399</v>
      </c>
      <c r="H161" s="210">
        <v>1</v>
      </c>
      <c r="I161" s="211"/>
      <c r="J161" s="212">
        <f t="shared" si="15"/>
        <v>0</v>
      </c>
      <c r="K161" s="213"/>
      <c r="L161" s="214"/>
      <c r="M161" s="215" t="s">
        <v>1</v>
      </c>
      <c r="N161" s="216" t="s">
        <v>38</v>
      </c>
      <c r="O161" s="61"/>
      <c r="P161" s="182">
        <f t="shared" si="16"/>
        <v>0</v>
      </c>
      <c r="Q161" s="182">
        <v>0</v>
      </c>
      <c r="R161" s="182">
        <f t="shared" si="17"/>
        <v>0</v>
      </c>
      <c r="S161" s="182">
        <v>0</v>
      </c>
      <c r="T161" s="183">
        <f t="shared" si="18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4" t="s">
        <v>260</v>
      </c>
      <c r="AT161" s="184" t="s">
        <v>272</v>
      </c>
      <c r="AU161" s="184" t="s">
        <v>83</v>
      </c>
      <c r="AY161" s="18" t="s">
        <v>216</v>
      </c>
      <c r="BE161" s="105">
        <f t="shared" si="19"/>
        <v>0</v>
      </c>
      <c r="BF161" s="105">
        <f t="shared" si="20"/>
        <v>0</v>
      </c>
      <c r="BG161" s="105">
        <f t="shared" si="21"/>
        <v>0</v>
      </c>
      <c r="BH161" s="105">
        <f t="shared" si="22"/>
        <v>0</v>
      </c>
      <c r="BI161" s="105">
        <f t="shared" si="23"/>
        <v>0</v>
      </c>
      <c r="BJ161" s="18" t="s">
        <v>83</v>
      </c>
      <c r="BK161" s="105">
        <f t="shared" si="24"/>
        <v>0</v>
      </c>
      <c r="BL161" s="18" t="s">
        <v>222</v>
      </c>
      <c r="BM161" s="184" t="s">
        <v>417</v>
      </c>
    </row>
    <row r="162" spans="1:65" s="2" customFormat="1" ht="16.5" customHeight="1">
      <c r="A162" s="35"/>
      <c r="B162" s="140"/>
      <c r="C162" s="172" t="s">
        <v>315</v>
      </c>
      <c r="D162" s="172" t="s">
        <v>218</v>
      </c>
      <c r="E162" s="173" t="s">
        <v>1532</v>
      </c>
      <c r="F162" s="174" t="s">
        <v>1533</v>
      </c>
      <c r="G162" s="175" t="s">
        <v>399</v>
      </c>
      <c r="H162" s="176">
        <v>10</v>
      </c>
      <c r="I162" s="177"/>
      <c r="J162" s="178">
        <f t="shared" si="15"/>
        <v>0</v>
      </c>
      <c r="K162" s="179"/>
      <c r="L162" s="36"/>
      <c r="M162" s="180" t="s">
        <v>1</v>
      </c>
      <c r="N162" s="181" t="s">
        <v>38</v>
      </c>
      <c r="O162" s="61"/>
      <c r="P162" s="182">
        <f t="shared" si="16"/>
        <v>0</v>
      </c>
      <c r="Q162" s="182">
        <v>0</v>
      </c>
      <c r="R162" s="182">
        <f t="shared" si="17"/>
        <v>0</v>
      </c>
      <c r="S162" s="182">
        <v>0</v>
      </c>
      <c r="T162" s="183">
        <f t="shared" si="18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4" t="s">
        <v>222</v>
      </c>
      <c r="AT162" s="184" t="s">
        <v>218</v>
      </c>
      <c r="AU162" s="184" t="s">
        <v>83</v>
      </c>
      <c r="AY162" s="18" t="s">
        <v>216</v>
      </c>
      <c r="BE162" s="105">
        <f t="shared" si="19"/>
        <v>0</v>
      </c>
      <c r="BF162" s="105">
        <f t="shared" si="20"/>
        <v>0</v>
      </c>
      <c r="BG162" s="105">
        <f t="shared" si="21"/>
        <v>0</v>
      </c>
      <c r="BH162" s="105">
        <f t="shared" si="22"/>
        <v>0</v>
      </c>
      <c r="BI162" s="105">
        <f t="shared" si="23"/>
        <v>0</v>
      </c>
      <c r="BJ162" s="18" t="s">
        <v>83</v>
      </c>
      <c r="BK162" s="105">
        <f t="shared" si="24"/>
        <v>0</v>
      </c>
      <c r="BL162" s="18" t="s">
        <v>222</v>
      </c>
      <c r="BM162" s="184" t="s">
        <v>433</v>
      </c>
    </row>
    <row r="163" spans="1:65" s="2" customFormat="1" ht="21.75" customHeight="1">
      <c r="A163" s="35"/>
      <c r="B163" s="140"/>
      <c r="C163" s="206" t="s">
        <v>7</v>
      </c>
      <c r="D163" s="206" t="s">
        <v>272</v>
      </c>
      <c r="E163" s="207" t="s">
        <v>1534</v>
      </c>
      <c r="F163" s="208" t="s">
        <v>1535</v>
      </c>
      <c r="G163" s="209" t="s">
        <v>399</v>
      </c>
      <c r="H163" s="210">
        <v>10</v>
      </c>
      <c r="I163" s="211"/>
      <c r="J163" s="212">
        <f t="shared" si="15"/>
        <v>0</v>
      </c>
      <c r="K163" s="213"/>
      <c r="L163" s="214"/>
      <c r="M163" s="215" t="s">
        <v>1</v>
      </c>
      <c r="N163" s="216" t="s">
        <v>38</v>
      </c>
      <c r="O163" s="61"/>
      <c r="P163" s="182">
        <f t="shared" si="16"/>
        <v>0</v>
      </c>
      <c r="Q163" s="182">
        <v>0</v>
      </c>
      <c r="R163" s="182">
        <f t="shared" si="17"/>
        <v>0</v>
      </c>
      <c r="S163" s="182">
        <v>0</v>
      </c>
      <c r="T163" s="183">
        <f t="shared" si="18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4" t="s">
        <v>260</v>
      </c>
      <c r="AT163" s="184" t="s">
        <v>272</v>
      </c>
      <c r="AU163" s="184" t="s">
        <v>83</v>
      </c>
      <c r="AY163" s="18" t="s">
        <v>216</v>
      </c>
      <c r="BE163" s="105">
        <f t="shared" si="19"/>
        <v>0</v>
      </c>
      <c r="BF163" s="105">
        <f t="shared" si="20"/>
        <v>0</v>
      </c>
      <c r="BG163" s="105">
        <f t="shared" si="21"/>
        <v>0</v>
      </c>
      <c r="BH163" s="105">
        <f t="shared" si="22"/>
        <v>0</v>
      </c>
      <c r="BI163" s="105">
        <f t="shared" si="23"/>
        <v>0</v>
      </c>
      <c r="BJ163" s="18" t="s">
        <v>83</v>
      </c>
      <c r="BK163" s="105">
        <f t="shared" si="24"/>
        <v>0</v>
      </c>
      <c r="BL163" s="18" t="s">
        <v>222</v>
      </c>
      <c r="BM163" s="184" t="s">
        <v>443</v>
      </c>
    </row>
    <row r="164" spans="1:65" s="2" customFormat="1" ht="16.5" customHeight="1">
      <c r="A164" s="35"/>
      <c r="B164" s="140"/>
      <c r="C164" s="172" t="s">
        <v>323</v>
      </c>
      <c r="D164" s="172" t="s">
        <v>218</v>
      </c>
      <c r="E164" s="173" t="s">
        <v>1536</v>
      </c>
      <c r="F164" s="174" t="s">
        <v>1537</v>
      </c>
      <c r="G164" s="175" t="s">
        <v>399</v>
      </c>
      <c r="H164" s="176">
        <v>11</v>
      </c>
      <c r="I164" s="177"/>
      <c r="J164" s="178">
        <f t="shared" si="15"/>
        <v>0</v>
      </c>
      <c r="K164" s="179"/>
      <c r="L164" s="36"/>
      <c r="M164" s="180" t="s">
        <v>1</v>
      </c>
      <c r="N164" s="181" t="s">
        <v>38</v>
      </c>
      <c r="O164" s="61"/>
      <c r="P164" s="182">
        <f t="shared" si="16"/>
        <v>0</v>
      </c>
      <c r="Q164" s="182">
        <v>0</v>
      </c>
      <c r="R164" s="182">
        <f t="shared" si="17"/>
        <v>0</v>
      </c>
      <c r="S164" s="182">
        <v>0</v>
      </c>
      <c r="T164" s="183">
        <f t="shared" si="18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4" t="s">
        <v>222</v>
      </c>
      <c r="AT164" s="184" t="s">
        <v>218</v>
      </c>
      <c r="AU164" s="184" t="s">
        <v>83</v>
      </c>
      <c r="AY164" s="18" t="s">
        <v>216</v>
      </c>
      <c r="BE164" s="105">
        <f t="shared" si="19"/>
        <v>0</v>
      </c>
      <c r="BF164" s="105">
        <f t="shared" si="20"/>
        <v>0</v>
      </c>
      <c r="BG164" s="105">
        <f t="shared" si="21"/>
        <v>0</v>
      </c>
      <c r="BH164" s="105">
        <f t="shared" si="22"/>
        <v>0</v>
      </c>
      <c r="BI164" s="105">
        <f t="shared" si="23"/>
        <v>0</v>
      </c>
      <c r="BJ164" s="18" t="s">
        <v>83</v>
      </c>
      <c r="BK164" s="105">
        <f t="shared" si="24"/>
        <v>0</v>
      </c>
      <c r="BL164" s="18" t="s">
        <v>222</v>
      </c>
      <c r="BM164" s="184" t="s">
        <v>460</v>
      </c>
    </row>
    <row r="165" spans="1:65" s="2" customFormat="1" ht="21.75" customHeight="1">
      <c r="A165" s="35"/>
      <c r="B165" s="140"/>
      <c r="C165" s="206" t="s">
        <v>330</v>
      </c>
      <c r="D165" s="206" t="s">
        <v>272</v>
      </c>
      <c r="E165" s="207" t="s">
        <v>1538</v>
      </c>
      <c r="F165" s="208" t="s">
        <v>1539</v>
      </c>
      <c r="G165" s="209" t="s">
        <v>399</v>
      </c>
      <c r="H165" s="210">
        <v>11</v>
      </c>
      <c r="I165" s="211"/>
      <c r="J165" s="212">
        <f t="shared" si="15"/>
        <v>0</v>
      </c>
      <c r="K165" s="213"/>
      <c r="L165" s="214"/>
      <c r="M165" s="215" t="s">
        <v>1</v>
      </c>
      <c r="N165" s="216" t="s">
        <v>38</v>
      </c>
      <c r="O165" s="61"/>
      <c r="P165" s="182">
        <f t="shared" si="16"/>
        <v>0</v>
      </c>
      <c r="Q165" s="182">
        <v>0</v>
      </c>
      <c r="R165" s="182">
        <f t="shared" si="17"/>
        <v>0</v>
      </c>
      <c r="S165" s="182">
        <v>0</v>
      </c>
      <c r="T165" s="183">
        <f t="shared" si="18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4" t="s">
        <v>260</v>
      </c>
      <c r="AT165" s="184" t="s">
        <v>272</v>
      </c>
      <c r="AU165" s="184" t="s">
        <v>83</v>
      </c>
      <c r="AY165" s="18" t="s">
        <v>216</v>
      </c>
      <c r="BE165" s="105">
        <f t="shared" si="19"/>
        <v>0</v>
      </c>
      <c r="BF165" s="105">
        <f t="shared" si="20"/>
        <v>0</v>
      </c>
      <c r="BG165" s="105">
        <f t="shared" si="21"/>
        <v>0</v>
      </c>
      <c r="BH165" s="105">
        <f t="shared" si="22"/>
        <v>0</v>
      </c>
      <c r="BI165" s="105">
        <f t="shared" si="23"/>
        <v>0</v>
      </c>
      <c r="BJ165" s="18" t="s">
        <v>83</v>
      </c>
      <c r="BK165" s="105">
        <f t="shared" si="24"/>
        <v>0</v>
      </c>
      <c r="BL165" s="18" t="s">
        <v>222</v>
      </c>
      <c r="BM165" s="184" t="s">
        <v>477</v>
      </c>
    </row>
    <row r="166" spans="1:65" s="2" customFormat="1" ht="16.5" customHeight="1">
      <c r="A166" s="35"/>
      <c r="B166" s="140"/>
      <c r="C166" s="172" t="s">
        <v>336</v>
      </c>
      <c r="D166" s="172" t="s">
        <v>218</v>
      </c>
      <c r="E166" s="173" t="s">
        <v>1540</v>
      </c>
      <c r="F166" s="174" t="s">
        <v>1541</v>
      </c>
      <c r="G166" s="175" t="s">
        <v>399</v>
      </c>
      <c r="H166" s="176">
        <v>4</v>
      </c>
      <c r="I166" s="177"/>
      <c r="J166" s="178">
        <f t="shared" si="15"/>
        <v>0</v>
      </c>
      <c r="K166" s="179"/>
      <c r="L166" s="36"/>
      <c r="M166" s="180" t="s">
        <v>1</v>
      </c>
      <c r="N166" s="181" t="s">
        <v>38</v>
      </c>
      <c r="O166" s="61"/>
      <c r="P166" s="182">
        <f t="shared" si="16"/>
        <v>0</v>
      </c>
      <c r="Q166" s="182">
        <v>0</v>
      </c>
      <c r="R166" s="182">
        <f t="shared" si="17"/>
        <v>0</v>
      </c>
      <c r="S166" s="182">
        <v>0</v>
      </c>
      <c r="T166" s="183">
        <f t="shared" si="18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4" t="s">
        <v>222</v>
      </c>
      <c r="AT166" s="184" t="s">
        <v>218</v>
      </c>
      <c r="AU166" s="184" t="s">
        <v>83</v>
      </c>
      <c r="AY166" s="18" t="s">
        <v>216</v>
      </c>
      <c r="BE166" s="105">
        <f t="shared" si="19"/>
        <v>0</v>
      </c>
      <c r="BF166" s="105">
        <f t="shared" si="20"/>
        <v>0</v>
      </c>
      <c r="BG166" s="105">
        <f t="shared" si="21"/>
        <v>0</v>
      </c>
      <c r="BH166" s="105">
        <f t="shared" si="22"/>
        <v>0</v>
      </c>
      <c r="BI166" s="105">
        <f t="shared" si="23"/>
        <v>0</v>
      </c>
      <c r="BJ166" s="18" t="s">
        <v>83</v>
      </c>
      <c r="BK166" s="105">
        <f t="shared" si="24"/>
        <v>0</v>
      </c>
      <c r="BL166" s="18" t="s">
        <v>222</v>
      </c>
      <c r="BM166" s="184" t="s">
        <v>487</v>
      </c>
    </row>
    <row r="167" spans="1:65" s="2" customFormat="1" ht="21.75" customHeight="1">
      <c r="A167" s="35"/>
      <c r="B167" s="140"/>
      <c r="C167" s="206" t="s">
        <v>340</v>
      </c>
      <c r="D167" s="206" t="s">
        <v>272</v>
      </c>
      <c r="E167" s="207" t="s">
        <v>1542</v>
      </c>
      <c r="F167" s="208" t="s">
        <v>1543</v>
      </c>
      <c r="G167" s="209" t="s">
        <v>399</v>
      </c>
      <c r="H167" s="210">
        <v>3</v>
      </c>
      <c r="I167" s="211"/>
      <c r="J167" s="212">
        <f t="shared" si="15"/>
        <v>0</v>
      </c>
      <c r="K167" s="213"/>
      <c r="L167" s="214"/>
      <c r="M167" s="215" t="s">
        <v>1</v>
      </c>
      <c r="N167" s="216" t="s">
        <v>38</v>
      </c>
      <c r="O167" s="61"/>
      <c r="P167" s="182">
        <f t="shared" si="16"/>
        <v>0</v>
      </c>
      <c r="Q167" s="182">
        <v>0</v>
      </c>
      <c r="R167" s="182">
        <f t="shared" si="17"/>
        <v>0</v>
      </c>
      <c r="S167" s="182">
        <v>0</v>
      </c>
      <c r="T167" s="183">
        <f t="shared" si="18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4" t="s">
        <v>260</v>
      </c>
      <c r="AT167" s="184" t="s">
        <v>272</v>
      </c>
      <c r="AU167" s="184" t="s">
        <v>83</v>
      </c>
      <c r="AY167" s="18" t="s">
        <v>216</v>
      </c>
      <c r="BE167" s="105">
        <f t="shared" si="19"/>
        <v>0</v>
      </c>
      <c r="BF167" s="105">
        <f t="shared" si="20"/>
        <v>0</v>
      </c>
      <c r="BG167" s="105">
        <f t="shared" si="21"/>
        <v>0</v>
      </c>
      <c r="BH167" s="105">
        <f t="shared" si="22"/>
        <v>0</v>
      </c>
      <c r="BI167" s="105">
        <f t="shared" si="23"/>
        <v>0</v>
      </c>
      <c r="BJ167" s="18" t="s">
        <v>83</v>
      </c>
      <c r="BK167" s="105">
        <f t="shared" si="24"/>
        <v>0</v>
      </c>
      <c r="BL167" s="18" t="s">
        <v>222</v>
      </c>
      <c r="BM167" s="184" t="s">
        <v>504</v>
      </c>
    </row>
    <row r="168" spans="1:65" s="2" customFormat="1" ht="21.75" customHeight="1">
      <c r="A168" s="35"/>
      <c r="B168" s="140"/>
      <c r="C168" s="206" t="s">
        <v>347</v>
      </c>
      <c r="D168" s="206" t="s">
        <v>272</v>
      </c>
      <c r="E168" s="207" t="s">
        <v>1544</v>
      </c>
      <c r="F168" s="208" t="s">
        <v>1545</v>
      </c>
      <c r="G168" s="209" t="s">
        <v>399</v>
      </c>
      <c r="H168" s="210">
        <v>1</v>
      </c>
      <c r="I168" s="211"/>
      <c r="J168" s="212">
        <f t="shared" si="15"/>
        <v>0</v>
      </c>
      <c r="K168" s="213"/>
      <c r="L168" s="214"/>
      <c r="M168" s="215" t="s">
        <v>1</v>
      </c>
      <c r="N168" s="216" t="s">
        <v>38</v>
      </c>
      <c r="O168" s="61"/>
      <c r="P168" s="182">
        <f t="shared" si="16"/>
        <v>0</v>
      </c>
      <c r="Q168" s="182">
        <v>0</v>
      </c>
      <c r="R168" s="182">
        <f t="shared" si="17"/>
        <v>0</v>
      </c>
      <c r="S168" s="182">
        <v>0</v>
      </c>
      <c r="T168" s="183">
        <f t="shared" si="18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4" t="s">
        <v>260</v>
      </c>
      <c r="AT168" s="184" t="s">
        <v>272</v>
      </c>
      <c r="AU168" s="184" t="s">
        <v>83</v>
      </c>
      <c r="AY168" s="18" t="s">
        <v>216</v>
      </c>
      <c r="BE168" s="105">
        <f t="shared" si="19"/>
        <v>0</v>
      </c>
      <c r="BF168" s="105">
        <f t="shared" si="20"/>
        <v>0</v>
      </c>
      <c r="BG168" s="105">
        <f t="shared" si="21"/>
        <v>0</v>
      </c>
      <c r="BH168" s="105">
        <f t="shared" si="22"/>
        <v>0</v>
      </c>
      <c r="BI168" s="105">
        <f t="shared" si="23"/>
        <v>0</v>
      </c>
      <c r="BJ168" s="18" t="s">
        <v>83</v>
      </c>
      <c r="BK168" s="105">
        <f t="shared" si="24"/>
        <v>0</v>
      </c>
      <c r="BL168" s="18" t="s">
        <v>222</v>
      </c>
      <c r="BM168" s="184" t="s">
        <v>520</v>
      </c>
    </row>
    <row r="169" spans="1:65" s="2" customFormat="1" ht="16.5" customHeight="1">
      <c r="A169" s="35"/>
      <c r="B169" s="140"/>
      <c r="C169" s="206" t="s">
        <v>356</v>
      </c>
      <c r="D169" s="206" t="s">
        <v>272</v>
      </c>
      <c r="E169" s="207" t="s">
        <v>1546</v>
      </c>
      <c r="F169" s="208" t="s">
        <v>1547</v>
      </c>
      <c r="G169" s="209" t="s">
        <v>399</v>
      </c>
      <c r="H169" s="210">
        <v>1</v>
      </c>
      <c r="I169" s="211"/>
      <c r="J169" s="212">
        <f t="shared" si="15"/>
        <v>0</v>
      </c>
      <c r="K169" s="213"/>
      <c r="L169" s="214"/>
      <c r="M169" s="215" t="s">
        <v>1</v>
      </c>
      <c r="N169" s="216" t="s">
        <v>38</v>
      </c>
      <c r="O169" s="61"/>
      <c r="P169" s="182">
        <f t="shared" si="16"/>
        <v>0</v>
      </c>
      <c r="Q169" s="182">
        <v>0</v>
      </c>
      <c r="R169" s="182">
        <f t="shared" si="17"/>
        <v>0</v>
      </c>
      <c r="S169" s="182">
        <v>0</v>
      </c>
      <c r="T169" s="183">
        <f t="shared" si="18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4" t="s">
        <v>260</v>
      </c>
      <c r="AT169" s="184" t="s">
        <v>272</v>
      </c>
      <c r="AU169" s="184" t="s">
        <v>83</v>
      </c>
      <c r="AY169" s="18" t="s">
        <v>216</v>
      </c>
      <c r="BE169" s="105">
        <f t="shared" si="19"/>
        <v>0</v>
      </c>
      <c r="BF169" s="105">
        <f t="shared" si="20"/>
        <v>0</v>
      </c>
      <c r="BG169" s="105">
        <f t="shared" si="21"/>
        <v>0</v>
      </c>
      <c r="BH169" s="105">
        <f t="shared" si="22"/>
        <v>0</v>
      </c>
      <c r="BI169" s="105">
        <f t="shared" si="23"/>
        <v>0</v>
      </c>
      <c r="BJ169" s="18" t="s">
        <v>83</v>
      </c>
      <c r="BK169" s="105">
        <f t="shared" si="24"/>
        <v>0</v>
      </c>
      <c r="BL169" s="18" t="s">
        <v>222</v>
      </c>
      <c r="BM169" s="184" t="s">
        <v>530</v>
      </c>
    </row>
    <row r="170" spans="1:65" s="2" customFormat="1" ht="16.5" customHeight="1">
      <c r="A170" s="35"/>
      <c r="B170" s="140"/>
      <c r="C170" s="172" t="s">
        <v>367</v>
      </c>
      <c r="D170" s="172" t="s">
        <v>218</v>
      </c>
      <c r="E170" s="173" t="s">
        <v>1548</v>
      </c>
      <c r="F170" s="174" t="s">
        <v>1549</v>
      </c>
      <c r="G170" s="175" t="s">
        <v>399</v>
      </c>
      <c r="H170" s="176">
        <v>1</v>
      </c>
      <c r="I170" s="177"/>
      <c r="J170" s="178">
        <f t="shared" si="15"/>
        <v>0</v>
      </c>
      <c r="K170" s="179"/>
      <c r="L170" s="36"/>
      <c r="M170" s="180" t="s">
        <v>1</v>
      </c>
      <c r="N170" s="181" t="s">
        <v>38</v>
      </c>
      <c r="O170" s="61"/>
      <c r="P170" s="182">
        <f t="shared" si="16"/>
        <v>0</v>
      </c>
      <c r="Q170" s="182">
        <v>0</v>
      </c>
      <c r="R170" s="182">
        <f t="shared" si="17"/>
        <v>0</v>
      </c>
      <c r="S170" s="182">
        <v>0</v>
      </c>
      <c r="T170" s="183">
        <f t="shared" si="18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4" t="s">
        <v>222</v>
      </c>
      <c r="AT170" s="184" t="s">
        <v>218</v>
      </c>
      <c r="AU170" s="184" t="s">
        <v>83</v>
      </c>
      <c r="AY170" s="18" t="s">
        <v>216</v>
      </c>
      <c r="BE170" s="105">
        <f t="shared" si="19"/>
        <v>0</v>
      </c>
      <c r="BF170" s="105">
        <f t="shared" si="20"/>
        <v>0</v>
      </c>
      <c r="BG170" s="105">
        <f t="shared" si="21"/>
        <v>0</v>
      </c>
      <c r="BH170" s="105">
        <f t="shared" si="22"/>
        <v>0</v>
      </c>
      <c r="BI170" s="105">
        <f t="shared" si="23"/>
        <v>0</v>
      </c>
      <c r="BJ170" s="18" t="s">
        <v>83</v>
      </c>
      <c r="BK170" s="105">
        <f t="shared" si="24"/>
        <v>0</v>
      </c>
      <c r="BL170" s="18" t="s">
        <v>222</v>
      </c>
      <c r="BM170" s="184" t="s">
        <v>538</v>
      </c>
    </row>
    <row r="171" spans="1:65" s="2" customFormat="1" ht="21.75" customHeight="1">
      <c r="A171" s="35"/>
      <c r="B171" s="140"/>
      <c r="C171" s="206" t="s">
        <v>379</v>
      </c>
      <c r="D171" s="206" t="s">
        <v>272</v>
      </c>
      <c r="E171" s="207" t="s">
        <v>1550</v>
      </c>
      <c r="F171" s="208" t="s">
        <v>1551</v>
      </c>
      <c r="G171" s="209" t="s">
        <v>399</v>
      </c>
      <c r="H171" s="210">
        <v>1</v>
      </c>
      <c r="I171" s="211"/>
      <c r="J171" s="212">
        <f t="shared" si="15"/>
        <v>0</v>
      </c>
      <c r="K171" s="213"/>
      <c r="L171" s="214"/>
      <c r="M171" s="215" t="s">
        <v>1</v>
      </c>
      <c r="N171" s="216" t="s">
        <v>38</v>
      </c>
      <c r="O171" s="61"/>
      <c r="P171" s="182">
        <f t="shared" si="16"/>
        <v>0</v>
      </c>
      <c r="Q171" s="182">
        <v>0</v>
      </c>
      <c r="R171" s="182">
        <f t="shared" si="17"/>
        <v>0</v>
      </c>
      <c r="S171" s="182">
        <v>0</v>
      </c>
      <c r="T171" s="183">
        <f t="shared" si="1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4" t="s">
        <v>260</v>
      </c>
      <c r="AT171" s="184" t="s">
        <v>272</v>
      </c>
      <c r="AU171" s="184" t="s">
        <v>83</v>
      </c>
      <c r="AY171" s="18" t="s">
        <v>216</v>
      </c>
      <c r="BE171" s="105">
        <f t="shared" si="19"/>
        <v>0</v>
      </c>
      <c r="BF171" s="105">
        <f t="shared" si="20"/>
        <v>0</v>
      </c>
      <c r="BG171" s="105">
        <f t="shared" si="21"/>
        <v>0</v>
      </c>
      <c r="BH171" s="105">
        <f t="shared" si="22"/>
        <v>0</v>
      </c>
      <c r="BI171" s="105">
        <f t="shared" si="23"/>
        <v>0</v>
      </c>
      <c r="BJ171" s="18" t="s">
        <v>83</v>
      </c>
      <c r="BK171" s="105">
        <f t="shared" si="24"/>
        <v>0</v>
      </c>
      <c r="BL171" s="18" t="s">
        <v>222</v>
      </c>
      <c r="BM171" s="184" t="s">
        <v>552</v>
      </c>
    </row>
    <row r="172" spans="1:65" s="2" customFormat="1" ht="16.5" customHeight="1">
      <c r="A172" s="35"/>
      <c r="B172" s="140"/>
      <c r="C172" s="172" t="s">
        <v>383</v>
      </c>
      <c r="D172" s="172" t="s">
        <v>218</v>
      </c>
      <c r="E172" s="173" t="s">
        <v>1552</v>
      </c>
      <c r="F172" s="174" t="s">
        <v>1553</v>
      </c>
      <c r="G172" s="175" t="s">
        <v>995</v>
      </c>
      <c r="H172" s="176">
        <v>26.84</v>
      </c>
      <c r="I172" s="177"/>
      <c r="J172" s="178">
        <f t="shared" si="15"/>
        <v>0</v>
      </c>
      <c r="K172" s="179"/>
      <c r="L172" s="36"/>
      <c r="M172" s="180" t="s">
        <v>1</v>
      </c>
      <c r="N172" s="181" t="s">
        <v>38</v>
      </c>
      <c r="O172" s="61"/>
      <c r="P172" s="182">
        <f t="shared" si="16"/>
        <v>0</v>
      </c>
      <c r="Q172" s="182">
        <v>0</v>
      </c>
      <c r="R172" s="182">
        <f t="shared" si="17"/>
        <v>0</v>
      </c>
      <c r="S172" s="182">
        <v>0</v>
      </c>
      <c r="T172" s="183">
        <f t="shared" si="1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4" t="s">
        <v>222</v>
      </c>
      <c r="AT172" s="184" t="s">
        <v>218</v>
      </c>
      <c r="AU172" s="184" t="s">
        <v>83</v>
      </c>
      <c r="AY172" s="18" t="s">
        <v>216</v>
      </c>
      <c r="BE172" s="105">
        <f t="shared" si="19"/>
        <v>0</v>
      </c>
      <c r="BF172" s="105">
        <f t="shared" si="20"/>
        <v>0</v>
      </c>
      <c r="BG172" s="105">
        <f t="shared" si="21"/>
        <v>0</v>
      </c>
      <c r="BH172" s="105">
        <f t="shared" si="22"/>
        <v>0</v>
      </c>
      <c r="BI172" s="105">
        <f t="shared" si="23"/>
        <v>0</v>
      </c>
      <c r="BJ172" s="18" t="s">
        <v>83</v>
      </c>
      <c r="BK172" s="105">
        <f t="shared" si="24"/>
        <v>0</v>
      </c>
      <c r="BL172" s="18" t="s">
        <v>222</v>
      </c>
      <c r="BM172" s="184" t="s">
        <v>560</v>
      </c>
    </row>
    <row r="173" spans="1:65" s="2" customFormat="1" ht="21.75" customHeight="1">
      <c r="A173" s="35"/>
      <c r="B173" s="140"/>
      <c r="C173" s="172" t="s">
        <v>160</v>
      </c>
      <c r="D173" s="172" t="s">
        <v>218</v>
      </c>
      <c r="E173" s="173" t="s">
        <v>1554</v>
      </c>
      <c r="F173" s="174" t="s">
        <v>1555</v>
      </c>
      <c r="G173" s="175" t="s">
        <v>995</v>
      </c>
      <c r="H173" s="176">
        <v>26.84</v>
      </c>
      <c r="I173" s="177"/>
      <c r="J173" s="178">
        <f t="shared" si="15"/>
        <v>0</v>
      </c>
      <c r="K173" s="179"/>
      <c r="L173" s="36"/>
      <c r="M173" s="180" t="s">
        <v>1</v>
      </c>
      <c r="N173" s="181" t="s">
        <v>38</v>
      </c>
      <c r="O173" s="61"/>
      <c r="P173" s="182">
        <f t="shared" si="16"/>
        <v>0</v>
      </c>
      <c r="Q173" s="182">
        <v>0</v>
      </c>
      <c r="R173" s="182">
        <f t="shared" si="17"/>
        <v>0</v>
      </c>
      <c r="S173" s="182">
        <v>0</v>
      </c>
      <c r="T173" s="183">
        <f t="shared" si="1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4" t="s">
        <v>222</v>
      </c>
      <c r="AT173" s="184" t="s">
        <v>218</v>
      </c>
      <c r="AU173" s="184" t="s">
        <v>83</v>
      </c>
      <c r="AY173" s="18" t="s">
        <v>216</v>
      </c>
      <c r="BE173" s="105">
        <f t="shared" si="19"/>
        <v>0</v>
      </c>
      <c r="BF173" s="105">
        <f t="shared" si="20"/>
        <v>0</v>
      </c>
      <c r="BG173" s="105">
        <f t="shared" si="21"/>
        <v>0</v>
      </c>
      <c r="BH173" s="105">
        <f t="shared" si="22"/>
        <v>0</v>
      </c>
      <c r="BI173" s="105">
        <f t="shared" si="23"/>
        <v>0</v>
      </c>
      <c r="BJ173" s="18" t="s">
        <v>83</v>
      </c>
      <c r="BK173" s="105">
        <f t="shared" si="24"/>
        <v>0</v>
      </c>
      <c r="BL173" s="18" t="s">
        <v>222</v>
      </c>
      <c r="BM173" s="184" t="s">
        <v>573</v>
      </c>
    </row>
    <row r="174" spans="1:65" s="2" customFormat="1" ht="16.5" customHeight="1">
      <c r="A174" s="35"/>
      <c r="B174" s="140"/>
      <c r="C174" s="172" t="s">
        <v>392</v>
      </c>
      <c r="D174" s="172" t="s">
        <v>218</v>
      </c>
      <c r="E174" s="173" t="s">
        <v>1556</v>
      </c>
      <c r="F174" s="174" t="s">
        <v>1557</v>
      </c>
      <c r="G174" s="175" t="s">
        <v>995</v>
      </c>
      <c r="H174" s="176">
        <v>61.7</v>
      </c>
      <c r="I174" s="177"/>
      <c r="J174" s="178">
        <f t="shared" si="15"/>
        <v>0</v>
      </c>
      <c r="K174" s="179"/>
      <c r="L174" s="36"/>
      <c r="M174" s="180" t="s">
        <v>1</v>
      </c>
      <c r="N174" s="181" t="s">
        <v>38</v>
      </c>
      <c r="O174" s="61"/>
      <c r="P174" s="182">
        <f t="shared" si="16"/>
        <v>0</v>
      </c>
      <c r="Q174" s="182">
        <v>0</v>
      </c>
      <c r="R174" s="182">
        <f t="shared" si="17"/>
        <v>0</v>
      </c>
      <c r="S174" s="182">
        <v>0</v>
      </c>
      <c r="T174" s="183">
        <f t="shared" si="1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4" t="s">
        <v>222</v>
      </c>
      <c r="AT174" s="184" t="s">
        <v>218</v>
      </c>
      <c r="AU174" s="184" t="s">
        <v>83</v>
      </c>
      <c r="AY174" s="18" t="s">
        <v>216</v>
      </c>
      <c r="BE174" s="105">
        <f t="shared" si="19"/>
        <v>0</v>
      </c>
      <c r="BF174" s="105">
        <f t="shared" si="20"/>
        <v>0</v>
      </c>
      <c r="BG174" s="105">
        <f t="shared" si="21"/>
        <v>0</v>
      </c>
      <c r="BH174" s="105">
        <f t="shared" si="22"/>
        <v>0</v>
      </c>
      <c r="BI174" s="105">
        <f t="shared" si="23"/>
        <v>0</v>
      </c>
      <c r="BJ174" s="18" t="s">
        <v>83</v>
      </c>
      <c r="BK174" s="105">
        <f t="shared" si="24"/>
        <v>0</v>
      </c>
      <c r="BL174" s="18" t="s">
        <v>222</v>
      </c>
      <c r="BM174" s="184" t="s">
        <v>589</v>
      </c>
    </row>
    <row r="175" spans="1:65" s="2" customFormat="1" ht="16.5" customHeight="1">
      <c r="A175" s="35"/>
      <c r="B175" s="140"/>
      <c r="C175" s="172" t="s">
        <v>396</v>
      </c>
      <c r="D175" s="172" t="s">
        <v>218</v>
      </c>
      <c r="E175" s="173" t="s">
        <v>1558</v>
      </c>
      <c r="F175" s="174" t="s">
        <v>1559</v>
      </c>
      <c r="G175" s="175" t="s">
        <v>995</v>
      </c>
      <c r="H175" s="176">
        <v>61.7</v>
      </c>
      <c r="I175" s="177"/>
      <c r="J175" s="178">
        <f t="shared" si="15"/>
        <v>0</v>
      </c>
      <c r="K175" s="179"/>
      <c r="L175" s="36"/>
      <c r="M175" s="180" t="s">
        <v>1</v>
      </c>
      <c r="N175" s="181" t="s">
        <v>38</v>
      </c>
      <c r="O175" s="61"/>
      <c r="P175" s="182">
        <f t="shared" si="16"/>
        <v>0</v>
      </c>
      <c r="Q175" s="182">
        <v>0</v>
      </c>
      <c r="R175" s="182">
        <f t="shared" si="17"/>
        <v>0</v>
      </c>
      <c r="S175" s="182">
        <v>0</v>
      </c>
      <c r="T175" s="183">
        <f t="shared" si="1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4" t="s">
        <v>222</v>
      </c>
      <c r="AT175" s="184" t="s">
        <v>218</v>
      </c>
      <c r="AU175" s="184" t="s">
        <v>83</v>
      </c>
      <c r="AY175" s="18" t="s">
        <v>216</v>
      </c>
      <c r="BE175" s="105">
        <f t="shared" si="19"/>
        <v>0</v>
      </c>
      <c r="BF175" s="105">
        <f t="shared" si="20"/>
        <v>0</v>
      </c>
      <c r="BG175" s="105">
        <f t="shared" si="21"/>
        <v>0</v>
      </c>
      <c r="BH175" s="105">
        <f t="shared" si="22"/>
        <v>0</v>
      </c>
      <c r="BI175" s="105">
        <f t="shared" si="23"/>
        <v>0</v>
      </c>
      <c r="BJ175" s="18" t="s">
        <v>83</v>
      </c>
      <c r="BK175" s="105">
        <f t="shared" si="24"/>
        <v>0</v>
      </c>
      <c r="BL175" s="18" t="s">
        <v>222</v>
      </c>
      <c r="BM175" s="184" t="s">
        <v>598</v>
      </c>
    </row>
    <row r="176" spans="1:65" s="2" customFormat="1" ht="16.5" customHeight="1">
      <c r="A176" s="35"/>
      <c r="B176" s="140"/>
      <c r="C176" s="172" t="s">
        <v>401</v>
      </c>
      <c r="D176" s="172" t="s">
        <v>218</v>
      </c>
      <c r="E176" s="173" t="s">
        <v>1560</v>
      </c>
      <c r="F176" s="174" t="s">
        <v>1561</v>
      </c>
      <c r="G176" s="175" t="s">
        <v>995</v>
      </c>
      <c r="H176" s="176">
        <v>13.5</v>
      </c>
      <c r="I176" s="177"/>
      <c r="J176" s="178">
        <f t="shared" si="15"/>
        <v>0</v>
      </c>
      <c r="K176" s="179"/>
      <c r="L176" s="36"/>
      <c r="M176" s="180" t="s">
        <v>1</v>
      </c>
      <c r="N176" s="181" t="s">
        <v>38</v>
      </c>
      <c r="O176" s="61"/>
      <c r="P176" s="182">
        <f t="shared" si="16"/>
        <v>0</v>
      </c>
      <c r="Q176" s="182">
        <v>0</v>
      </c>
      <c r="R176" s="182">
        <f t="shared" si="17"/>
        <v>0</v>
      </c>
      <c r="S176" s="182">
        <v>0</v>
      </c>
      <c r="T176" s="183">
        <f t="shared" si="18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4" t="s">
        <v>222</v>
      </c>
      <c r="AT176" s="184" t="s">
        <v>218</v>
      </c>
      <c r="AU176" s="184" t="s">
        <v>83</v>
      </c>
      <c r="AY176" s="18" t="s">
        <v>216</v>
      </c>
      <c r="BE176" s="105">
        <f t="shared" si="19"/>
        <v>0</v>
      </c>
      <c r="BF176" s="105">
        <f t="shared" si="20"/>
        <v>0</v>
      </c>
      <c r="BG176" s="105">
        <f t="shared" si="21"/>
        <v>0</v>
      </c>
      <c r="BH176" s="105">
        <f t="shared" si="22"/>
        <v>0</v>
      </c>
      <c r="BI176" s="105">
        <f t="shared" si="23"/>
        <v>0</v>
      </c>
      <c r="BJ176" s="18" t="s">
        <v>83</v>
      </c>
      <c r="BK176" s="105">
        <f t="shared" si="24"/>
        <v>0</v>
      </c>
      <c r="BL176" s="18" t="s">
        <v>222</v>
      </c>
      <c r="BM176" s="184" t="s">
        <v>606</v>
      </c>
    </row>
    <row r="177" spans="1:65" s="2" customFormat="1" ht="33" customHeight="1">
      <c r="A177" s="35"/>
      <c r="B177" s="140"/>
      <c r="C177" s="172" t="s">
        <v>409</v>
      </c>
      <c r="D177" s="172" t="s">
        <v>218</v>
      </c>
      <c r="E177" s="173" t="s">
        <v>1562</v>
      </c>
      <c r="F177" s="174" t="s">
        <v>1563</v>
      </c>
      <c r="G177" s="175" t="s">
        <v>343</v>
      </c>
      <c r="H177" s="176">
        <v>26.959</v>
      </c>
      <c r="I177" s="177"/>
      <c r="J177" s="178">
        <f t="shared" si="15"/>
        <v>0</v>
      </c>
      <c r="K177" s="179"/>
      <c r="L177" s="36"/>
      <c r="M177" s="180" t="s">
        <v>1</v>
      </c>
      <c r="N177" s="181" t="s">
        <v>38</v>
      </c>
      <c r="O177" s="61"/>
      <c r="P177" s="182">
        <f t="shared" si="16"/>
        <v>0</v>
      </c>
      <c r="Q177" s="182">
        <v>0</v>
      </c>
      <c r="R177" s="182">
        <f t="shared" si="17"/>
        <v>0</v>
      </c>
      <c r="S177" s="182">
        <v>0</v>
      </c>
      <c r="T177" s="183">
        <f t="shared" si="18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4" t="s">
        <v>222</v>
      </c>
      <c r="AT177" s="184" t="s">
        <v>218</v>
      </c>
      <c r="AU177" s="184" t="s">
        <v>83</v>
      </c>
      <c r="AY177" s="18" t="s">
        <v>216</v>
      </c>
      <c r="BE177" s="105">
        <f t="shared" si="19"/>
        <v>0</v>
      </c>
      <c r="BF177" s="105">
        <f t="shared" si="20"/>
        <v>0</v>
      </c>
      <c r="BG177" s="105">
        <f t="shared" si="21"/>
        <v>0</v>
      </c>
      <c r="BH177" s="105">
        <f t="shared" si="22"/>
        <v>0</v>
      </c>
      <c r="BI177" s="105">
        <f t="shared" si="23"/>
        <v>0</v>
      </c>
      <c r="BJ177" s="18" t="s">
        <v>83</v>
      </c>
      <c r="BK177" s="105">
        <f t="shared" si="24"/>
        <v>0</v>
      </c>
      <c r="BL177" s="18" t="s">
        <v>222</v>
      </c>
      <c r="BM177" s="184" t="s">
        <v>615</v>
      </c>
    </row>
    <row r="178" spans="1:65" s="12" customFormat="1" ht="26" customHeight="1">
      <c r="B178" s="159"/>
      <c r="D178" s="160" t="s">
        <v>71</v>
      </c>
      <c r="E178" s="161" t="s">
        <v>823</v>
      </c>
      <c r="F178" s="161" t="s">
        <v>824</v>
      </c>
      <c r="I178" s="162"/>
      <c r="J178" s="163">
        <f>BK178</f>
        <v>0</v>
      </c>
      <c r="L178" s="159"/>
      <c r="M178" s="164"/>
      <c r="N178" s="165"/>
      <c r="O178" s="165"/>
      <c r="P178" s="166">
        <f>SUM(P179:P186)</f>
        <v>0</v>
      </c>
      <c r="Q178" s="165"/>
      <c r="R178" s="166">
        <f>SUM(R179:R186)</f>
        <v>0</v>
      </c>
      <c r="S178" s="165"/>
      <c r="T178" s="167">
        <f>SUM(T179:T186)</f>
        <v>0</v>
      </c>
      <c r="AR178" s="160" t="s">
        <v>83</v>
      </c>
      <c r="AT178" s="168" t="s">
        <v>71</v>
      </c>
      <c r="AU178" s="168" t="s">
        <v>72</v>
      </c>
      <c r="AY178" s="160" t="s">
        <v>216</v>
      </c>
      <c r="BK178" s="169">
        <f>SUM(BK179:BK186)</f>
        <v>0</v>
      </c>
    </row>
    <row r="179" spans="1:65" s="2" customFormat="1" ht="21.75" customHeight="1">
      <c r="A179" s="35"/>
      <c r="B179" s="140"/>
      <c r="C179" s="172" t="s">
        <v>413</v>
      </c>
      <c r="D179" s="172" t="s">
        <v>218</v>
      </c>
      <c r="E179" s="173" t="s">
        <v>1564</v>
      </c>
      <c r="F179" s="174" t="s">
        <v>1565</v>
      </c>
      <c r="G179" s="175" t="s">
        <v>995</v>
      </c>
      <c r="H179" s="176">
        <v>53.4</v>
      </c>
      <c r="I179" s="177"/>
      <c r="J179" s="178">
        <f t="shared" ref="J179:J186" si="25">ROUND(I179*H179,2)</f>
        <v>0</v>
      </c>
      <c r="K179" s="179"/>
      <c r="L179" s="36"/>
      <c r="M179" s="180" t="s">
        <v>1</v>
      </c>
      <c r="N179" s="181" t="s">
        <v>38</v>
      </c>
      <c r="O179" s="61"/>
      <c r="P179" s="182">
        <f t="shared" ref="P179:P186" si="26">O179*H179</f>
        <v>0</v>
      </c>
      <c r="Q179" s="182">
        <v>0</v>
      </c>
      <c r="R179" s="182">
        <f t="shared" ref="R179:R186" si="27">Q179*H179</f>
        <v>0</v>
      </c>
      <c r="S179" s="182">
        <v>0</v>
      </c>
      <c r="T179" s="183">
        <f t="shared" ref="T179:T186" si="28"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4" t="s">
        <v>301</v>
      </c>
      <c r="AT179" s="184" t="s">
        <v>218</v>
      </c>
      <c r="AU179" s="184" t="s">
        <v>78</v>
      </c>
      <c r="AY179" s="18" t="s">
        <v>216</v>
      </c>
      <c r="BE179" s="105">
        <f t="shared" ref="BE179:BE186" si="29">IF(N179="základná",J179,0)</f>
        <v>0</v>
      </c>
      <c r="BF179" s="105">
        <f t="shared" ref="BF179:BF186" si="30">IF(N179="znížená",J179,0)</f>
        <v>0</v>
      </c>
      <c r="BG179" s="105">
        <f t="shared" ref="BG179:BG186" si="31">IF(N179="zákl. prenesená",J179,0)</f>
        <v>0</v>
      </c>
      <c r="BH179" s="105">
        <f t="shared" ref="BH179:BH186" si="32">IF(N179="zníž. prenesená",J179,0)</f>
        <v>0</v>
      </c>
      <c r="BI179" s="105">
        <f t="shared" ref="BI179:BI186" si="33">IF(N179="nulová",J179,0)</f>
        <v>0</v>
      </c>
      <c r="BJ179" s="18" t="s">
        <v>83</v>
      </c>
      <c r="BK179" s="105">
        <f t="shared" ref="BK179:BK186" si="34">ROUND(I179*H179,2)</f>
        <v>0</v>
      </c>
      <c r="BL179" s="18" t="s">
        <v>301</v>
      </c>
      <c r="BM179" s="184" t="s">
        <v>628</v>
      </c>
    </row>
    <row r="180" spans="1:65" s="2" customFormat="1" ht="21.75" customHeight="1">
      <c r="A180" s="35"/>
      <c r="B180" s="140"/>
      <c r="C180" s="206" t="s">
        <v>417</v>
      </c>
      <c r="D180" s="206" t="s">
        <v>272</v>
      </c>
      <c r="E180" s="207" t="s">
        <v>1566</v>
      </c>
      <c r="F180" s="208" t="s">
        <v>1567</v>
      </c>
      <c r="G180" s="209" t="s">
        <v>995</v>
      </c>
      <c r="H180" s="210">
        <v>29.1</v>
      </c>
      <c r="I180" s="211"/>
      <c r="J180" s="212">
        <f t="shared" si="25"/>
        <v>0</v>
      </c>
      <c r="K180" s="213"/>
      <c r="L180" s="214"/>
      <c r="M180" s="215" t="s">
        <v>1</v>
      </c>
      <c r="N180" s="216" t="s">
        <v>38</v>
      </c>
      <c r="O180" s="61"/>
      <c r="P180" s="182">
        <f t="shared" si="26"/>
        <v>0</v>
      </c>
      <c r="Q180" s="182">
        <v>0</v>
      </c>
      <c r="R180" s="182">
        <f t="shared" si="27"/>
        <v>0</v>
      </c>
      <c r="S180" s="182">
        <v>0</v>
      </c>
      <c r="T180" s="183">
        <f t="shared" si="28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4" t="s">
        <v>396</v>
      </c>
      <c r="AT180" s="184" t="s">
        <v>272</v>
      </c>
      <c r="AU180" s="184" t="s">
        <v>78</v>
      </c>
      <c r="AY180" s="18" t="s">
        <v>216</v>
      </c>
      <c r="BE180" s="105">
        <f t="shared" si="29"/>
        <v>0</v>
      </c>
      <c r="BF180" s="105">
        <f t="shared" si="30"/>
        <v>0</v>
      </c>
      <c r="BG180" s="105">
        <f t="shared" si="31"/>
        <v>0</v>
      </c>
      <c r="BH180" s="105">
        <f t="shared" si="32"/>
        <v>0</v>
      </c>
      <c r="BI180" s="105">
        <f t="shared" si="33"/>
        <v>0</v>
      </c>
      <c r="BJ180" s="18" t="s">
        <v>83</v>
      </c>
      <c r="BK180" s="105">
        <f t="shared" si="34"/>
        <v>0</v>
      </c>
      <c r="BL180" s="18" t="s">
        <v>301</v>
      </c>
      <c r="BM180" s="184" t="s">
        <v>639</v>
      </c>
    </row>
    <row r="181" spans="1:65" s="2" customFormat="1" ht="21.75" customHeight="1">
      <c r="A181" s="35"/>
      <c r="B181" s="140"/>
      <c r="C181" s="206" t="s">
        <v>428</v>
      </c>
      <c r="D181" s="206" t="s">
        <v>272</v>
      </c>
      <c r="E181" s="207" t="s">
        <v>1568</v>
      </c>
      <c r="F181" s="208" t="s">
        <v>1569</v>
      </c>
      <c r="G181" s="209" t="s">
        <v>995</v>
      </c>
      <c r="H181" s="210">
        <v>13</v>
      </c>
      <c r="I181" s="211"/>
      <c r="J181" s="212">
        <f t="shared" si="25"/>
        <v>0</v>
      </c>
      <c r="K181" s="213"/>
      <c r="L181" s="214"/>
      <c r="M181" s="215" t="s">
        <v>1</v>
      </c>
      <c r="N181" s="216" t="s">
        <v>38</v>
      </c>
      <c r="O181" s="61"/>
      <c r="P181" s="182">
        <f t="shared" si="26"/>
        <v>0</v>
      </c>
      <c r="Q181" s="182">
        <v>0</v>
      </c>
      <c r="R181" s="182">
        <f t="shared" si="27"/>
        <v>0</v>
      </c>
      <c r="S181" s="182">
        <v>0</v>
      </c>
      <c r="T181" s="183">
        <f t="shared" si="28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4" t="s">
        <v>396</v>
      </c>
      <c r="AT181" s="184" t="s">
        <v>272</v>
      </c>
      <c r="AU181" s="184" t="s">
        <v>78</v>
      </c>
      <c r="AY181" s="18" t="s">
        <v>216</v>
      </c>
      <c r="BE181" s="105">
        <f t="shared" si="29"/>
        <v>0</v>
      </c>
      <c r="BF181" s="105">
        <f t="shared" si="30"/>
        <v>0</v>
      </c>
      <c r="BG181" s="105">
        <f t="shared" si="31"/>
        <v>0</v>
      </c>
      <c r="BH181" s="105">
        <f t="shared" si="32"/>
        <v>0</v>
      </c>
      <c r="BI181" s="105">
        <f t="shared" si="33"/>
        <v>0</v>
      </c>
      <c r="BJ181" s="18" t="s">
        <v>83</v>
      </c>
      <c r="BK181" s="105">
        <f t="shared" si="34"/>
        <v>0</v>
      </c>
      <c r="BL181" s="18" t="s">
        <v>301</v>
      </c>
      <c r="BM181" s="184" t="s">
        <v>648</v>
      </c>
    </row>
    <row r="182" spans="1:65" s="2" customFormat="1" ht="21.75" customHeight="1">
      <c r="A182" s="35"/>
      <c r="B182" s="140"/>
      <c r="C182" s="206" t="s">
        <v>433</v>
      </c>
      <c r="D182" s="206" t="s">
        <v>272</v>
      </c>
      <c r="E182" s="207" t="s">
        <v>1570</v>
      </c>
      <c r="F182" s="208" t="s">
        <v>1571</v>
      </c>
      <c r="G182" s="209" t="s">
        <v>995</v>
      </c>
      <c r="H182" s="210">
        <v>11.3</v>
      </c>
      <c r="I182" s="211"/>
      <c r="J182" s="212">
        <f t="shared" si="25"/>
        <v>0</v>
      </c>
      <c r="K182" s="213"/>
      <c r="L182" s="214"/>
      <c r="M182" s="215" t="s">
        <v>1</v>
      </c>
      <c r="N182" s="216" t="s">
        <v>38</v>
      </c>
      <c r="O182" s="61"/>
      <c r="P182" s="182">
        <f t="shared" si="26"/>
        <v>0</v>
      </c>
      <c r="Q182" s="182">
        <v>0</v>
      </c>
      <c r="R182" s="182">
        <f t="shared" si="27"/>
        <v>0</v>
      </c>
      <c r="S182" s="182">
        <v>0</v>
      </c>
      <c r="T182" s="183">
        <f t="shared" si="28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4" t="s">
        <v>396</v>
      </c>
      <c r="AT182" s="184" t="s">
        <v>272</v>
      </c>
      <c r="AU182" s="184" t="s">
        <v>78</v>
      </c>
      <c r="AY182" s="18" t="s">
        <v>216</v>
      </c>
      <c r="BE182" s="105">
        <f t="shared" si="29"/>
        <v>0</v>
      </c>
      <c r="BF182" s="105">
        <f t="shared" si="30"/>
        <v>0</v>
      </c>
      <c r="BG182" s="105">
        <f t="shared" si="31"/>
        <v>0</v>
      </c>
      <c r="BH182" s="105">
        <f t="shared" si="32"/>
        <v>0</v>
      </c>
      <c r="BI182" s="105">
        <f t="shared" si="33"/>
        <v>0</v>
      </c>
      <c r="BJ182" s="18" t="s">
        <v>83</v>
      </c>
      <c r="BK182" s="105">
        <f t="shared" si="34"/>
        <v>0</v>
      </c>
      <c r="BL182" s="18" t="s">
        <v>301</v>
      </c>
      <c r="BM182" s="184" t="s">
        <v>658</v>
      </c>
    </row>
    <row r="183" spans="1:65" s="2" customFormat="1" ht="21.75" customHeight="1">
      <c r="A183" s="35"/>
      <c r="B183" s="140"/>
      <c r="C183" s="172" t="s">
        <v>439</v>
      </c>
      <c r="D183" s="172" t="s">
        <v>218</v>
      </c>
      <c r="E183" s="173" t="s">
        <v>1572</v>
      </c>
      <c r="F183" s="174" t="s">
        <v>1573</v>
      </c>
      <c r="G183" s="175" t="s">
        <v>995</v>
      </c>
      <c r="H183" s="176">
        <v>15.8</v>
      </c>
      <c r="I183" s="177"/>
      <c r="J183" s="178">
        <f t="shared" si="25"/>
        <v>0</v>
      </c>
      <c r="K183" s="179"/>
      <c r="L183" s="36"/>
      <c r="M183" s="180" t="s">
        <v>1</v>
      </c>
      <c r="N183" s="181" t="s">
        <v>38</v>
      </c>
      <c r="O183" s="61"/>
      <c r="P183" s="182">
        <f t="shared" si="26"/>
        <v>0</v>
      </c>
      <c r="Q183" s="182">
        <v>0</v>
      </c>
      <c r="R183" s="182">
        <f t="shared" si="27"/>
        <v>0</v>
      </c>
      <c r="S183" s="182">
        <v>0</v>
      </c>
      <c r="T183" s="183">
        <f t="shared" si="28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4" t="s">
        <v>301</v>
      </c>
      <c r="AT183" s="184" t="s">
        <v>218</v>
      </c>
      <c r="AU183" s="184" t="s">
        <v>78</v>
      </c>
      <c r="AY183" s="18" t="s">
        <v>216</v>
      </c>
      <c r="BE183" s="105">
        <f t="shared" si="29"/>
        <v>0</v>
      </c>
      <c r="BF183" s="105">
        <f t="shared" si="30"/>
        <v>0</v>
      </c>
      <c r="BG183" s="105">
        <f t="shared" si="31"/>
        <v>0</v>
      </c>
      <c r="BH183" s="105">
        <f t="shared" si="32"/>
        <v>0</v>
      </c>
      <c r="BI183" s="105">
        <f t="shared" si="33"/>
        <v>0</v>
      </c>
      <c r="BJ183" s="18" t="s">
        <v>83</v>
      </c>
      <c r="BK183" s="105">
        <f t="shared" si="34"/>
        <v>0</v>
      </c>
      <c r="BL183" s="18" t="s">
        <v>301</v>
      </c>
      <c r="BM183" s="184" t="s">
        <v>672</v>
      </c>
    </row>
    <row r="184" spans="1:65" s="2" customFormat="1" ht="21.75" customHeight="1">
      <c r="A184" s="35"/>
      <c r="B184" s="140"/>
      <c r="C184" s="206" t="s">
        <v>443</v>
      </c>
      <c r="D184" s="206" t="s">
        <v>272</v>
      </c>
      <c r="E184" s="207" t="s">
        <v>1574</v>
      </c>
      <c r="F184" s="208" t="s">
        <v>1575</v>
      </c>
      <c r="G184" s="209" t="s">
        <v>995</v>
      </c>
      <c r="H184" s="210">
        <v>8.4</v>
      </c>
      <c r="I184" s="211"/>
      <c r="J184" s="212">
        <f t="shared" si="25"/>
        <v>0</v>
      </c>
      <c r="K184" s="213"/>
      <c r="L184" s="214"/>
      <c r="M184" s="215" t="s">
        <v>1</v>
      </c>
      <c r="N184" s="216" t="s">
        <v>38</v>
      </c>
      <c r="O184" s="61"/>
      <c r="P184" s="182">
        <f t="shared" si="26"/>
        <v>0</v>
      </c>
      <c r="Q184" s="182">
        <v>0</v>
      </c>
      <c r="R184" s="182">
        <f t="shared" si="27"/>
        <v>0</v>
      </c>
      <c r="S184" s="182">
        <v>0</v>
      </c>
      <c r="T184" s="183">
        <f t="shared" si="28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4" t="s">
        <v>396</v>
      </c>
      <c r="AT184" s="184" t="s">
        <v>272</v>
      </c>
      <c r="AU184" s="184" t="s">
        <v>78</v>
      </c>
      <c r="AY184" s="18" t="s">
        <v>216</v>
      </c>
      <c r="BE184" s="105">
        <f t="shared" si="29"/>
        <v>0</v>
      </c>
      <c r="BF184" s="105">
        <f t="shared" si="30"/>
        <v>0</v>
      </c>
      <c r="BG184" s="105">
        <f t="shared" si="31"/>
        <v>0</v>
      </c>
      <c r="BH184" s="105">
        <f t="shared" si="32"/>
        <v>0</v>
      </c>
      <c r="BI184" s="105">
        <f t="shared" si="33"/>
        <v>0</v>
      </c>
      <c r="BJ184" s="18" t="s">
        <v>83</v>
      </c>
      <c r="BK184" s="105">
        <f t="shared" si="34"/>
        <v>0</v>
      </c>
      <c r="BL184" s="18" t="s">
        <v>301</v>
      </c>
      <c r="BM184" s="184" t="s">
        <v>683</v>
      </c>
    </row>
    <row r="185" spans="1:65" s="2" customFormat="1" ht="21.75" customHeight="1">
      <c r="A185" s="35"/>
      <c r="B185" s="140"/>
      <c r="C185" s="206" t="s">
        <v>454</v>
      </c>
      <c r="D185" s="206" t="s">
        <v>272</v>
      </c>
      <c r="E185" s="207" t="s">
        <v>1576</v>
      </c>
      <c r="F185" s="208" t="s">
        <v>1577</v>
      </c>
      <c r="G185" s="209" t="s">
        <v>995</v>
      </c>
      <c r="H185" s="210">
        <v>7.4</v>
      </c>
      <c r="I185" s="211"/>
      <c r="J185" s="212">
        <f t="shared" si="25"/>
        <v>0</v>
      </c>
      <c r="K185" s="213"/>
      <c r="L185" s="214"/>
      <c r="M185" s="215" t="s">
        <v>1</v>
      </c>
      <c r="N185" s="216" t="s">
        <v>38</v>
      </c>
      <c r="O185" s="61"/>
      <c r="P185" s="182">
        <f t="shared" si="26"/>
        <v>0</v>
      </c>
      <c r="Q185" s="182">
        <v>0</v>
      </c>
      <c r="R185" s="182">
        <f t="shared" si="27"/>
        <v>0</v>
      </c>
      <c r="S185" s="182">
        <v>0</v>
      </c>
      <c r="T185" s="183">
        <f t="shared" si="28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4" t="s">
        <v>396</v>
      </c>
      <c r="AT185" s="184" t="s">
        <v>272</v>
      </c>
      <c r="AU185" s="184" t="s">
        <v>78</v>
      </c>
      <c r="AY185" s="18" t="s">
        <v>216</v>
      </c>
      <c r="BE185" s="105">
        <f t="shared" si="29"/>
        <v>0</v>
      </c>
      <c r="BF185" s="105">
        <f t="shared" si="30"/>
        <v>0</v>
      </c>
      <c r="BG185" s="105">
        <f t="shared" si="31"/>
        <v>0</v>
      </c>
      <c r="BH185" s="105">
        <f t="shared" si="32"/>
        <v>0</v>
      </c>
      <c r="BI185" s="105">
        <f t="shared" si="33"/>
        <v>0</v>
      </c>
      <c r="BJ185" s="18" t="s">
        <v>83</v>
      </c>
      <c r="BK185" s="105">
        <f t="shared" si="34"/>
        <v>0</v>
      </c>
      <c r="BL185" s="18" t="s">
        <v>301</v>
      </c>
      <c r="BM185" s="184" t="s">
        <v>693</v>
      </c>
    </row>
    <row r="186" spans="1:65" s="2" customFormat="1" ht="21.75" customHeight="1">
      <c r="A186" s="35"/>
      <c r="B186" s="140"/>
      <c r="C186" s="172" t="s">
        <v>460</v>
      </c>
      <c r="D186" s="172" t="s">
        <v>218</v>
      </c>
      <c r="E186" s="173" t="s">
        <v>1578</v>
      </c>
      <c r="F186" s="174" t="s">
        <v>894</v>
      </c>
      <c r="G186" s="175" t="s">
        <v>794</v>
      </c>
      <c r="H186" s="224"/>
      <c r="I186" s="177"/>
      <c r="J186" s="178">
        <f t="shared" si="25"/>
        <v>0</v>
      </c>
      <c r="K186" s="179"/>
      <c r="L186" s="36"/>
      <c r="M186" s="180" t="s">
        <v>1</v>
      </c>
      <c r="N186" s="181" t="s">
        <v>38</v>
      </c>
      <c r="O186" s="61"/>
      <c r="P186" s="182">
        <f t="shared" si="26"/>
        <v>0</v>
      </c>
      <c r="Q186" s="182">
        <v>0</v>
      </c>
      <c r="R186" s="182">
        <f t="shared" si="27"/>
        <v>0</v>
      </c>
      <c r="S186" s="182">
        <v>0</v>
      </c>
      <c r="T186" s="183">
        <f t="shared" si="28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4" t="s">
        <v>301</v>
      </c>
      <c r="AT186" s="184" t="s">
        <v>218</v>
      </c>
      <c r="AU186" s="184" t="s">
        <v>78</v>
      </c>
      <c r="AY186" s="18" t="s">
        <v>216</v>
      </c>
      <c r="BE186" s="105">
        <f t="shared" si="29"/>
        <v>0</v>
      </c>
      <c r="BF186" s="105">
        <f t="shared" si="30"/>
        <v>0</v>
      </c>
      <c r="BG186" s="105">
        <f t="shared" si="31"/>
        <v>0</v>
      </c>
      <c r="BH186" s="105">
        <f t="shared" si="32"/>
        <v>0</v>
      </c>
      <c r="BI186" s="105">
        <f t="shared" si="33"/>
        <v>0</v>
      </c>
      <c r="BJ186" s="18" t="s">
        <v>83</v>
      </c>
      <c r="BK186" s="105">
        <f t="shared" si="34"/>
        <v>0</v>
      </c>
      <c r="BL186" s="18" t="s">
        <v>301</v>
      </c>
      <c r="BM186" s="184" t="s">
        <v>701</v>
      </c>
    </row>
    <row r="187" spans="1:65" s="12" customFormat="1" ht="26" customHeight="1">
      <c r="B187" s="159"/>
      <c r="D187" s="160" t="s">
        <v>71</v>
      </c>
      <c r="E187" s="161" t="s">
        <v>1579</v>
      </c>
      <c r="F187" s="161" t="s">
        <v>1580</v>
      </c>
      <c r="I187" s="162"/>
      <c r="J187" s="163">
        <f>BK187</f>
        <v>0</v>
      </c>
      <c r="L187" s="159"/>
      <c r="M187" s="164"/>
      <c r="N187" s="165"/>
      <c r="O187" s="165"/>
      <c r="P187" s="166">
        <f>SUM(P188:P199)</f>
        <v>0</v>
      </c>
      <c r="Q187" s="165"/>
      <c r="R187" s="166">
        <f>SUM(R188:R199)</f>
        <v>0</v>
      </c>
      <c r="S187" s="165"/>
      <c r="T187" s="167">
        <f>SUM(T188:T199)</f>
        <v>0</v>
      </c>
      <c r="AR187" s="160" t="s">
        <v>83</v>
      </c>
      <c r="AT187" s="168" t="s">
        <v>71</v>
      </c>
      <c r="AU187" s="168" t="s">
        <v>72</v>
      </c>
      <c r="AY187" s="160" t="s">
        <v>216</v>
      </c>
      <c r="BK187" s="169">
        <f>SUM(BK188:BK199)</f>
        <v>0</v>
      </c>
    </row>
    <row r="188" spans="1:65" s="2" customFormat="1" ht="21.75" customHeight="1">
      <c r="A188" s="35"/>
      <c r="B188" s="140"/>
      <c r="C188" s="172" t="s">
        <v>469</v>
      </c>
      <c r="D188" s="172" t="s">
        <v>218</v>
      </c>
      <c r="E188" s="173" t="s">
        <v>1581</v>
      </c>
      <c r="F188" s="174" t="s">
        <v>1582</v>
      </c>
      <c r="G188" s="175" t="s">
        <v>995</v>
      </c>
      <c r="H188" s="176">
        <v>0.3</v>
      </c>
      <c r="I188" s="177"/>
      <c r="J188" s="178">
        <f t="shared" ref="J188:J199" si="35">ROUND(I188*H188,2)</f>
        <v>0</v>
      </c>
      <c r="K188" s="179"/>
      <c r="L188" s="36"/>
      <c r="M188" s="180" t="s">
        <v>1</v>
      </c>
      <c r="N188" s="181" t="s">
        <v>38</v>
      </c>
      <c r="O188" s="61"/>
      <c r="P188" s="182">
        <f t="shared" ref="P188:P199" si="36">O188*H188</f>
        <v>0</v>
      </c>
      <c r="Q188" s="182">
        <v>0</v>
      </c>
      <c r="R188" s="182">
        <f t="shared" ref="R188:R199" si="37">Q188*H188</f>
        <v>0</v>
      </c>
      <c r="S188" s="182">
        <v>0</v>
      </c>
      <c r="T188" s="183">
        <f t="shared" ref="T188:T199" si="38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4" t="s">
        <v>301</v>
      </c>
      <c r="AT188" s="184" t="s">
        <v>218</v>
      </c>
      <c r="AU188" s="184" t="s">
        <v>78</v>
      </c>
      <c r="AY188" s="18" t="s">
        <v>216</v>
      </c>
      <c r="BE188" s="105">
        <f t="shared" ref="BE188:BE199" si="39">IF(N188="základná",J188,0)</f>
        <v>0</v>
      </c>
      <c r="BF188" s="105">
        <f t="shared" ref="BF188:BF199" si="40">IF(N188="znížená",J188,0)</f>
        <v>0</v>
      </c>
      <c r="BG188" s="105">
        <f t="shared" ref="BG188:BG199" si="41">IF(N188="zákl. prenesená",J188,0)</f>
        <v>0</v>
      </c>
      <c r="BH188" s="105">
        <f t="shared" ref="BH188:BH199" si="42">IF(N188="zníž. prenesená",J188,0)</f>
        <v>0</v>
      </c>
      <c r="BI188" s="105">
        <f t="shared" ref="BI188:BI199" si="43">IF(N188="nulová",J188,0)</f>
        <v>0</v>
      </c>
      <c r="BJ188" s="18" t="s">
        <v>83</v>
      </c>
      <c r="BK188" s="105">
        <f t="shared" ref="BK188:BK199" si="44">ROUND(I188*H188,2)</f>
        <v>0</v>
      </c>
      <c r="BL188" s="18" t="s">
        <v>301</v>
      </c>
      <c r="BM188" s="184" t="s">
        <v>710</v>
      </c>
    </row>
    <row r="189" spans="1:65" s="2" customFormat="1" ht="16.5" customHeight="1">
      <c r="A189" s="35"/>
      <c r="B189" s="140"/>
      <c r="C189" s="206" t="s">
        <v>477</v>
      </c>
      <c r="D189" s="206" t="s">
        <v>272</v>
      </c>
      <c r="E189" s="207" t="s">
        <v>1583</v>
      </c>
      <c r="F189" s="208" t="s">
        <v>1584</v>
      </c>
      <c r="G189" s="209" t="s">
        <v>399</v>
      </c>
      <c r="H189" s="210">
        <v>0.36</v>
      </c>
      <c r="I189" s="211"/>
      <c r="J189" s="212">
        <f t="shared" si="35"/>
        <v>0</v>
      </c>
      <c r="K189" s="213"/>
      <c r="L189" s="214"/>
      <c r="M189" s="215" t="s">
        <v>1</v>
      </c>
      <c r="N189" s="216" t="s">
        <v>38</v>
      </c>
      <c r="O189" s="61"/>
      <c r="P189" s="182">
        <f t="shared" si="36"/>
        <v>0</v>
      </c>
      <c r="Q189" s="182">
        <v>0</v>
      </c>
      <c r="R189" s="182">
        <f t="shared" si="37"/>
        <v>0</v>
      </c>
      <c r="S189" s="182">
        <v>0</v>
      </c>
      <c r="T189" s="183">
        <f t="shared" si="38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4" t="s">
        <v>396</v>
      </c>
      <c r="AT189" s="184" t="s">
        <v>272</v>
      </c>
      <c r="AU189" s="184" t="s">
        <v>78</v>
      </c>
      <c r="AY189" s="18" t="s">
        <v>216</v>
      </c>
      <c r="BE189" s="105">
        <f t="shared" si="39"/>
        <v>0</v>
      </c>
      <c r="BF189" s="105">
        <f t="shared" si="40"/>
        <v>0</v>
      </c>
      <c r="BG189" s="105">
        <f t="shared" si="41"/>
        <v>0</v>
      </c>
      <c r="BH189" s="105">
        <f t="shared" si="42"/>
        <v>0</v>
      </c>
      <c r="BI189" s="105">
        <f t="shared" si="43"/>
        <v>0</v>
      </c>
      <c r="BJ189" s="18" t="s">
        <v>83</v>
      </c>
      <c r="BK189" s="105">
        <f t="shared" si="44"/>
        <v>0</v>
      </c>
      <c r="BL189" s="18" t="s">
        <v>301</v>
      </c>
      <c r="BM189" s="184" t="s">
        <v>729</v>
      </c>
    </row>
    <row r="190" spans="1:65" s="2" customFormat="1" ht="21.75" customHeight="1">
      <c r="A190" s="35"/>
      <c r="B190" s="140"/>
      <c r="C190" s="172" t="s">
        <v>481</v>
      </c>
      <c r="D190" s="172" t="s">
        <v>218</v>
      </c>
      <c r="E190" s="173" t="s">
        <v>1585</v>
      </c>
      <c r="F190" s="174" t="s">
        <v>1586</v>
      </c>
      <c r="G190" s="175" t="s">
        <v>995</v>
      </c>
      <c r="H190" s="176">
        <v>16.600000000000001</v>
      </c>
      <c r="I190" s="177"/>
      <c r="J190" s="178">
        <f t="shared" si="35"/>
        <v>0</v>
      </c>
      <c r="K190" s="179"/>
      <c r="L190" s="36"/>
      <c r="M190" s="180" t="s">
        <v>1</v>
      </c>
      <c r="N190" s="181" t="s">
        <v>38</v>
      </c>
      <c r="O190" s="61"/>
      <c r="P190" s="182">
        <f t="shared" si="36"/>
        <v>0</v>
      </c>
      <c r="Q190" s="182">
        <v>0</v>
      </c>
      <c r="R190" s="182">
        <f t="shared" si="37"/>
        <v>0</v>
      </c>
      <c r="S190" s="182">
        <v>0</v>
      </c>
      <c r="T190" s="183">
        <f t="shared" si="38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4" t="s">
        <v>301</v>
      </c>
      <c r="AT190" s="184" t="s">
        <v>218</v>
      </c>
      <c r="AU190" s="184" t="s">
        <v>78</v>
      </c>
      <c r="AY190" s="18" t="s">
        <v>216</v>
      </c>
      <c r="BE190" s="105">
        <f t="shared" si="39"/>
        <v>0</v>
      </c>
      <c r="BF190" s="105">
        <f t="shared" si="40"/>
        <v>0</v>
      </c>
      <c r="BG190" s="105">
        <f t="shared" si="41"/>
        <v>0</v>
      </c>
      <c r="BH190" s="105">
        <f t="shared" si="42"/>
        <v>0</v>
      </c>
      <c r="BI190" s="105">
        <f t="shared" si="43"/>
        <v>0</v>
      </c>
      <c r="BJ190" s="18" t="s">
        <v>83</v>
      </c>
      <c r="BK190" s="105">
        <f t="shared" si="44"/>
        <v>0</v>
      </c>
      <c r="BL190" s="18" t="s">
        <v>301</v>
      </c>
      <c r="BM190" s="184" t="s">
        <v>742</v>
      </c>
    </row>
    <row r="191" spans="1:65" s="2" customFormat="1" ht="16.5" customHeight="1">
      <c r="A191" s="35"/>
      <c r="B191" s="140"/>
      <c r="C191" s="206" t="s">
        <v>487</v>
      </c>
      <c r="D191" s="206" t="s">
        <v>272</v>
      </c>
      <c r="E191" s="207" t="s">
        <v>1587</v>
      </c>
      <c r="F191" s="208" t="s">
        <v>1588</v>
      </c>
      <c r="G191" s="209" t="s">
        <v>399</v>
      </c>
      <c r="H191" s="210">
        <v>19.920000000000002</v>
      </c>
      <c r="I191" s="211"/>
      <c r="J191" s="212">
        <f t="shared" si="35"/>
        <v>0</v>
      </c>
      <c r="K191" s="213"/>
      <c r="L191" s="214"/>
      <c r="M191" s="215" t="s">
        <v>1</v>
      </c>
      <c r="N191" s="216" t="s">
        <v>38</v>
      </c>
      <c r="O191" s="61"/>
      <c r="P191" s="182">
        <f t="shared" si="36"/>
        <v>0</v>
      </c>
      <c r="Q191" s="182">
        <v>0</v>
      </c>
      <c r="R191" s="182">
        <f t="shared" si="37"/>
        <v>0</v>
      </c>
      <c r="S191" s="182">
        <v>0</v>
      </c>
      <c r="T191" s="183">
        <f t="shared" si="38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4" t="s">
        <v>396</v>
      </c>
      <c r="AT191" s="184" t="s">
        <v>272</v>
      </c>
      <c r="AU191" s="184" t="s">
        <v>78</v>
      </c>
      <c r="AY191" s="18" t="s">
        <v>216</v>
      </c>
      <c r="BE191" s="105">
        <f t="shared" si="39"/>
        <v>0</v>
      </c>
      <c r="BF191" s="105">
        <f t="shared" si="40"/>
        <v>0</v>
      </c>
      <c r="BG191" s="105">
        <f t="shared" si="41"/>
        <v>0</v>
      </c>
      <c r="BH191" s="105">
        <f t="shared" si="42"/>
        <v>0</v>
      </c>
      <c r="BI191" s="105">
        <f t="shared" si="43"/>
        <v>0</v>
      </c>
      <c r="BJ191" s="18" t="s">
        <v>83</v>
      </c>
      <c r="BK191" s="105">
        <f t="shared" si="44"/>
        <v>0</v>
      </c>
      <c r="BL191" s="18" t="s">
        <v>301</v>
      </c>
      <c r="BM191" s="184" t="s">
        <v>754</v>
      </c>
    </row>
    <row r="192" spans="1:65" s="2" customFormat="1" ht="21.75" customHeight="1">
      <c r="A192" s="35"/>
      <c r="B192" s="140"/>
      <c r="C192" s="172" t="s">
        <v>495</v>
      </c>
      <c r="D192" s="172" t="s">
        <v>218</v>
      </c>
      <c r="E192" s="173" t="s">
        <v>1589</v>
      </c>
      <c r="F192" s="174" t="s">
        <v>1590</v>
      </c>
      <c r="G192" s="175" t="s">
        <v>995</v>
      </c>
      <c r="H192" s="176">
        <v>9.4</v>
      </c>
      <c r="I192" s="177"/>
      <c r="J192" s="178">
        <f t="shared" si="35"/>
        <v>0</v>
      </c>
      <c r="K192" s="179"/>
      <c r="L192" s="36"/>
      <c r="M192" s="180" t="s">
        <v>1</v>
      </c>
      <c r="N192" s="181" t="s">
        <v>38</v>
      </c>
      <c r="O192" s="61"/>
      <c r="P192" s="182">
        <f t="shared" si="36"/>
        <v>0</v>
      </c>
      <c r="Q192" s="182">
        <v>0</v>
      </c>
      <c r="R192" s="182">
        <f t="shared" si="37"/>
        <v>0</v>
      </c>
      <c r="S192" s="182">
        <v>0</v>
      </c>
      <c r="T192" s="183">
        <f t="shared" si="38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4" t="s">
        <v>301</v>
      </c>
      <c r="AT192" s="184" t="s">
        <v>218</v>
      </c>
      <c r="AU192" s="184" t="s">
        <v>78</v>
      </c>
      <c r="AY192" s="18" t="s">
        <v>216</v>
      </c>
      <c r="BE192" s="105">
        <f t="shared" si="39"/>
        <v>0</v>
      </c>
      <c r="BF192" s="105">
        <f t="shared" si="40"/>
        <v>0</v>
      </c>
      <c r="BG192" s="105">
        <f t="shared" si="41"/>
        <v>0</v>
      </c>
      <c r="BH192" s="105">
        <f t="shared" si="42"/>
        <v>0</v>
      </c>
      <c r="BI192" s="105">
        <f t="shared" si="43"/>
        <v>0</v>
      </c>
      <c r="BJ192" s="18" t="s">
        <v>83</v>
      </c>
      <c r="BK192" s="105">
        <f t="shared" si="44"/>
        <v>0</v>
      </c>
      <c r="BL192" s="18" t="s">
        <v>301</v>
      </c>
      <c r="BM192" s="184" t="s">
        <v>764</v>
      </c>
    </row>
    <row r="193" spans="1:65" s="2" customFormat="1" ht="16.5" customHeight="1">
      <c r="A193" s="35"/>
      <c r="B193" s="140"/>
      <c r="C193" s="206" t="s">
        <v>504</v>
      </c>
      <c r="D193" s="206" t="s">
        <v>272</v>
      </c>
      <c r="E193" s="207" t="s">
        <v>1591</v>
      </c>
      <c r="F193" s="208" t="s">
        <v>1592</v>
      </c>
      <c r="G193" s="209" t="s">
        <v>399</v>
      </c>
      <c r="H193" s="210">
        <v>11.28</v>
      </c>
      <c r="I193" s="211"/>
      <c r="J193" s="212">
        <f t="shared" si="35"/>
        <v>0</v>
      </c>
      <c r="K193" s="213"/>
      <c r="L193" s="214"/>
      <c r="M193" s="215" t="s">
        <v>1</v>
      </c>
      <c r="N193" s="216" t="s">
        <v>38</v>
      </c>
      <c r="O193" s="61"/>
      <c r="P193" s="182">
        <f t="shared" si="36"/>
        <v>0</v>
      </c>
      <c r="Q193" s="182">
        <v>0</v>
      </c>
      <c r="R193" s="182">
        <f t="shared" si="37"/>
        <v>0</v>
      </c>
      <c r="S193" s="182">
        <v>0</v>
      </c>
      <c r="T193" s="183">
        <f t="shared" si="38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4" t="s">
        <v>396</v>
      </c>
      <c r="AT193" s="184" t="s">
        <v>272</v>
      </c>
      <c r="AU193" s="184" t="s">
        <v>78</v>
      </c>
      <c r="AY193" s="18" t="s">
        <v>216</v>
      </c>
      <c r="BE193" s="105">
        <f t="shared" si="39"/>
        <v>0</v>
      </c>
      <c r="BF193" s="105">
        <f t="shared" si="40"/>
        <v>0</v>
      </c>
      <c r="BG193" s="105">
        <f t="shared" si="41"/>
        <v>0</v>
      </c>
      <c r="BH193" s="105">
        <f t="shared" si="42"/>
        <v>0</v>
      </c>
      <c r="BI193" s="105">
        <f t="shared" si="43"/>
        <v>0</v>
      </c>
      <c r="BJ193" s="18" t="s">
        <v>83</v>
      </c>
      <c r="BK193" s="105">
        <f t="shared" si="44"/>
        <v>0</v>
      </c>
      <c r="BL193" s="18" t="s">
        <v>301</v>
      </c>
      <c r="BM193" s="184" t="s">
        <v>773</v>
      </c>
    </row>
    <row r="194" spans="1:65" s="2" customFormat="1" ht="21.75" customHeight="1">
      <c r="A194" s="35"/>
      <c r="B194" s="140"/>
      <c r="C194" s="172" t="s">
        <v>516</v>
      </c>
      <c r="D194" s="172" t="s">
        <v>218</v>
      </c>
      <c r="E194" s="173" t="s">
        <v>1593</v>
      </c>
      <c r="F194" s="174" t="s">
        <v>1594</v>
      </c>
      <c r="G194" s="175" t="s">
        <v>399</v>
      </c>
      <c r="H194" s="176">
        <v>2</v>
      </c>
      <c r="I194" s="177"/>
      <c r="J194" s="178">
        <f t="shared" si="35"/>
        <v>0</v>
      </c>
      <c r="K194" s="179"/>
      <c r="L194" s="36"/>
      <c r="M194" s="180" t="s">
        <v>1</v>
      </c>
      <c r="N194" s="181" t="s">
        <v>38</v>
      </c>
      <c r="O194" s="61"/>
      <c r="P194" s="182">
        <f t="shared" si="36"/>
        <v>0</v>
      </c>
      <c r="Q194" s="182">
        <v>0</v>
      </c>
      <c r="R194" s="182">
        <f t="shared" si="37"/>
        <v>0</v>
      </c>
      <c r="S194" s="182">
        <v>0</v>
      </c>
      <c r="T194" s="183">
        <f t="shared" si="38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4" t="s">
        <v>301</v>
      </c>
      <c r="AT194" s="184" t="s">
        <v>218</v>
      </c>
      <c r="AU194" s="184" t="s">
        <v>78</v>
      </c>
      <c r="AY194" s="18" t="s">
        <v>216</v>
      </c>
      <c r="BE194" s="105">
        <f t="shared" si="39"/>
        <v>0</v>
      </c>
      <c r="BF194" s="105">
        <f t="shared" si="40"/>
        <v>0</v>
      </c>
      <c r="BG194" s="105">
        <f t="shared" si="41"/>
        <v>0</v>
      </c>
      <c r="BH194" s="105">
        <f t="shared" si="42"/>
        <v>0</v>
      </c>
      <c r="BI194" s="105">
        <f t="shared" si="43"/>
        <v>0</v>
      </c>
      <c r="BJ194" s="18" t="s">
        <v>83</v>
      </c>
      <c r="BK194" s="105">
        <f t="shared" si="44"/>
        <v>0</v>
      </c>
      <c r="BL194" s="18" t="s">
        <v>301</v>
      </c>
      <c r="BM194" s="184" t="s">
        <v>788</v>
      </c>
    </row>
    <row r="195" spans="1:65" s="2" customFormat="1" ht="21.75" customHeight="1">
      <c r="A195" s="35"/>
      <c r="B195" s="140"/>
      <c r="C195" s="206" t="s">
        <v>520</v>
      </c>
      <c r="D195" s="206" t="s">
        <v>272</v>
      </c>
      <c r="E195" s="207" t="s">
        <v>1595</v>
      </c>
      <c r="F195" s="208" t="s">
        <v>1596</v>
      </c>
      <c r="G195" s="209" t="s">
        <v>399</v>
      </c>
      <c r="H195" s="210">
        <v>2</v>
      </c>
      <c r="I195" s="211"/>
      <c r="J195" s="212">
        <f t="shared" si="35"/>
        <v>0</v>
      </c>
      <c r="K195" s="213"/>
      <c r="L195" s="214"/>
      <c r="M195" s="215" t="s">
        <v>1</v>
      </c>
      <c r="N195" s="216" t="s">
        <v>38</v>
      </c>
      <c r="O195" s="61"/>
      <c r="P195" s="182">
        <f t="shared" si="36"/>
        <v>0</v>
      </c>
      <c r="Q195" s="182">
        <v>0</v>
      </c>
      <c r="R195" s="182">
        <f t="shared" si="37"/>
        <v>0</v>
      </c>
      <c r="S195" s="182">
        <v>0</v>
      </c>
      <c r="T195" s="183">
        <f t="shared" si="38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4" t="s">
        <v>396</v>
      </c>
      <c r="AT195" s="184" t="s">
        <v>272</v>
      </c>
      <c r="AU195" s="184" t="s">
        <v>78</v>
      </c>
      <c r="AY195" s="18" t="s">
        <v>216</v>
      </c>
      <c r="BE195" s="105">
        <f t="shared" si="39"/>
        <v>0</v>
      </c>
      <c r="BF195" s="105">
        <f t="shared" si="40"/>
        <v>0</v>
      </c>
      <c r="BG195" s="105">
        <f t="shared" si="41"/>
        <v>0</v>
      </c>
      <c r="BH195" s="105">
        <f t="shared" si="42"/>
        <v>0</v>
      </c>
      <c r="BI195" s="105">
        <f t="shared" si="43"/>
        <v>0</v>
      </c>
      <c r="BJ195" s="18" t="s">
        <v>83</v>
      </c>
      <c r="BK195" s="105">
        <f t="shared" si="44"/>
        <v>0</v>
      </c>
      <c r="BL195" s="18" t="s">
        <v>301</v>
      </c>
      <c r="BM195" s="184" t="s">
        <v>798</v>
      </c>
    </row>
    <row r="196" spans="1:65" s="2" customFormat="1" ht="21.75" customHeight="1">
      <c r="A196" s="35"/>
      <c r="B196" s="140"/>
      <c r="C196" s="172" t="s">
        <v>526</v>
      </c>
      <c r="D196" s="172" t="s">
        <v>218</v>
      </c>
      <c r="E196" s="173" t="s">
        <v>1597</v>
      </c>
      <c r="F196" s="174" t="s">
        <v>1598</v>
      </c>
      <c r="G196" s="175" t="s">
        <v>399</v>
      </c>
      <c r="H196" s="176">
        <v>2</v>
      </c>
      <c r="I196" s="177"/>
      <c r="J196" s="178">
        <f t="shared" si="35"/>
        <v>0</v>
      </c>
      <c r="K196" s="179"/>
      <c r="L196" s="36"/>
      <c r="M196" s="180" t="s">
        <v>1</v>
      </c>
      <c r="N196" s="181" t="s">
        <v>38</v>
      </c>
      <c r="O196" s="61"/>
      <c r="P196" s="182">
        <f t="shared" si="36"/>
        <v>0</v>
      </c>
      <c r="Q196" s="182">
        <v>0</v>
      </c>
      <c r="R196" s="182">
        <f t="shared" si="37"/>
        <v>0</v>
      </c>
      <c r="S196" s="182">
        <v>0</v>
      </c>
      <c r="T196" s="183">
        <f t="shared" si="38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4" t="s">
        <v>301</v>
      </c>
      <c r="AT196" s="184" t="s">
        <v>218</v>
      </c>
      <c r="AU196" s="184" t="s">
        <v>78</v>
      </c>
      <c r="AY196" s="18" t="s">
        <v>216</v>
      </c>
      <c r="BE196" s="105">
        <f t="shared" si="39"/>
        <v>0</v>
      </c>
      <c r="BF196" s="105">
        <f t="shared" si="40"/>
        <v>0</v>
      </c>
      <c r="BG196" s="105">
        <f t="shared" si="41"/>
        <v>0</v>
      </c>
      <c r="BH196" s="105">
        <f t="shared" si="42"/>
        <v>0</v>
      </c>
      <c r="BI196" s="105">
        <f t="shared" si="43"/>
        <v>0</v>
      </c>
      <c r="BJ196" s="18" t="s">
        <v>83</v>
      </c>
      <c r="BK196" s="105">
        <f t="shared" si="44"/>
        <v>0</v>
      </c>
      <c r="BL196" s="18" t="s">
        <v>301</v>
      </c>
      <c r="BM196" s="184" t="s">
        <v>810</v>
      </c>
    </row>
    <row r="197" spans="1:65" s="2" customFormat="1" ht="21.75" customHeight="1">
      <c r="A197" s="35"/>
      <c r="B197" s="140"/>
      <c r="C197" s="172" t="s">
        <v>530</v>
      </c>
      <c r="D197" s="172" t="s">
        <v>218</v>
      </c>
      <c r="E197" s="173" t="s">
        <v>1599</v>
      </c>
      <c r="F197" s="174" t="s">
        <v>1600</v>
      </c>
      <c r="G197" s="175" t="s">
        <v>995</v>
      </c>
      <c r="H197" s="176">
        <v>26.3</v>
      </c>
      <c r="I197" s="177"/>
      <c r="J197" s="178">
        <f t="shared" si="35"/>
        <v>0</v>
      </c>
      <c r="K197" s="179"/>
      <c r="L197" s="36"/>
      <c r="M197" s="180" t="s">
        <v>1</v>
      </c>
      <c r="N197" s="181" t="s">
        <v>38</v>
      </c>
      <c r="O197" s="61"/>
      <c r="P197" s="182">
        <f t="shared" si="36"/>
        <v>0</v>
      </c>
      <c r="Q197" s="182">
        <v>0</v>
      </c>
      <c r="R197" s="182">
        <f t="shared" si="37"/>
        <v>0</v>
      </c>
      <c r="S197" s="182">
        <v>0</v>
      </c>
      <c r="T197" s="183">
        <f t="shared" si="38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4" t="s">
        <v>301</v>
      </c>
      <c r="AT197" s="184" t="s">
        <v>218</v>
      </c>
      <c r="AU197" s="184" t="s">
        <v>78</v>
      </c>
      <c r="AY197" s="18" t="s">
        <v>216</v>
      </c>
      <c r="BE197" s="105">
        <f t="shared" si="39"/>
        <v>0</v>
      </c>
      <c r="BF197" s="105">
        <f t="shared" si="40"/>
        <v>0</v>
      </c>
      <c r="BG197" s="105">
        <f t="shared" si="41"/>
        <v>0</v>
      </c>
      <c r="BH197" s="105">
        <f t="shared" si="42"/>
        <v>0</v>
      </c>
      <c r="BI197" s="105">
        <f t="shared" si="43"/>
        <v>0</v>
      </c>
      <c r="BJ197" s="18" t="s">
        <v>83</v>
      </c>
      <c r="BK197" s="105">
        <f t="shared" si="44"/>
        <v>0</v>
      </c>
      <c r="BL197" s="18" t="s">
        <v>301</v>
      </c>
      <c r="BM197" s="184" t="s">
        <v>819</v>
      </c>
    </row>
    <row r="198" spans="1:65" s="2" customFormat="1" ht="21.75" customHeight="1">
      <c r="A198" s="35"/>
      <c r="B198" s="140"/>
      <c r="C198" s="172" t="s">
        <v>534</v>
      </c>
      <c r="D198" s="172" t="s">
        <v>218</v>
      </c>
      <c r="E198" s="173" t="s">
        <v>1601</v>
      </c>
      <c r="F198" s="174" t="s">
        <v>1602</v>
      </c>
      <c r="G198" s="175" t="s">
        <v>995</v>
      </c>
      <c r="H198" s="176">
        <v>26.3</v>
      </c>
      <c r="I198" s="177"/>
      <c r="J198" s="178">
        <f t="shared" si="35"/>
        <v>0</v>
      </c>
      <c r="K198" s="179"/>
      <c r="L198" s="36"/>
      <c r="M198" s="180" t="s">
        <v>1</v>
      </c>
      <c r="N198" s="181" t="s">
        <v>38</v>
      </c>
      <c r="O198" s="61"/>
      <c r="P198" s="182">
        <f t="shared" si="36"/>
        <v>0</v>
      </c>
      <c r="Q198" s="182">
        <v>0</v>
      </c>
      <c r="R198" s="182">
        <f t="shared" si="37"/>
        <v>0</v>
      </c>
      <c r="S198" s="182">
        <v>0</v>
      </c>
      <c r="T198" s="183">
        <f t="shared" si="38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4" t="s">
        <v>301</v>
      </c>
      <c r="AT198" s="184" t="s">
        <v>218</v>
      </c>
      <c r="AU198" s="184" t="s">
        <v>78</v>
      </c>
      <c r="AY198" s="18" t="s">
        <v>216</v>
      </c>
      <c r="BE198" s="105">
        <f t="shared" si="39"/>
        <v>0</v>
      </c>
      <c r="BF198" s="105">
        <f t="shared" si="40"/>
        <v>0</v>
      </c>
      <c r="BG198" s="105">
        <f t="shared" si="41"/>
        <v>0</v>
      </c>
      <c r="BH198" s="105">
        <f t="shared" si="42"/>
        <v>0</v>
      </c>
      <c r="BI198" s="105">
        <f t="shared" si="43"/>
        <v>0</v>
      </c>
      <c r="BJ198" s="18" t="s">
        <v>83</v>
      </c>
      <c r="BK198" s="105">
        <f t="shared" si="44"/>
        <v>0</v>
      </c>
      <c r="BL198" s="18" t="s">
        <v>301</v>
      </c>
      <c r="BM198" s="184" t="s">
        <v>829</v>
      </c>
    </row>
    <row r="199" spans="1:65" s="2" customFormat="1" ht="21.75" customHeight="1">
      <c r="A199" s="35"/>
      <c r="B199" s="140"/>
      <c r="C199" s="172" t="s">
        <v>538</v>
      </c>
      <c r="D199" s="172" t="s">
        <v>218</v>
      </c>
      <c r="E199" s="173" t="s">
        <v>1603</v>
      </c>
      <c r="F199" s="174" t="s">
        <v>1604</v>
      </c>
      <c r="G199" s="175" t="s">
        <v>343</v>
      </c>
      <c r="H199" s="176">
        <v>0.48699999999999999</v>
      </c>
      <c r="I199" s="177"/>
      <c r="J199" s="178">
        <f t="shared" si="35"/>
        <v>0</v>
      </c>
      <c r="K199" s="179"/>
      <c r="L199" s="36"/>
      <c r="M199" s="180" t="s">
        <v>1</v>
      </c>
      <c r="N199" s="181" t="s">
        <v>38</v>
      </c>
      <c r="O199" s="61"/>
      <c r="P199" s="182">
        <f t="shared" si="36"/>
        <v>0</v>
      </c>
      <c r="Q199" s="182">
        <v>0</v>
      </c>
      <c r="R199" s="182">
        <f t="shared" si="37"/>
        <v>0</v>
      </c>
      <c r="S199" s="182">
        <v>0</v>
      </c>
      <c r="T199" s="183">
        <f t="shared" si="38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4" t="s">
        <v>301</v>
      </c>
      <c r="AT199" s="184" t="s">
        <v>218</v>
      </c>
      <c r="AU199" s="184" t="s">
        <v>78</v>
      </c>
      <c r="AY199" s="18" t="s">
        <v>216</v>
      </c>
      <c r="BE199" s="105">
        <f t="shared" si="39"/>
        <v>0</v>
      </c>
      <c r="BF199" s="105">
        <f t="shared" si="40"/>
        <v>0</v>
      </c>
      <c r="BG199" s="105">
        <f t="shared" si="41"/>
        <v>0</v>
      </c>
      <c r="BH199" s="105">
        <f t="shared" si="42"/>
        <v>0</v>
      </c>
      <c r="BI199" s="105">
        <f t="shared" si="43"/>
        <v>0</v>
      </c>
      <c r="BJ199" s="18" t="s">
        <v>83</v>
      </c>
      <c r="BK199" s="105">
        <f t="shared" si="44"/>
        <v>0</v>
      </c>
      <c r="BL199" s="18" t="s">
        <v>301</v>
      </c>
      <c r="BM199" s="184" t="s">
        <v>852</v>
      </c>
    </row>
    <row r="200" spans="1:65" s="12" customFormat="1" ht="26" customHeight="1">
      <c r="B200" s="159"/>
      <c r="D200" s="160" t="s">
        <v>71</v>
      </c>
      <c r="E200" s="161" t="s">
        <v>746</v>
      </c>
      <c r="F200" s="161" t="s">
        <v>747</v>
      </c>
      <c r="I200" s="162"/>
      <c r="J200" s="163">
        <f>BK200</f>
        <v>0</v>
      </c>
      <c r="L200" s="159"/>
      <c r="M200" s="164"/>
      <c r="N200" s="165"/>
      <c r="O200" s="165"/>
      <c r="P200" s="166">
        <f>P201+P221</f>
        <v>0</v>
      </c>
      <c r="Q200" s="165"/>
      <c r="R200" s="166">
        <f>R201+R221</f>
        <v>0</v>
      </c>
      <c r="S200" s="165"/>
      <c r="T200" s="167">
        <f>T201+T221</f>
        <v>0</v>
      </c>
      <c r="AR200" s="160" t="s">
        <v>83</v>
      </c>
      <c r="AT200" s="168" t="s">
        <v>71</v>
      </c>
      <c r="AU200" s="168" t="s">
        <v>72</v>
      </c>
      <c r="AY200" s="160" t="s">
        <v>216</v>
      </c>
      <c r="BK200" s="169">
        <f>BK201+BK221</f>
        <v>0</v>
      </c>
    </row>
    <row r="201" spans="1:65" s="12" customFormat="1" ht="22.75" customHeight="1">
      <c r="B201" s="159"/>
      <c r="D201" s="160" t="s">
        <v>71</v>
      </c>
      <c r="E201" s="170" t="s">
        <v>1605</v>
      </c>
      <c r="F201" s="170" t="s">
        <v>1606</v>
      </c>
      <c r="I201" s="162"/>
      <c r="J201" s="171">
        <f>BK201</f>
        <v>0</v>
      </c>
      <c r="L201" s="159"/>
      <c r="M201" s="164"/>
      <c r="N201" s="165"/>
      <c r="O201" s="165"/>
      <c r="P201" s="166">
        <f>SUM(P202:P220)</f>
        <v>0</v>
      </c>
      <c r="Q201" s="165"/>
      <c r="R201" s="166">
        <f>SUM(R202:R220)</f>
        <v>0</v>
      </c>
      <c r="S201" s="165"/>
      <c r="T201" s="167">
        <f>SUM(T202:T220)</f>
        <v>0</v>
      </c>
      <c r="AR201" s="160" t="s">
        <v>83</v>
      </c>
      <c r="AT201" s="168" t="s">
        <v>71</v>
      </c>
      <c r="AU201" s="168" t="s">
        <v>78</v>
      </c>
      <c r="AY201" s="160" t="s">
        <v>216</v>
      </c>
      <c r="BK201" s="169">
        <f>SUM(BK202:BK220)</f>
        <v>0</v>
      </c>
    </row>
    <row r="202" spans="1:65" s="2" customFormat="1" ht="21.75" customHeight="1">
      <c r="A202" s="35"/>
      <c r="B202" s="140"/>
      <c r="C202" s="172" t="s">
        <v>544</v>
      </c>
      <c r="D202" s="172" t="s">
        <v>218</v>
      </c>
      <c r="E202" s="173" t="s">
        <v>1607</v>
      </c>
      <c r="F202" s="174" t="s">
        <v>1608</v>
      </c>
      <c r="G202" s="175" t="s">
        <v>995</v>
      </c>
      <c r="H202" s="176">
        <v>37.5</v>
      </c>
      <c r="I202" s="177"/>
      <c r="J202" s="178">
        <f t="shared" ref="J202:J220" si="45">ROUND(I202*H202,2)</f>
        <v>0</v>
      </c>
      <c r="K202" s="179"/>
      <c r="L202" s="36"/>
      <c r="M202" s="180" t="s">
        <v>1</v>
      </c>
      <c r="N202" s="181" t="s">
        <v>38</v>
      </c>
      <c r="O202" s="61"/>
      <c r="P202" s="182">
        <f t="shared" ref="P202:P220" si="46">O202*H202</f>
        <v>0</v>
      </c>
      <c r="Q202" s="182">
        <v>0</v>
      </c>
      <c r="R202" s="182">
        <f t="shared" ref="R202:R220" si="47">Q202*H202</f>
        <v>0</v>
      </c>
      <c r="S202" s="182">
        <v>0</v>
      </c>
      <c r="T202" s="183">
        <f t="shared" ref="T202:T220" si="48"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4" t="s">
        <v>301</v>
      </c>
      <c r="AT202" s="184" t="s">
        <v>218</v>
      </c>
      <c r="AU202" s="184" t="s">
        <v>83</v>
      </c>
      <c r="AY202" s="18" t="s">
        <v>216</v>
      </c>
      <c r="BE202" s="105">
        <f t="shared" ref="BE202:BE220" si="49">IF(N202="základná",J202,0)</f>
        <v>0</v>
      </c>
      <c r="BF202" s="105">
        <f t="shared" ref="BF202:BF220" si="50">IF(N202="znížená",J202,0)</f>
        <v>0</v>
      </c>
      <c r="BG202" s="105">
        <f t="shared" ref="BG202:BG220" si="51">IF(N202="zákl. prenesená",J202,0)</f>
        <v>0</v>
      </c>
      <c r="BH202" s="105">
        <f t="shared" ref="BH202:BH220" si="52">IF(N202="zníž. prenesená",J202,0)</f>
        <v>0</v>
      </c>
      <c r="BI202" s="105">
        <f t="shared" ref="BI202:BI220" si="53">IF(N202="nulová",J202,0)</f>
        <v>0</v>
      </c>
      <c r="BJ202" s="18" t="s">
        <v>83</v>
      </c>
      <c r="BK202" s="105">
        <f t="shared" ref="BK202:BK220" si="54">ROUND(I202*H202,2)</f>
        <v>0</v>
      </c>
      <c r="BL202" s="18" t="s">
        <v>301</v>
      </c>
      <c r="BM202" s="184" t="s">
        <v>862</v>
      </c>
    </row>
    <row r="203" spans="1:65" s="2" customFormat="1" ht="21.75" customHeight="1">
      <c r="A203" s="35"/>
      <c r="B203" s="140"/>
      <c r="C203" s="206" t="s">
        <v>552</v>
      </c>
      <c r="D203" s="206" t="s">
        <v>272</v>
      </c>
      <c r="E203" s="207" t="s">
        <v>1609</v>
      </c>
      <c r="F203" s="208" t="s">
        <v>1610</v>
      </c>
      <c r="G203" s="209" t="s">
        <v>995</v>
      </c>
      <c r="H203" s="210">
        <v>41.25</v>
      </c>
      <c r="I203" s="211"/>
      <c r="J203" s="212">
        <f t="shared" si="45"/>
        <v>0</v>
      </c>
      <c r="K203" s="213"/>
      <c r="L203" s="214"/>
      <c r="M203" s="215" t="s">
        <v>1</v>
      </c>
      <c r="N203" s="216" t="s">
        <v>38</v>
      </c>
      <c r="O203" s="61"/>
      <c r="P203" s="182">
        <f t="shared" si="46"/>
        <v>0</v>
      </c>
      <c r="Q203" s="182">
        <v>0</v>
      </c>
      <c r="R203" s="182">
        <f t="shared" si="47"/>
        <v>0</v>
      </c>
      <c r="S203" s="182">
        <v>0</v>
      </c>
      <c r="T203" s="183">
        <f t="shared" si="48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4" t="s">
        <v>396</v>
      </c>
      <c r="AT203" s="184" t="s">
        <v>272</v>
      </c>
      <c r="AU203" s="184" t="s">
        <v>83</v>
      </c>
      <c r="AY203" s="18" t="s">
        <v>216</v>
      </c>
      <c r="BE203" s="105">
        <f t="shared" si="49"/>
        <v>0</v>
      </c>
      <c r="BF203" s="105">
        <f t="shared" si="50"/>
        <v>0</v>
      </c>
      <c r="BG203" s="105">
        <f t="shared" si="51"/>
        <v>0</v>
      </c>
      <c r="BH203" s="105">
        <f t="shared" si="52"/>
        <v>0</v>
      </c>
      <c r="BI203" s="105">
        <f t="shared" si="53"/>
        <v>0</v>
      </c>
      <c r="BJ203" s="18" t="s">
        <v>83</v>
      </c>
      <c r="BK203" s="105">
        <f t="shared" si="54"/>
        <v>0</v>
      </c>
      <c r="BL203" s="18" t="s">
        <v>301</v>
      </c>
      <c r="BM203" s="184" t="s">
        <v>872</v>
      </c>
    </row>
    <row r="204" spans="1:65" s="2" customFormat="1" ht="21.75" customHeight="1">
      <c r="A204" s="35"/>
      <c r="B204" s="140"/>
      <c r="C204" s="172" t="s">
        <v>556</v>
      </c>
      <c r="D204" s="172" t="s">
        <v>218</v>
      </c>
      <c r="E204" s="173" t="s">
        <v>1611</v>
      </c>
      <c r="F204" s="174" t="s">
        <v>1612</v>
      </c>
      <c r="G204" s="175" t="s">
        <v>995</v>
      </c>
      <c r="H204" s="176">
        <v>20.399999999999999</v>
      </c>
      <c r="I204" s="177"/>
      <c r="J204" s="178">
        <f t="shared" si="45"/>
        <v>0</v>
      </c>
      <c r="K204" s="179"/>
      <c r="L204" s="36"/>
      <c r="M204" s="180" t="s">
        <v>1</v>
      </c>
      <c r="N204" s="181" t="s">
        <v>38</v>
      </c>
      <c r="O204" s="61"/>
      <c r="P204" s="182">
        <f t="shared" si="46"/>
        <v>0</v>
      </c>
      <c r="Q204" s="182">
        <v>0</v>
      </c>
      <c r="R204" s="182">
        <f t="shared" si="47"/>
        <v>0</v>
      </c>
      <c r="S204" s="182">
        <v>0</v>
      </c>
      <c r="T204" s="183">
        <f t="shared" si="48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4" t="s">
        <v>301</v>
      </c>
      <c r="AT204" s="184" t="s">
        <v>218</v>
      </c>
      <c r="AU204" s="184" t="s">
        <v>83</v>
      </c>
      <c r="AY204" s="18" t="s">
        <v>216</v>
      </c>
      <c r="BE204" s="105">
        <f t="shared" si="49"/>
        <v>0</v>
      </c>
      <c r="BF204" s="105">
        <f t="shared" si="50"/>
        <v>0</v>
      </c>
      <c r="BG204" s="105">
        <f t="shared" si="51"/>
        <v>0</v>
      </c>
      <c r="BH204" s="105">
        <f t="shared" si="52"/>
        <v>0</v>
      </c>
      <c r="BI204" s="105">
        <f t="shared" si="53"/>
        <v>0</v>
      </c>
      <c r="BJ204" s="18" t="s">
        <v>83</v>
      </c>
      <c r="BK204" s="105">
        <f t="shared" si="54"/>
        <v>0</v>
      </c>
      <c r="BL204" s="18" t="s">
        <v>301</v>
      </c>
      <c r="BM204" s="184" t="s">
        <v>882</v>
      </c>
    </row>
    <row r="205" spans="1:65" s="2" customFormat="1" ht="21.75" customHeight="1">
      <c r="A205" s="35"/>
      <c r="B205" s="140"/>
      <c r="C205" s="206" t="s">
        <v>560</v>
      </c>
      <c r="D205" s="206" t="s">
        <v>272</v>
      </c>
      <c r="E205" s="207" t="s">
        <v>1613</v>
      </c>
      <c r="F205" s="208" t="s">
        <v>1614</v>
      </c>
      <c r="G205" s="209" t="s">
        <v>995</v>
      </c>
      <c r="H205" s="210">
        <v>22.44</v>
      </c>
      <c r="I205" s="211"/>
      <c r="J205" s="212">
        <f t="shared" si="45"/>
        <v>0</v>
      </c>
      <c r="K205" s="213"/>
      <c r="L205" s="214"/>
      <c r="M205" s="215" t="s">
        <v>1</v>
      </c>
      <c r="N205" s="216" t="s">
        <v>38</v>
      </c>
      <c r="O205" s="61"/>
      <c r="P205" s="182">
        <f t="shared" si="46"/>
        <v>0</v>
      </c>
      <c r="Q205" s="182">
        <v>0</v>
      </c>
      <c r="R205" s="182">
        <f t="shared" si="47"/>
        <v>0</v>
      </c>
      <c r="S205" s="182">
        <v>0</v>
      </c>
      <c r="T205" s="183">
        <f t="shared" si="48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4" t="s">
        <v>396</v>
      </c>
      <c r="AT205" s="184" t="s">
        <v>272</v>
      </c>
      <c r="AU205" s="184" t="s">
        <v>83</v>
      </c>
      <c r="AY205" s="18" t="s">
        <v>216</v>
      </c>
      <c r="BE205" s="105">
        <f t="shared" si="49"/>
        <v>0</v>
      </c>
      <c r="BF205" s="105">
        <f t="shared" si="50"/>
        <v>0</v>
      </c>
      <c r="BG205" s="105">
        <f t="shared" si="51"/>
        <v>0</v>
      </c>
      <c r="BH205" s="105">
        <f t="shared" si="52"/>
        <v>0</v>
      </c>
      <c r="BI205" s="105">
        <f t="shared" si="53"/>
        <v>0</v>
      </c>
      <c r="BJ205" s="18" t="s">
        <v>83</v>
      </c>
      <c r="BK205" s="105">
        <f t="shared" si="54"/>
        <v>0</v>
      </c>
      <c r="BL205" s="18" t="s">
        <v>301</v>
      </c>
      <c r="BM205" s="184" t="s">
        <v>892</v>
      </c>
    </row>
    <row r="206" spans="1:65" s="2" customFormat="1" ht="21.75" customHeight="1">
      <c r="A206" s="35"/>
      <c r="B206" s="140"/>
      <c r="C206" s="172" t="s">
        <v>567</v>
      </c>
      <c r="D206" s="172" t="s">
        <v>218</v>
      </c>
      <c r="E206" s="173" t="s">
        <v>1615</v>
      </c>
      <c r="F206" s="174" t="s">
        <v>1616</v>
      </c>
      <c r="G206" s="175" t="s">
        <v>995</v>
      </c>
      <c r="H206" s="176">
        <v>11.3</v>
      </c>
      <c r="I206" s="177"/>
      <c r="J206" s="178">
        <f t="shared" si="45"/>
        <v>0</v>
      </c>
      <c r="K206" s="179"/>
      <c r="L206" s="36"/>
      <c r="M206" s="180" t="s">
        <v>1</v>
      </c>
      <c r="N206" s="181" t="s">
        <v>38</v>
      </c>
      <c r="O206" s="61"/>
      <c r="P206" s="182">
        <f t="shared" si="46"/>
        <v>0</v>
      </c>
      <c r="Q206" s="182">
        <v>0</v>
      </c>
      <c r="R206" s="182">
        <f t="shared" si="47"/>
        <v>0</v>
      </c>
      <c r="S206" s="182">
        <v>0</v>
      </c>
      <c r="T206" s="183">
        <f t="shared" si="48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4" t="s">
        <v>301</v>
      </c>
      <c r="AT206" s="184" t="s">
        <v>218</v>
      </c>
      <c r="AU206" s="184" t="s">
        <v>83</v>
      </c>
      <c r="AY206" s="18" t="s">
        <v>216</v>
      </c>
      <c r="BE206" s="105">
        <f t="shared" si="49"/>
        <v>0</v>
      </c>
      <c r="BF206" s="105">
        <f t="shared" si="50"/>
        <v>0</v>
      </c>
      <c r="BG206" s="105">
        <f t="shared" si="51"/>
        <v>0</v>
      </c>
      <c r="BH206" s="105">
        <f t="shared" si="52"/>
        <v>0</v>
      </c>
      <c r="BI206" s="105">
        <f t="shared" si="53"/>
        <v>0</v>
      </c>
      <c r="BJ206" s="18" t="s">
        <v>83</v>
      </c>
      <c r="BK206" s="105">
        <f t="shared" si="54"/>
        <v>0</v>
      </c>
      <c r="BL206" s="18" t="s">
        <v>301</v>
      </c>
      <c r="BM206" s="184" t="s">
        <v>902</v>
      </c>
    </row>
    <row r="207" spans="1:65" s="2" customFormat="1" ht="21.75" customHeight="1">
      <c r="A207" s="35"/>
      <c r="B207" s="140"/>
      <c r="C207" s="206" t="s">
        <v>573</v>
      </c>
      <c r="D207" s="206" t="s">
        <v>272</v>
      </c>
      <c r="E207" s="207" t="s">
        <v>1617</v>
      </c>
      <c r="F207" s="208" t="s">
        <v>1618</v>
      </c>
      <c r="G207" s="209" t="s">
        <v>995</v>
      </c>
      <c r="H207" s="210">
        <v>12.43</v>
      </c>
      <c r="I207" s="211"/>
      <c r="J207" s="212">
        <f t="shared" si="45"/>
        <v>0</v>
      </c>
      <c r="K207" s="213"/>
      <c r="L207" s="214"/>
      <c r="M207" s="215" t="s">
        <v>1</v>
      </c>
      <c r="N207" s="216" t="s">
        <v>38</v>
      </c>
      <c r="O207" s="61"/>
      <c r="P207" s="182">
        <f t="shared" si="46"/>
        <v>0</v>
      </c>
      <c r="Q207" s="182">
        <v>0</v>
      </c>
      <c r="R207" s="182">
        <f t="shared" si="47"/>
        <v>0</v>
      </c>
      <c r="S207" s="182">
        <v>0</v>
      </c>
      <c r="T207" s="183">
        <f t="shared" si="48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4" t="s">
        <v>396</v>
      </c>
      <c r="AT207" s="184" t="s">
        <v>272</v>
      </c>
      <c r="AU207" s="184" t="s">
        <v>83</v>
      </c>
      <c r="AY207" s="18" t="s">
        <v>216</v>
      </c>
      <c r="BE207" s="105">
        <f t="shared" si="49"/>
        <v>0</v>
      </c>
      <c r="BF207" s="105">
        <f t="shared" si="50"/>
        <v>0</v>
      </c>
      <c r="BG207" s="105">
        <f t="shared" si="51"/>
        <v>0</v>
      </c>
      <c r="BH207" s="105">
        <f t="shared" si="52"/>
        <v>0</v>
      </c>
      <c r="BI207" s="105">
        <f t="shared" si="53"/>
        <v>0</v>
      </c>
      <c r="BJ207" s="18" t="s">
        <v>83</v>
      </c>
      <c r="BK207" s="105">
        <f t="shared" si="54"/>
        <v>0</v>
      </c>
      <c r="BL207" s="18" t="s">
        <v>301</v>
      </c>
      <c r="BM207" s="184" t="s">
        <v>911</v>
      </c>
    </row>
    <row r="208" spans="1:65" s="2" customFormat="1" ht="21.75" customHeight="1">
      <c r="A208" s="35"/>
      <c r="B208" s="140"/>
      <c r="C208" s="172" t="s">
        <v>579</v>
      </c>
      <c r="D208" s="172" t="s">
        <v>218</v>
      </c>
      <c r="E208" s="173" t="s">
        <v>1619</v>
      </c>
      <c r="F208" s="174" t="s">
        <v>1620</v>
      </c>
      <c r="G208" s="175" t="s">
        <v>399</v>
      </c>
      <c r="H208" s="176">
        <v>1</v>
      </c>
      <c r="I208" s="177"/>
      <c r="J208" s="178">
        <f t="shared" si="45"/>
        <v>0</v>
      </c>
      <c r="K208" s="179"/>
      <c r="L208" s="36"/>
      <c r="M208" s="180" t="s">
        <v>1</v>
      </c>
      <c r="N208" s="181" t="s">
        <v>38</v>
      </c>
      <c r="O208" s="61"/>
      <c r="P208" s="182">
        <f t="shared" si="46"/>
        <v>0</v>
      </c>
      <c r="Q208" s="182">
        <v>0</v>
      </c>
      <c r="R208" s="182">
        <f t="shared" si="47"/>
        <v>0</v>
      </c>
      <c r="S208" s="182">
        <v>0</v>
      </c>
      <c r="T208" s="183">
        <f t="shared" si="48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4" t="s">
        <v>301</v>
      </c>
      <c r="AT208" s="184" t="s">
        <v>218</v>
      </c>
      <c r="AU208" s="184" t="s">
        <v>83</v>
      </c>
      <c r="AY208" s="18" t="s">
        <v>216</v>
      </c>
      <c r="BE208" s="105">
        <f t="shared" si="49"/>
        <v>0</v>
      </c>
      <c r="BF208" s="105">
        <f t="shared" si="50"/>
        <v>0</v>
      </c>
      <c r="BG208" s="105">
        <f t="shared" si="51"/>
        <v>0</v>
      </c>
      <c r="BH208" s="105">
        <f t="shared" si="52"/>
        <v>0</v>
      </c>
      <c r="BI208" s="105">
        <f t="shared" si="53"/>
        <v>0</v>
      </c>
      <c r="BJ208" s="18" t="s">
        <v>83</v>
      </c>
      <c r="BK208" s="105">
        <f t="shared" si="54"/>
        <v>0</v>
      </c>
      <c r="BL208" s="18" t="s">
        <v>301</v>
      </c>
      <c r="BM208" s="184" t="s">
        <v>919</v>
      </c>
    </row>
    <row r="209" spans="1:65" s="2" customFormat="1" ht="21.75" customHeight="1">
      <c r="A209" s="35"/>
      <c r="B209" s="140"/>
      <c r="C209" s="206" t="s">
        <v>589</v>
      </c>
      <c r="D209" s="206" t="s">
        <v>272</v>
      </c>
      <c r="E209" s="207" t="s">
        <v>1621</v>
      </c>
      <c r="F209" s="208" t="s">
        <v>1622</v>
      </c>
      <c r="G209" s="209" t="s">
        <v>399</v>
      </c>
      <c r="H209" s="210">
        <v>1</v>
      </c>
      <c r="I209" s="211"/>
      <c r="J209" s="212">
        <f t="shared" si="45"/>
        <v>0</v>
      </c>
      <c r="K209" s="213"/>
      <c r="L209" s="214"/>
      <c r="M209" s="215" t="s">
        <v>1</v>
      </c>
      <c r="N209" s="216" t="s">
        <v>38</v>
      </c>
      <c r="O209" s="61"/>
      <c r="P209" s="182">
        <f t="shared" si="46"/>
        <v>0</v>
      </c>
      <c r="Q209" s="182">
        <v>0</v>
      </c>
      <c r="R209" s="182">
        <f t="shared" si="47"/>
        <v>0</v>
      </c>
      <c r="S209" s="182">
        <v>0</v>
      </c>
      <c r="T209" s="183">
        <f t="shared" si="48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4" t="s">
        <v>396</v>
      </c>
      <c r="AT209" s="184" t="s">
        <v>272</v>
      </c>
      <c r="AU209" s="184" t="s">
        <v>83</v>
      </c>
      <c r="AY209" s="18" t="s">
        <v>216</v>
      </c>
      <c r="BE209" s="105">
        <f t="shared" si="49"/>
        <v>0</v>
      </c>
      <c r="BF209" s="105">
        <f t="shared" si="50"/>
        <v>0</v>
      </c>
      <c r="BG209" s="105">
        <f t="shared" si="51"/>
        <v>0</v>
      </c>
      <c r="BH209" s="105">
        <f t="shared" si="52"/>
        <v>0</v>
      </c>
      <c r="BI209" s="105">
        <f t="shared" si="53"/>
        <v>0</v>
      </c>
      <c r="BJ209" s="18" t="s">
        <v>83</v>
      </c>
      <c r="BK209" s="105">
        <f t="shared" si="54"/>
        <v>0</v>
      </c>
      <c r="BL209" s="18" t="s">
        <v>301</v>
      </c>
      <c r="BM209" s="184" t="s">
        <v>927</v>
      </c>
    </row>
    <row r="210" spans="1:65" s="2" customFormat="1" ht="21.75" customHeight="1">
      <c r="A210" s="35"/>
      <c r="B210" s="140"/>
      <c r="C210" s="172" t="s">
        <v>594</v>
      </c>
      <c r="D210" s="172" t="s">
        <v>218</v>
      </c>
      <c r="E210" s="173" t="s">
        <v>1623</v>
      </c>
      <c r="F210" s="174" t="s">
        <v>1624</v>
      </c>
      <c r="G210" s="175" t="s">
        <v>399</v>
      </c>
      <c r="H210" s="176">
        <v>4</v>
      </c>
      <c r="I210" s="177"/>
      <c r="J210" s="178">
        <f t="shared" si="45"/>
        <v>0</v>
      </c>
      <c r="K210" s="179"/>
      <c r="L210" s="36"/>
      <c r="M210" s="180" t="s">
        <v>1</v>
      </c>
      <c r="N210" s="181" t="s">
        <v>38</v>
      </c>
      <c r="O210" s="61"/>
      <c r="P210" s="182">
        <f t="shared" si="46"/>
        <v>0</v>
      </c>
      <c r="Q210" s="182">
        <v>0</v>
      </c>
      <c r="R210" s="182">
        <f t="shared" si="47"/>
        <v>0</v>
      </c>
      <c r="S210" s="182">
        <v>0</v>
      </c>
      <c r="T210" s="183">
        <f t="shared" si="48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4" t="s">
        <v>301</v>
      </c>
      <c r="AT210" s="184" t="s">
        <v>218</v>
      </c>
      <c r="AU210" s="184" t="s">
        <v>83</v>
      </c>
      <c r="AY210" s="18" t="s">
        <v>216</v>
      </c>
      <c r="BE210" s="105">
        <f t="shared" si="49"/>
        <v>0</v>
      </c>
      <c r="BF210" s="105">
        <f t="shared" si="50"/>
        <v>0</v>
      </c>
      <c r="BG210" s="105">
        <f t="shared" si="51"/>
        <v>0</v>
      </c>
      <c r="BH210" s="105">
        <f t="shared" si="52"/>
        <v>0</v>
      </c>
      <c r="BI210" s="105">
        <f t="shared" si="53"/>
        <v>0</v>
      </c>
      <c r="BJ210" s="18" t="s">
        <v>83</v>
      </c>
      <c r="BK210" s="105">
        <f t="shared" si="54"/>
        <v>0</v>
      </c>
      <c r="BL210" s="18" t="s">
        <v>301</v>
      </c>
      <c r="BM210" s="184" t="s">
        <v>935</v>
      </c>
    </row>
    <row r="211" spans="1:65" s="2" customFormat="1" ht="21.75" customHeight="1">
      <c r="A211" s="35"/>
      <c r="B211" s="140"/>
      <c r="C211" s="206" t="s">
        <v>598</v>
      </c>
      <c r="D211" s="206" t="s">
        <v>272</v>
      </c>
      <c r="E211" s="207" t="s">
        <v>1625</v>
      </c>
      <c r="F211" s="208" t="s">
        <v>1626</v>
      </c>
      <c r="G211" s="209" t="s">
        <v>399</v>
      </c>
      <c r="H211" s="210">
        <v>4</v>
      </c>
      <c r="I211" s="211"/>
      <c r="J211" s="212">
        <f t="shared" si="45"/>
        <v>0</v>
      </c>
      <c r="K211" s="213"/>
      <c r="L211" s="214"/>
      <c r="M211" s="215" t="s">
        <v>1</v>
      </c>
      <c r="N211" s="216" t="s">
        <v>38</v>
      </c>
      <c r="O211" s="61"/>
      <c r="P211" s="182">
        <f t="shared" si="46"/>
        <v>0</v>
      </c>
      <c r="Q211" s="182">
        <v>0</v>
      </c>
      <c r="R211" s="182">
        <f t="shared" si="47"/>
        <v>0</v>
      </c>
      <c r="S211" s="182">
        <v>0</v>
      </c>
      <c r="T211" s="183">
        <f t="shared" si="48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84" t="s">
        <v>396</v>
      </c>
      <c r="AT211" s="184" t="s">
        <v>272</v>
      </c>
      <c r="AU211" s="184" t="s">
        <v>83</v>
      </c>
      <c r="AY211" s="18" t="s">
        <v>216</v>
      </c>
      <c r="BE211" s="105">
        <f t="shared" si="49"/>
        <v>0</v>
      </c>
      <c r="BF211" s="105">
        <f t="shared" si="50"/>
        <v>0</v>
      </c>
      <c r="BG211" s="105">
        <f t="shared" si="51"/>
        <v>0</v>
      </c>
      <c r="BH211" s="105">
        <f t="shared" si="52"/>
        <v>0</v>
      </c>
      <c r="BI211" s="105">
        <f t="shared" si="53"/>
        <v>0</v>
      </c>
      <c r="BJ211" s="18" t="s">
        <v>83</v>
      </c>
      <c r="BK211" s="105">
        <f t="shared" si="54"/>
        <v>0</v>
      </c>
      <c r="BL211" s="18" t="s">
        <v>301</v>
      </c>
      <c r="BM211" s="184" t="s">
        <v>943</v>
      </c>
    </row>
    <row r="212" spans="1:65" s="2" customFormat="1" ht="21.75" customHeight="1">
      <c r="A212" s="35"/>
      <c r="B212" s="140"/>
      <c r="C212" s="172" t="s">
        <v>602</v>
      </c>
      <c r="D212" s="172" t="s">
        <v>218</v>
      </c>
      <c r="E212" s="173" t="s">
        <v>1627</v>
      </c>
      <c r="F212" s="174" t="s">
        <v>1628</v>
      </c>
      <c r="G212" s="175" t="s">
        <v>399</v>
      </c>
      <c r="H212" s="176">
        <v>1</v>
      </c>
      <c r="I212" s="177"/>
      <c r="J212" s="178">
        <f t="shared" si="45"/>
        <v>0</v>
      </c>
      <c r="K212" s="179"/>
      <c r="L212" s="36"/>
      <c r="M212" s="180" t="s">
        <v>1</v>
      </c>
      <c r="N212" s="181" t="s">
        <v>38</v>
      </c>
      <c r="O212" s="61"/>
      <c r="P212" s="182">
        <f t="shared" si="46"/>
        <v>0</v>
      </c>
      <c r="Q212" s="182">
        <v>0</v>
      </c>
      <c r="R212" s="182">
        <f t="shared" si="47"/>
        <v>0</v>
      </c>
      <c r="S212" s="182">
        <v>0</v>
      </c>
      <c r="T212" s="183">
        <f t="shared" si="48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4" t="s">
        <v>301</v>
      </c>
      <c r="AT212" s="184" t="s">
        <v>218</v>
      </c>
      <c r="AU212" s="184" t="s">
        <v>83</v>
      </c>
      <c r="AY212" s="18" t="s">
        <v>216</v>
      </c>
      <c r="BE212" s="105">
        <f t="shared" si="49"/>
        <v>0</v>
      </c>
      <c r="BF212" s="105">
        <f t="shared" si="50"/>
        <v>0</v>
      </c>
      <c r="BG212" s="105">
        <f t="shared" si="51"/>
        <v>0</v>
      </c>
      <c r="BH212" s="105">
        <f t="shared" si="52"/>
        <v>0</v>
      </c>
      <c r="BI212" s="105">
        <f t="shared" si="53"/>
        <v>0</v>
      </c>
      <c r="BJ212" s="18" t="s">
        <v>83</v>
      </c>
      <c r="BK212" s="105">
        <f t="shared" si="54"/>
        <v>0</v>
      </c>
      <c r="BL212" s="18" t="s">
        <v>301</v>
      </c>
      <c r="BM212" s="184" t="s">
        <v>951</v>
      </c>
    </row>
    <row r="213" spans="1:65" s="2" customFormat="1" ht="21.75" customHeight="1">
      <c r="A213" s="35"/>
      <c r="B213" s="140"/>
      <c r="C213" s="206" t="s">
        <v>606</v>
      </c>
      <c r="D213" s="206" t="s">
        <v>272</v>
      </c>
      <c r="E213" s="207" t="s">
        <v>1629</v>
      </c>
      <c r="F213" s="208" t="s">
        <v>1630</v>
      </c>
      <c r="G213" s="209" t="s">
        <v>399</v>
      </c>
      <c r="H213" s="210">
        <v>1</v>
      </c>
      <c r="I213" s="211"/>
      <c r="J213" s="212">
        <f t="shared" si="45"/>
        <v>0</v>
      </c>
      <c r="K213" s="213"/>
      <c r="L213" s="214"/>
      <c r="M213" s="215" t="s">
        <v>1</v>
      </c>
      <c r="N213" s="216" t="s">
        <v>38</v>
      </c>
      <c r="O213" s="61"/>
      <c r="P213" s="182">
        <f t="shared" si="46"/>
        <v>0</v>
      </c>
      <c r="Q213" s="182">
        <v>0</v>
      </c>
      <c r="R213" s="182">
        <f t="shared" si="47"/>
        <v>0</v>
      </c>
      <c r="S213" s="182">
        <v>0</v>
      </c>
      <c r="T213" s="183">
        <f t="shared" si="48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4" t="s">
        <v>396</v>
      </c>
      <c r="AT213" s="184" t="s">
        <v>272</v>
      </c>
      <c r="AU213" s="184" t="s">
        <v>83</v>
      </c>
      <c r="AY213" s="18" t="s">
        <v>216</v>
      </c>
      <c r="BE213" s="105">
        <f t="shared" si="49"/>
        <v>0</v>
      </c>
      <c r="BF213" s="105">
        <f t="shared" si="50"/>
        <v>0</v>
      </c>
      <c r="BG213" s="105">
        <f t="shared" si="51"/>
        <v>0</v>
      </c>
      <c r="BH213" s="105">
        <f t="shared" si="52"/>
        <v>0</v>
      </c>
      <c r="BI213" s="105">
        <f t="shared" si="53"/>
        <v>0</v>
      </c>
      <c r="BJ213" s="18" t="s">
        <v>83</v>
      </c>
      <c r="BK213" s="105">
        <f t="shared" si="54"/>
        <v>0</v>
      </c>
      <c r="BL213" s="18" t="s">
        <v>301</v>
      </c>
      <c r="BM213" s="184" t="s">
        <v>961</v>
      </c>
    </row>
    <row r="214" spans="1:65" s="2" customFormat="1" ht="21.75" customHeight="1">
      <c r="A214" s="35"/>
      <c r="B214" s="140"/>
      <c r="C214" s="172" t="s">
        <v>610</v>
      </c>
      <c r="D214" s="172" t="s">
        <v>218</v>
      </c>
      <c r="E214" s="173" t="s">
        <v>1631</v>
      </c>
      <c r="F214" s="174" t="s">
        <v>1632</v>
      </c>
      <c r="G214" s="175" t="s">
        <v>399</v>
      </c>
      <c r="H214" s="176">
        <v>2</v>
      </c>
      <c r="I214" s="177"/>
      <c r="J214" s="178">
        <f t="shared" si="45"/>
        <v>0</v>
      </c>
      <c r="K214" s="179"/>
      <c r="L214" s="36"/>
      <c r="M214" s="180" t="s">
        <v>1</v>
      </c>
      <c r="N214" s="181" t="s">
        <v>38</v>
      </c>
      <c r="O214" s="61"/>
      <c r="P214" s="182">
        <f t="shared" si="46"/>
        <v>0</v>
      </c>
      <c r="Q214" s="182">
        <v>0</v>
      </c>
      <c r="R214" s="182">
        <f t="shared" si="47"/>
        <v>0</v>
      </c>
      <c r="S214" s="182">
        <v>0</v>
      </c>
      <c r="T214" s="183">
        <f t="shared" si="48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4" t="s">
        <v>301</v>
      </c>
      <c r="AT214" s="184" t="s">
        <v>218</v>
      </c>
      <c r="AU214" s="184" t="s">
        <v>83</v>
      </c>
      <c r="AY214" s="18" t="s">
        <v>216</v>
      </c>
      <c r="BE214" s="105">
        <f t="shared" si="49"/>
        <v>0</v>
      </c>
      <c r="BF214" s="105">
        <f t="shared" si="50"/>
        <v>0</v>
      </c>
      <c r="BG214" s="105">
        <f t="shared" si="51"/>
        <v>0</v>
      </c>
      <c r="BH214" s="105">
        <f t="shared" si="52"/>
        <v>0</v>
      </c>
      <c r="BI214" s="105">
        <f t="shared" si="53"/>
        <v>0</v>
      </c>
      <c r="BJ214" s="18" t="s">
        <v>83</v>
      </c>
      <c r="BK214" s="105">
        <f t="shared" si="54"/>
        <v>0</v>
      </c>
      <c r="BL214" s="18" t="s">
        <v>301</v>
      </c>
      <c r="BM214" s="184" t="s">
        <v>976</v>
      </c>
    </row>
    <row r="215" spans="1:65" s="2" customFormat="1" ht="21.75" customHeight="1">
      <c r="A215" s="35"/>
      <c r="B215" s="140"/>
      <c r="C215" s="206" t="s">
        <v>615</v>
      </c>
      <c r="D215" s="206" t="s">
        <v>272</v>
      </c>
      <c r="E215" s="207" t="s">
        <v>1633</v>
      </c>
      <c r="F215" s="208" t="s">
        <v>1634</v>
      </c>
      <c r="G215" s="209" t="s">
        <v>399</v>
      </c>
      <c r="H215" s="210">
        <v>2</v>
      </c>
      <c r="I215" s="211"/>
      <c r="J215" s="212">
        <f t="shared" si="45"/>
        <v>0</v>
      </c>
      <c r="K215" s="213"/>
      <c r="L215" s="214"/>
      <c r="M215" s="215" t="s">
        <v>1</v>
      </c>
      <c r="N215" s="216" t="s">
        <v>38</v>
      </c>
      <c r="O215" s="61"/>
      <c r="P215" s="182">
        <f t="shared" si="46"/>
        <v>0</v>
      </c>
      <c r="Q215" s="182">
        <v>0</v>
      </c>
      <c r="R215" s="182">
        <f t="shared" si="47"/>
        <v>0</v>
      </c>
      <c r="S215" s="182">
        <v>0</v>
      </c>
      <c r="T215" s="183">
        <f t="shared" si="48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4" t="s">
        <v>396</v>
      </c>
      <c r="AT215" s="184" t="s">
        <v>272</v>
      </c>
      <c r="AU215" s="184" t="s">
        <v>83</v>
      </c>
      <c r="AY215" s="18" t="s">
        <v>216</v>
      </c>
      <c r="BE215" s="105">
        <f t="shared" si="49"/>
        <v>0</v>
      </c>
      <c r="BF215" s="105">
        <f t="shared" si="50"/>
        <v>0</v>
      </c>
      <c r="BG215" s="105">
        <f t="shared" si="51"/>
        <v>0</v>
      </c>
      <c r="BH215" s="105">
        <f t="shared" si="52"/>
        <v>0</v>
      </c>
      <c r="BI215" s="105">
        <f t="shared" si="53"/>
        <v>0</v>
      </c>
      <c r="BJ215" s="18" t="s">
        <v>83</v>
      </c>
      <c r="BK215" s="105">
        <f t="shared" si="54"/>
        <v>0</v>
      </c>
      <c r="BL215" s="18" t="s">
        <v>301</v>
      </c>
      <c r="BM215" s="184" t="s">
        <v>987</v>
      </c>
    </row>
    <row r="216" spans="1:65" s="2" customFormat="1" ht="16.5" customHeight="1">
      <c r="A216" s="35"/>
      <c r="B216" s="140"/>
      <c r="C216" s="172" t="s">
        <v>621</v>
      </c>
      <c r="D216" s="172" t="s">
        <v>218</v>
      </c>
      <c r="E216" s="173" t="s">
        <v>1635</v>
      </c>
      <c r="F216" s="174" t="s">
        <v>1636</v>
      </c>
      <c r="G216" s="175" t="s">
        <v>399</v>
      </c>
      <c r="H216" s="176">
        <v>1</v>
      </c>
      <c r="I216" s="177"/>
      <c r="J216" s="178">
        <f t="shared" si="45"/>
        <v>0</v>
      </c>
      <c r="K216" s="179"/>
      <c r="L216" s="36"/>
      <c r="M216" s="180" t="s">
        <v>1</v>
      </c>
      <c r="N216" s="181" t="s">
        <v>38</v>
      </c>
      <c r="O216" s="61"/>
      <c r="P216" s="182">
        <f t="shared" si="46"/>
        <v>0</v>
      </c>
      <c r="Q216" s="182">
        <v>0</v>
      </c>
      <c r="R216" s="182">
        <f t="shared" si="47"/>
        <v>0</v>
      </c>
      <c r="S216" s="182">
        <v>0</v>
      </c>
      <c r="T216" s="183">
        <f t="shared" si="48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4" t="s">
        <v>301</v>
      </c>
      <c r="AT216" s="184" t="s">
        <v>218</v>
      </c>
      <c r="AU216" s="184" t="s">
        <v>83</v>
      </c>
      <c r="AY216" s="18" t="s">
        <v>216</v>
      </c>
      <c r="BE216" s="105">
        <f t="shared" si="49"/>
        <v>0</v>
      </c>
      <c r="BF216" s="105">
        <f t="shared" si="50"/>
        <v>0</v>
      </c>
      <c r="BG216" s="105">
        <f t="shared" si="51"/>
        <v>0</v>
      </c>
      <c r="BH216" s="105">
        <f t="shared" si="52"/>
        <v>0</v>
      </c>
      <c r="BI216" s="105">
        <f t="shared" si="53"/>
        <v>0</v>
      </c>
      <c r="BJ216" s="18" t="s">
        <v>83</v>
      </c>
      <c r="BK216" s="105">
        <f t="shared" si="54"/>
        <v>0</v>
      </c>
      <c r="BL216" s="18" t="s">
        <v>301</v>
      </c>
      <c r="BM216" s="184" t="s">
        <v>1006</v>
      </c>
    </row>
    <row r="217" spans="1:65" s="2" customFormat="1" ht="16.5" customHeight="1">
      <c r="A217" s="35"/>
      <c r="B217" s="140"/>
      <c r="C217" s="206" t="s">
        <v>628</v>
      </c>
      <c r="D217" s="206" t="s">
        <v>272</v>
      </c>
      <c r="E217" s="207" t="s">
        <v>1637</v>
      </c>
      <c r="F217" s="208" t="s">
        <v>1638</v>
      </c>
      <c r="G217" s="209" t="s">
        <v>399</v>
      </c>
      <c r="H217" s="210">
        <v>1</v>
      </c>
      <c r="I217" s="211"/>
      <c r="J217" s="212">
        <f t="shared" si="45"/>
        <v>0</v>
      </c>
      <c r="K217" s="213"/>
      <c r="L217" s="214"/>
      <c r="M217" s="215" t="s">
        <v>1</v>
      </c>
      <c r="N217" s="216" t="s">
        <v>38</v>
      </c>
      <c r="O217" s="61"/>
      <c r="P217" s="182">
        <f t="shared" si="46"/>
        <v>0</v>
      </c>
      <c r="Q217" s="182">
        <v>0</v>
      </c>
      <c r="R217" s="182">
        <f t="shared" si="47"/>
        <v>0</v>
      </c>
      <c r="S217" s="182">
        <v>0</v>
      </c>
      <c r="T217" s="183">
        <f t="shared" si="48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4" t="s">
        <v>396</v>
      </c>
      <c r="AT217" s="184" t="s">
        <v>272</v>
      </c>
      <c r="AU217" s="184" t="s">
        <v>83</v>
      </c>
      <c r="AY217" s="18" t="s">
        <v>216</v>
      </c>
      <c r="BE217" s="105">
        <f t="shared" si="49"/>
        <v>0</v>
      </c>
      <c r="BF217" s="105">
        <f t="shared" si="50"/>
        <v>0</v>
      </c>
      <c r="BG217" s="105">
        <f t="shared" si="51"/>
        <v>0</v>
      </c>
      <c r="BH217" s="105">
        <f t="shared" si="52"/>
        <v>0</v>
      </c>
      <c r="BI217" s="105">
        <f t="shared" si="53"/>
        <v>0</v>
      </c>
      <c r="BJ217" s="18" t="s">
        <v>83</v>
      </c>
      <c r="BK217" s="105">
        <f t="shared" si="54"/>
        <v>0</v>
      </c>
      <c r="BL217" s="18" t="s">
        <v>301</v>
      </c>
      <c r="BM217" s="184" t="s">
        <v>1025</v>
      </c>
    </row>
    <row r="218" spans="1:65" s="2" customFormat="1" ht="21.75" customHeight="1">
      <c r="A218" s="35"/>
      <c r="B218" s="140"/>
      <c r="C218" s="172" t="s">
        <v>632</v>
      </c>
      <c r="D218" s="172" t="s">
        <v>218</v>
      </c>
      <c r="E218" s="173" t="s">
        <v>1639</v>
      </c>
      <c r="F218" s="174" t="s">
        <v>1640</v>
      </c>
      <c r="G218" s="175" t="s">
        <v>995</v>
      </c>
      <c r="H218" s="176">
        <v>69.2</v>
      </c>
      <c r="I218" s="177"/>
      <c r="J218" s="178">
        <f t="shared" si="45"/>
        <v>0</v>
      </c>
      <c r="K218" s="179"/>
      <c r="L218" s="36"/>
      <c r="M218" s="180" t="s">
        <v>1</v>
      </c>
      <c r="N218" s="181" t="s">
        <v>38</v>
      </c>
      <c r="O218" s="61"/>
      <c r="P218" s="182">
        <f t="shared" si="46"/>
        <v>0</v>
      </c>
      <c r="Q218" s="182">
        <v>0</v>
      </c>
      <c r="R218" s="182">
        <f t="shared" si="47"/>
        <v>0</v>
      </c>
      <c r="S218" s="182">
        <v>0</v>
      </c>
      <c r="T218" s="183">
        <f t="shared" si="48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4" t="s">
        <v>301</v>
      </c>
      <c r="AT218" s="184" t="s">
        <v>218</v>
      </c>
      <c r="AU218" s="184" t="s">
        <v>83</v>
      </c>
      <c r="AY218" s="18" t="s">
        <v>216</v>
      </c>
      <c r="BE218" s="105">
        <f t="shared" si="49"/>
        <v>0</v>
      </c>
      <c r="BF218" s="105">
        <f t="shared" si="50"/>
        <v>0</v>
      </c>
      <c r="BG218" s="105">
        <f t="shared" si="51"/>
        <v>0</v>
      </c>
      <c r="BH218" s="105">
        <f t="shared" si="52"/>
        <v>0</v>
      </c>
      <c r="BI218" s="105">
        <f t="shared" si="53"/>
        <v>0</v>
      </c>
      <c r="BJ218" s="18" t="s">
        <v>83</v>
      </c>
      <c r="BK218" s="105">
        <f t="shared" si="54"/>
        <v>0</v>
      </c>
      <c r="BL218" s="18" t="s">
        <v>301</v>
      </c>
      <c r="BM218" s="184" t="s">
        <v>1035</v>
      </c>
    </row>
    <row r="219" spans="1:65" s="2" customFormat="1" ht="21.75" customHeight="1">
      <c r="A219" s="35"/>
      <c r="B219" s="140"/>
      <c r="C219" s="172" t="s">
        <v>639</v>
      </c>
      <c r="D219" s="172" t="s">
        <v>218</v>
      </c>
      <c r="E219" s="173" t="s">
        <v>1641</v>
      </c>
      <c r="F219" s="174" t="s">
        <v>1642</v>
      </c>
      <c r="G219" s="175" t="s">
        <v>995</v>
      </c>
      <c r="H219" s="176">
        <v>69.2</v>
      </c>
      <c r="I219" s="177"/>
      <c r="J219" s="178">
        <f t="shared" si="45"/>
        <v>0</v>
      </c>
      <c r="K219" s="179"/>
      <c r="L219" s="36"/>
      <c r="M219" s="180" t="s">
        <v>1</v>
      </c>
      <c r="N219" s="181" t="s">
        <v>38</v>
      </c>
      <c r="O219" s="61"/>
      <c r="P219" s="182">
        <f t="shared" si="46"/>
        <v>0</v>
      </c>
      <c r="Q219" s="182">
        <v>0</v>
      </c>
      <c r="R219" s="182">
        <f t="shared" si="47"/>
        <v>0</v>
      </c>
      <c r="S219" s="182">
        <v>0</v>
      </c>
      <c r="T219" s="183">
        <f t="shared" si="48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4" t="s">
        <v>301</v>
      </c>
      <c r="AT219" s="184" t="s">
        <v>218</v>
      </c>
      <c r="AU219" s="184" t="s">
        <v>83</v>
      </c>
      <c r="AY219" s="18" t="s">
        <v>216</v>
      </c>
      <c r="BE219" s="105">
        <f t="shared" si="49"/>
        <v>0</v>
      </c>
      <c r="BF219" s="105">
        <f t="shared" si="50"/>
        <v>0</v>
      </c>
      <c r="BG219" s="105">
        <f t="shared" si="51"/>
        <v>0</v>
      </c>
      <c r="BH219" s="105">
        <f t="shared" si="52"/>
        <v>0</v>
      </c>
      <c r="BI219" s="105">
        <f t="shared" si="53"/>
        <v>0</v>
      </c>
      <c r="BJ219" s="18" t="s">
        <v>83</v>
      </c>
      <c r="BK219" s="105">
        <f t="shared" si="54"/>
        <v>0</v>
      </c>
      <c r="BL219" s="18" t="s">
        <v>301</v>
      </c>
      <c r="BM219" s="184" t="s">
        <v>1045</v>
      </c>
    </row>
    <row r="220" spans="1:65" s="2" customFormat="1" ht="21.75" customHeight="1">
      <c r="A220" s="35"/>
      <c r="B220" s="140"/>
      <c r="C220" s="172" t="s">
        <v>644</v>
      </c>
      <c r="D220" s="172" t="s">
        <v>218</v>
      </c>
      <c r="E220" s="173" t="s">
        <v>1643</v>
      </c>
      <c r="F220" s="174" t="s">
        <v>1644</v>
      </c>
      <c r="G220" s="175" t="s">
        <v>343</v>
      </c>
      <c r="H220" s="176">
        <v>0.13400000000000001</v>
      </c>
      <c r="I220" s="177"/>
      <c r="J220" s="178">
        <f t="shared" si="45"/>
        <v>0</v>
      </c>
      <c r="K220" s="179"/>
      <c r="L220" s="36"/>
      <c r="M220" s="180" t="s">
        <v>1</v>
      </c>
      <c r="N220" s="181" t="s">
        <v>38</v>
      </c>
      <c r="O220" s="61"/>
      <c r="P220" s="182">
        <f t="shared" si="46"/>
        <v>0</v>
      </c>
      <c r="Q220" s="182">
        <v>0</v>
      </c>
      <c r="R220" s="182">
        <f t="shared" si="47"/>
        <v>0</v>
      </c>
      <c r="S220" s="182">
        <v>0</v>
      </c>
      <c r="T220" s="183">
        <f t="shared" si="48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4" t="s">
        <v>301</v>
      </c>
      <c r="AT220" s="184" t="s">
        <v>218</v>
      </c>
      <c r="AU220" s="184" t="s">
        <v>83</v>
      </c>
      <c r="AY220" s="18" t="s">
        <v>216</v>
      </c>
      <c r="BE220" s="105">
        <f t="shared" si="49"/>
        <v>0</v>
      </c>
      <c r="BF220" s="105">
        <f t="shared" si="50"/>
        <v>0</v>
      </c>
      <c r="BG220" s="105">
        <f t="shared" si="51"/>
        <v>0</v>
      </c>
      <c r="BH220" s="105">
        <f t="shared" si="52"/>
        <v>0</v>
      </c>
      <c r="BI220" s="105">
        <f t="shared" si="53"/>
        <v>0</v>
      </c>
      <c r="BJ220" s="18" t="s">
        <v>83</v>
      </c>
      <c r="BK220" s="105">
        <f t="shared" si="54"/>
        <v>0</v>
      </c>
      <c r="BL220" s="18" t="s">
        <v>301</v>
      </c>
      <c r="BM220" s="184" t="s">
        <v>1053</v>
      </c>
    </row>
    <row r="221" spans="1:65" s="12" customFormat="1" ht="22.75" customHeight="1">
      <c r="B221" s="159"/>
      <c r="D221" s="160" t="s">
        <v>71</v>
      </c>
      <c r="E221" s="170" t="s">
        <v>896</v>
      </c>
      <c r="F221" s="170" t="s">
        <v>1606</v>
      </c>
      <c r="I221" s="162"/>
      <c r="J221" s="171">
        <f>BK221</f>
        <v>0</v>
      </c>
      <c r="L221" s="159"/>
      <c r="M221" s="164"/>
      <c r="N221" s="165"/>
      <c r="O221" s="165"/>
      <c r="P221" s="166">
        <f>SUM(P222:P230)</f>
        <v>0</v>
      </c>
      <c r="Q221" s="165"/>
      <c r="R221" s="166">
        <f>SUM(R222:R230)</f>
        <v>0</v>
      </c>
      <c r="S221" s="165"/>
      <c r="T221" s="167">
        <f>SUM(T222:T230)</f>
        <v>0</v>
      </c>
      <c r="AR221" s="160" t="s">
        <v>83</v>
      </c>
      <c r="AT221" s="168" t="s">
        <v>71</v>
      </c>
      <c r="AU221" s="168" t="s">
        <v>78</v>
      </c>
      <c r="AY221" s="160" t="s">
        <v>216</v>
      </c>
      <c r="BK221" s="169">
        <f>SUM(BK222:BK230)</f>
        <v>0</v>
      </c>
    </row>
    <row r="222" spans="1:65" s="2" customFormat="1" ht="21.75" customHeight="1">
      <c r="A222" s="35"/>
      <c r="B222" s="140"/>
      <c r="C222" s="172" t="s">
        <v>648</v>
      </c>
      <c r="D222" s="172" t="s">
        <v>218</v>
      </c>
      <c r="E222" s="173" t="s">
        <v>1645</v>
      </c>
      <c r="F222" s="174" t="s">
        <v>1646</v>
      </c>
      <c r="G222" s="175" t="s">
        <v>399</v>
      </c>
      <c r="H222" s="176">
        <v>2</v>
      </c>
      <c r="I222" s="177"/>
      <c r="J222" s="178">
        <f t="shared" ref="J222:J230" si="55">ROUND(I222*H222,2)</f>
        <v>0</v>
      </c>
      <c r="K222" s="179"/>
      <c r="L222" s="36"/>
      <c r="M222" s="180" t="s">
        <v>1</v>
      </c>
      <c r="N222" s="181" t="s">
        <v>38</v>
      </c>
      <c r="O222" s="61"/>
      <c r="P222" s="182">
        <f t="shared" ref="P222:P230" si="56">O222*H222</f>
        <v>0</v>
      </c>
      <c r="Q222" s="182">
        <v>0</v>
      </c>
      <c r="R222" s="182">
        <f t="shared" ref="R222:R230" si="57">Q222*H222</f>
        <v>0</v>
      </c>
      <c r="S222" s="182">
        <v>0</v>
      </c>
      <c r="T222" s="183">
        <f t="shared" ref="T222:T230" si="58"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4" t="s">
        <v>301</v>
      </c>
      <c r="AT222" s="184" t="s">
        <v>218</v>
      </c>
      <c r="AU222" s="184" t="s">
        <v>83</v>
      </c>
      <c r="AY222" s="18" t="s">
        <v>216</v>
      </c>
      <c r="BE222" s="105">
        <f t="shared" ref="BE222:BE230" si="59">IF(N222="základná",J222,0)</f>
        <v>0</v>
      </c>
      <c r="BF222" s="105">
        <f t="shared" ref="BF222:BF230" si="60">IF(N222="znížená",J222,0)</f>
        <v>0</v>
      </c>
      <c r="BG222" s="105">
        <f t="shared" ref="BG222:BG230" si="61">IF(N222="zákl. prenesená",J222,0)</f>
        <v>0</v>
      </c>
      <c r="BH222" s="105">
        <f t="shared" ref="BH222:BH230" si="62">IF(N222="zníž. prenesená",J222,0)</f>
        <v>0</v>
      </c>
      <c r="BI222" s="105">
        <f t="shared" ref="BI222:BI230" si="63">IF(N222="nulová",J222,0)</f>
        <v>0</v>
      </c>
      <c r="BJ222" s="18" t="s">
        <v>83</v>
      </c>
      <c r="BK222" s="105">
        <f t="shared" ref="BK222:BK230" si="64">ROUND(I222*H222,2)</f>
        <v>0</v>
      </c>
      <c r="BL222" s="18" t="s">
        <v>301</v>
      </c>
      <c r="BM222" s="184" t="s">
        <v>1067</v>
      </c>
    </row>
    <row r="223" spans="1:65" s="2" customFormat="1" ht="33" customHeight="1">
      <c r="A223" s="35"/>
      <c r="B223" s="140"/>
      <c r="C223" s="206" t="s">
        <v>654</v>
      </c>
      <c r="D223" s="206" t="s">
        <v>272</v>
      </c>
      <c r="E223" s="207" t="s">
        <v>1647</v>
      </c>
      <c r="F223" s="208" t="s">
        <v>1648</v>
      </c>
      <c r="G223" s="209" t="s">
        <v>399</v>
      </c>
      <c r="H223" s="210">
        <v>2</v>
      </c>
      <c r="I223" s="211"/>
      <c r="J223" s="212">
        <f t="shared" si="55"/>
        <v>0</v>
      </c>
      <c r="K223" s="213"/>
      <c r="L223" s="214"/>
      <c r="M223" s="215" t="s">
        <v>1</v>
      </c>
      <c r="N223" s="216" t="s">
        <v>38</v>
      </c>
      <c r="O223" s="61"/>
      <c r="P223" s="182">
        <f t="shared" si="56"/>
        <v>0</v>
      </c>
      <c r="Q223" s="182">
        <v>0</v>
      </c>
      <c r="R223" s="182">
        <f t="shared" si="57"/>
        <v>0</v>
      </c>
      <c r="S223" s="182">
        <v>0</v>
      </c>
      <c r="T223" s="183">
        <f t="shared" si="58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4" t="s">
        <v>396</v>
      </c>
      <c r="AT223" s="184" t="s">
        <v>272</v>
      </c>
      <c r="AU223" s="184" t="s">
        <v>83</v>
      </c>
      <c r="AY223" s="18" t="s">
        <v>216</v>
      </c>
      <c r="BE223" s="105">
        <f t="shared" si="59"/>
        <v>0</v>
      </c>
      <c r="BF223" s="105">
        <f t="shared" si="60"/>
        <v>0</v>
      </c>
      <c r="BG223" s="105">
        <f t="shared" si="61"/>
        <v>0</v>
      </c>
      <c r="BH223" s="105">
        <f t="shared" si="62"/>
        <v>0</v>
      </c>
      <c r="BI223" s="105">
        <f t="shared" si="63"/>
        <v>0</v>
      </c>
      <c r="BJ223" s="18" t="s">
        <v>83</v>
      </c>
      <c r="BK223" s="105">
        <f t="shared" si="64"/>
        <v>0</v>
      </c>
      <c r="BL223" s="18" t="s">
        <v>301</v>
      </c>
      <c r="BM223" s="184" t="s">
        <v>1078</v>
      </c>
    </row>
    <row r="224" spans="1:65" s="2" customFormat="1" ht="16.5" customHeight="1">
      <c r="A224" s="35"/>
      <c r="B224" s="140"/>
      <c r="C224" s="172" t="s">
        <v>658</v>
      </c>
      <c r="D224" s="172" t="s">
        <v>218</v>
      </c>
      <c r="E224" s="173" t="s">
        <v>1649</v>
      </c>
      <c r="F224" s="174" t="s">
        <v>1650</v>
      </c>
      <c r="G224" s="175" t="s">
        <v>399</v>
      </c>
      <c r="H224" s="176">
        <v>1</v>
      </c>
      <c r="I224" s="177"/>
      <c r="J224" s="178">
        <f t="shared" si="55"/>
        <v>0</v>
      </c>
      <c r="K224" s="179"/>
      <c r="L224" s="36"/>
      <c r="M224" s="180" t="s">
        <v>1</v>
      </c>
      <c r="N224" s="181" t="s">
        <v>38</v>
      </c>
      <c r="O224" s="61"/>
      <c r="P224" s="182">
        <f t="shared" si="56"/>
        <v>0</v>
      </c>
      <c r="Q224" s="182">
        <v>0</v>
      </c>
      <c r="R224" s="182">
        <f t="shared" si="57"/>
        <v>0</v>
      </c>
      <c r="S224" s="182">
        <v>0</v>
      </c>
      <c r="T224" s="183">
        <f t="shared" si="58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4" t="s">
        <v>301</v>
      </c>
      <c r="AT224" s="184" t="s">
        <v>218</v>
      </c>
      <c r="AU224" s="184" t="s">
        <v>83</v>
      </c>
      <c r="AY224" s="18" t="s">
        <v>216</v>
      </c>
      <c r="BE224" s="105">
        <f t="shared" si="59"/>
        <v>0</v>
      </c>
      <c r="BF224" s="105">
        <f t="shared" si="60"/>
        <v>0</v>
      </c>
      <c r="BG224" s="105">
        <f t="shared" si="61"/>
        <v>0</v>
      </c>
      <c r="BH224" s="105">
        <f t="shared" si="62"/>
        <v>0</v>
      </c>
      <c r="BI224" s="105">
        <f t="shared" si="63"/>
        <v>0</v>
      </c>
      <c r="BJ224" s="18" t="s">
        <v>83</v>
      </c>
      <c r="BK224" s="105">
        <f t="shared" si="64"/>
        <v>0</v>
      </c>
      <c r="BL224" s="18" t="s">
        <v>301</v>
      </c>
      <c r="BM224" s="184" t="s">
        <v>1086</v>
      </c>
    </row>
    <row r="225" spans="1:65" s="2" customFormat="1" ht="21.75" customHeight="1">
      <c r="A225" s="35"/>
      <c r="B225" s="140"/>
      <c r="C225" s="206" t="s">
        <v>666</v>
      </c>
      <c r="D225" s="206" t="s">
        <v>272</v>
      </c>
      <c r="E225" s="207" t="s">
        <v>1651</v>
      </c>
      <c r="F225" s="208" t="s">
        <v>1652</v>
      </c>
      <c r="G225" s="209" t="s">
        <v>399</v>
      </c>
      <c r="H225" s="210">
        <v>1</v>
      </c>
      <c r="I225" s="211"/>
      <c r="J225" s="212">
        <f t="shared" si="55"/>
        <v>0</v>
      </c>
      <c r="K225" s="213"/>
      <c r="L225" s="214"/>
      <c r="M225" s="215" t="s">
        <v>1</v>
      </c>
      <c r="N225" s="216" t="s">
        <v>38</v>
      </c>
      <c r="O225" s="61"/>
      <c r="P225" s="182">
        <f t="shared" si="56"/>
        <v>0</v>
      </c>
      <c r="Q225" s="182">
        <v>0</v>
      </c>
      <c r="R225" s="182">
        <f t="shared" si="57"/>
        <v>0</v>
      </c>
      <c r="S225" s="182">
        <v>0</v>
      </c>
      <c r="T225" s="183">
        <f t="shared" si="58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4" t="s">
        <v>396</v>
      </c>
      <c r="AT225" s="184" t="s">
        <v>272</v>
      </c>
      <c r="AU225" s="184" t="s">
        <v>83</v>
      </c>
      <c r="AY225" s="18" t="s">
        <v>216</v>
      </c>
      <c r="BE225" s="105">
        <f t="shared" si="59"/>
        <v>0</v>
      </c>
      <c r="BF225" s="105">
        <f t="shared" si="60"/>
        <v>0</v>
      </c>
      <c r="BG225" s="105">
        <f t="shared" si="61"/>
        <v>0</v>
      </c>
      <c r="BH225" s="105">
        <f t="shared" si="62"/>
        <v>0</v>
      </c>
      <c r="BI225" s="105">
        <f t="shared" si="63"/>
        <v>0</v>
      </c>
      <c r="BJ225" s="18" t="s">
        <v>83</v>
      </c>
      <c r="BK225" s="105">
        <f t="shared" si="64"/>
        <v>0</v>
      </c>
      <c r="BL225" s="18" t="s">
        <v>301</v>
      </c>
      <c r="BM225" s="184" t="s">
        <v>1094</v>
      </c>
    </row>
    <row r="226" spans="1:65" s="2" customFormat="1" ht="21.75" customHeight="1">
      <c r="A226" s="35"/>
      <c r="B226" s="140"/>
      <c r="C226" s="172" t="s">
        <v>672</v>
      </c>
      <c r="D226" s="172" t="s">
        <v>218</v>
      </c>
      <c r="E226" s="173" t="s">
        <v>1653</v>
      </c>
      <c r="F226" s="174" t="s">
        <v>1654</v>
      </c>
      <c r="G226" s="175" t="s">
        <v>399</v>
      </c>
      <c r="H226" s="176">
        <v>17</v>
      </c>
      <c r="I226" s="177"/>
      <c r="J226" s="178">
        <f t="shared" si="55"/>
        <v>0</v>
      </c>
      <c r="K226" s="179"/>
      <c r="L226" s="36"/>
      <c r="M226" s="180" t="s">
        <v>1</v>
      </c>
      <c r="N226" s="181" t="s">
        <v>38</v>
      </c>
      <c r="O226" s="61"/>
      <c r="P226" s="182">
        <f t="shared" si="56"/>
        <v>0</v>
      </c>
      <c r="Q226" s="182">
        <v>0</v>
      </c>
      <c r="R226" s="182">
        <f t="shared" si="57"/>
        <v>0</v>
      </c>
      <c r="S226" s="182">
        <v>0</v>
      </c>
      <c r="T226" s="183">
        <f t="shared" si="58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4" t="s">
        <v>301</v>
      </c>
      <c r="AT226" s="184" t="s">
        <v>218</v>
      </c>
      <c r="AU226" s="184" t="s">
        <v>83</v>
      </c>
      <c r="AY226" s="18" t="s">
        <v>216</v>
      </c>
      <c r="BE226" s="105">
        <f t="shared" si="59"/>
        <v>0</v>
      </c>
      <c r="BF226" s="105">
        <f t="shared" si="60"/>
        <v>0</v>
      </c>
      <c r="BG226" s="105">
        <f t="shared" si="61"/>
        <v>0</v>
      </c>
      <c r="BH226" s="105">
        <f t="shared" si="62"/>
        <v>0</v>
      </c>
      <c r="BI226" s="105">
        <f t="shared" si="63"/>
        <v>0</v>
      </c>
      <c r="BJ226" s="18" t="s">
        <v>83</v>
      </c>
      <c r="BK226" s="105">
        <f t="shared" si="64"/>
        <v>0</v>
      </c>
      <c r="BL226" s="18" t="s">
        <v>301</v>
      </c>
      <c r="BM226" s="184" t="s">
        <v>1102</v>
      </c>
    </row>
    <row r="227" spans="1:65" s="2" customFormat="1" ht="21.75" customHeight="1">
      <c r="A227" s="35"/>
      <c r="B227" s="140"/>
      <c r="C227" s="206" t="s">
        <v>677</v>
      </c>
      <c r="D227" s="206" t="s">
        <v>272</v>
      </c>
      <c r="E227" s="207" t="s">
        <v>1655</v>
      </c>
      <c r="F227" s="208" t="s">
        <v>1656</v>
      </c>
      <c r="G227" s="209" t="s">
        <v>399</v>
      </c>
      <c r="H227" s="210">
        <v>17</v>
      </c>
      <c r="I227" s="211"/>
      <c r="J227" s="212">
        <f t="shared" si="55"/>
        <v>0</v>
      </c>
      <c r="K227" s="213"/>
      <c r="L227" s="214"/>
      <c r="M227" s="215" t="s">
        <v>1</v>
      </c>
      <c r="N227" s="216" t="s">
        <v>38</v>
      </c>
      <c r="O227" s="61"/>
      <c r="P227" s="182">
        <f t="shared" si="56"/>
        <v>0</v>
      </c>
      <c r="Q227" s="182">
        <v>0</v>
      </c>
      <c r="R227" s="182">
        <f t="shared" si="57"/>
        <v>0</v>
      </c>
      <c r="S227" s="182">
        <v>0</v>
      </c>
      <c r="T227" s="183">
        <f t="shared" si="58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4" t="s">
        <v>396</v>
      </c>
      <c r="AT227" s="184" t="s">
        <v>272</v>
      </c>
      <c r="AU227" s="184" t="s">
        <v>83</v>
      </c>
      <c r="AY227" s="18" t="s">
        <v>216</v>
      </c>
      <c r="BE227" s="105">
        <f t="shared" si="59"/>
        <v>0</v>
      </c>
      <c r="BF227" s="105">
        <f t="shared" si="60"/>
        <v>0</v>
      </c>
      <c r="BG227" s="105">
        <f t="shared" si="61"/>
        <v>0</v>
      </c>
      <c r="BH227" s="105">
        <f t="shared" si="62"/>
        <v>0</v>
      </c>
      <c r="BI227" s="105">
        <f t="shared" si="63"/>
        <v>0</v>
      </c>
      <c r="BJ227" s="18" t="s">
        <v>83</v>
      </c>
      <c r="BK227" s="105">
        <f t="shared" si="64"/>
        <v>0</v>
      </c>
      <c r="BL227" s="18" t="s">
        <v>301</v>
      </c>
      <c r="BM227" s="184" t="s">
        <v>1110</v>
      </c>
    </row>
    <row r="228" spans="1:65" s="2" customFormat="1" ht="21.75" customHeight="1">
      <c r="A228" s="35"/>
      <c r="B228" s="140"/>
      <c r="C228" s="172" t="s">
        <v>683</v>
      </c>
      <c r="D228" s="172" t="s">
        <v>218</v>
      </c>
      <c r="E228" s="173" t="s">
        <v>1657</v>
      </c>
      <c r="F228" s="174" t="s">
        <v>1658</v>
      </c>
      <c r="G228" s="175" t="s">
        <v>399</v>
      </c>
      <c r="H228" s="176">
        <v>1</v>
      </c>
      <c r="I228" s="177"/>
      <c r="J228" s="178">
        <f t="shared" si="55"/>
        <v>0</v>
      </c>
      <c r="K228" s="179"/>
      <c r="L228" s="36"/>
      <c r="M228" s="180" t="s">
        <v>1</v>
      </c>
      <c r="N228" s="181" t="s">
        <v>38</v>
      </c>
      <c r="O228" s="61"/>
      <c r="P228" s="182">
        <f t="shared" si="56"/>
        <v>0</v>
      </c>
      <c r="Q228" s="182">
        <v>0</v>
      </c>
      <c r="R228" s="182">
        <f t="shared" si="57"/>
        <v>0</v>
      </c>
      <c r="S228" s="182">
        <v>0</v>
      </c>
      <c r="T228" s="183">
        <f t="shared" si="58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4" t="s">
        <v>301</v>
      </c>
      <c r="AT228" s="184" t="s">
        <v>218</v>
      </c>
      <c r="AU228" s="184" t="s">
        <v>83</v>
      </c>
      <c r="AY228" s="18" t="s">
        <v>216</v>
      </c>
      <c r="BE228" s="105">
        <f t="shared" si="59"/>
        <v>0</v>
      </c>
      <c r="BF228" s="105">
        <f t="shared" si="60"/>
        <v>0</v>
      </c>
      <c r="BG228" s="105">
        <f t="shared" si="61"/>
        <v>0</v>
      </c>
      <c r="BH228" s="105">
        <f t="shared" si="62"/>
        <v>0</v>
      </c>
      <c r="BI228" s="105">
        <f t="shared" si="63"/>
        <v>0</v>
      </c>
      <c r="BJ228" s="18" t="s">
        <v>83</v>
      </c>
      <c r="BK228" s="105">
        <f t="shared" si="64"/>
        <v>0</v>
      </c>
      <c r="BL228" s="18" t="s">
        <v>301</v>
      </c>
      <c r="BM228" s="184" t="s">
        <v>1120</v>
      </c>
    </row>
    <row r="229" spans="1:65" s="2" customFormat="1" ht="33" customHeight="1">
      <c r="A229" s="35"/>
      <c r="B229" s="140"/>
      <c r="C229" s="206" t="s">
        <v>688</v>
      </c>
      <c r="D229" s="206" t="s">
        <v>272</v>
      </c>
      <c r="E229" s="207" t="s">
        <v>1659</v>
      </c>
      <c r="F229" s="208" t="s">
        <v>1660</v>
      </c>
      <c r="G229" s="209" t="s">
        <v>399</v>
      </c>
      <c r="H229" s="210">
        <v>1</v>
      </c>
      <c r="I229" s="211"/>
      <c r="J229" s="212">
        <f t="shared" si="55"/>
        <v>0</v>
      </c>
      <c r="K229" s="213"/>
      <c r="L229" s="214"/>
      <c r="M229" s="215" t="s">
        <v>1</v>
      </c>
      <c r="N229" s="216" t="s">
        <v>38</v>
      </c>
      <c r="O229" s="61"/>
      <c r="P229" s="182">
        <f t="shared" si="56"/>
        <v>0</v>
      </c>
      <c r="Q229" s="182">
        <v>0</v>
      </c>
      <c r="R229" s="182">
        <f t="shared" si="57"/>
        <v>0</v>
      </c>
      <c r="S229" s="182">
        <v>0</v>
      </c>
      <c r="T229" s="183">
        <f t="shared" si="58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4" t="s">
        <v>396</v>
      </c>
      <c r="AT229" s="184" t="s">
        <v>272</v>
      </c>
      <c r="AU229" s="184" t="s">
        <v>83</v>
      </c>
      <c r="AY229" s="18" t="s">
        <v>216</v>
      </c>
      <c r="BE229" s="105">
        <f t="shared" si="59"/>
        <v>0</v>
      </c>
      <c r="BF229" s="105">
        <f t="shared" si="60"/>
        <v>0</v>
      </c>
      <c r="BG229" s="105">
        <f t="shared" si="61"/>
        <v>0</v>
      </c>
      <c r="BH229" s="105">
        <f t="shared" si="62"/>
        <v>0</v>
      </c>
      <c r="BI229" s="105">
        <f t="shared" si="63"/>
        <v>0</v>
      </c>
      <c r="BJ229" s="18" t="s">
        <v>83</v>
      </c>
      <c r="BK229" s="105">
        <f t="shared" si="64"/>
        <v>0</v>
      </c>
      <c r="BL229" s="18" t="s">
        <v>301</v>
      </c>
      <c r="BM229" s="184" t="s">
        <v>1128</v>
      </c>
    </row>
    <row r="230" spans="1:65" s="2" customFormat="1" ht="21.75" customHeight="1">
      <c r="A230" s="35"/>
      <c r="B230" s="140"/>
      <c r="C230" s="172" t="s">
        <v>693</v>
      </c>
      <c r="D230" s="172" t="s">
        <v>218</v>
      </c>
      <c r="E230" s="173" t="s">
        <v>1661</v>
      </c>
      <c r="F230" s="174" t="s">
        <v>957</v>
      </c>
      <c r="G230" s="175" t="s">
        <v>343</v>
      </c>
      <c r="H230" s="176">
        <v>6.8000000000000005E-2</v>
      </c>
      <c r="I230" s="177"/>
      <c r="J230" s="178">
        <f t="shared" si="55"/>
        <v>0</v>
      </c>
      <c r="K230" s="179"/>
      <c r="L230" s="36"/>
      <c r="M230" s="180" t="s">
        <v>1</v>
      </c>
      <c r="N230" s="181" t="s">
        <v>38</v>
      </c>
      <c r="O230" s="61"/>
      <c r="P230" s="182">
        <f t="shared" si="56"/>
        <v>0</v>
      </c>
      <c r="Q230" s="182">
        <v>0</v>
      </c>
      <c r="R230" s="182">
        <f t="shared" si="57"/>
        <v>0</v>
      </c>
      <c r="S230" s="182">
        <v>0</v>
      </c>
      <c r="T230" s="183">
        <f t="shared" si="58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4" t="s">
        <v>301</v>
      </c>
      <c r="AT230" s="184" t="s">
        <v>218</v>
      </c>
      <c r="AU230" s="184" t="s">
        <v>83</v>
      </c>
      <c r="AY230" s="18" t="s">
        <v>216</v>
      </c>
      <c r="BE230" s="105">
        <f t="shared" si="59"/>
        <v>0</v>
      </c>
      <c r="BF230" s="105">
        <f t="shared" si="60"/>
        <v>0</v>
      </c>
      <c r="BG230" s="105">
        <f t="shared" si="61"/>
        <v>0</v>
      </c>
      <c r="BH230" s="105">
        <f t="shared" si="62"/>
        <v>0</v>
      </c>
      <c r="BI230" s="105">
        <f t="shared" si="63"/>
        <v>0</v>
      </c>
      <c r="BJ230" s="18" t="s">
        <v>83</v>
      </c>
      <c r="BK230" s="105">
        <f t="shared" si="64"/>
        <v>0</v>
      </c>
      <c r="BL230" s="18" t="s">
        <v>301</v>
      </c>
      <c r="BM230" s="184" t="s">
        <v>1136</v>
      </c>
    </row>
    <row r="231" spans="1:65" s="12" customFormat="1" ht="26" customHeight="1">
      <c r="B231" s="159"/>
      <c r="D231" s="160" t="s">
        <v>71</v>
      </c>
      <c r="E231" s="161" t="s">
        <v>272</v>
      </c>
      <c r="F231" s="161" t="s">
        <v>1298</v>
      </c>
      <c r="I231" s="162"/>
      <c r="J231" s="163">
        <f>BK231</f>
        <v>0</v>
      </c>
      <c r="L231" s="159"/>
      <c r="M231" s="164"/>
      <c r="N231" s="165"/>
      <c r="O231" s="165"/>
      <c r="P231" s="166">
        <f>P232</f>
        <v>0</v>
      </c>
      <c r="Q231" s="165"/>
      <c r="R231" s="166">
        <f>R232</f>
        <v>0</v>
      </c>
      <c r="S231" s="165"/>
      <c r="T231" s="167">
        <f>T232</f>
        <v>0</v>
      </c>
      <c r="AR231" s="160" t="s">
        <v>237</v>
      </c>
      <c r="AT231" s="168" t="s">
        <v>71</v>
      </c>
      <c r="AU231" s="168" t="s">
        <v>72</v>
      </c>
      <c r="AY231" s="160" t="s">
        <v>216</v>
      </c>
      <c r="BK231" s="169">
        <f>BK232</f>
        <v>0</v>
      </c>
    </row>
    <row r="232" spans="1:65" s="12" customFormat="1" ht="22.75" customHeight="1">
      <c r="B232" s="159"/>
      <c r="D232" s="160" t="s">
        <v>71</v>
      </c>
      <c r="E232" s="170" t="s">
        <v>1455</v>
      </c>
      <c r="F232" s="170" t="s">
        <v>1662</v>
      </c>
      <c r="I232" s="162"/>
      <c r="J232" s="171">
        <f>BK232</f>
        <v>0</v>
      </c>
      <c r="L232" s="159"/>
      <c r="M232" s="164"/>
      <c r="N232" s="165"/>
      <c r="O232" s="165"/>
      <c r="P232" s="166">
        <f>SUM(P233:P234)</f>
        <v>0</v>
      </c>
      <c r="Q232" s="165"/>
      <c r="R232" s="166">
        <f>SUM(R233:R234)</f>
        <v>0</v>
      </c>
      <c r="S232" s="165"/>
      <c r="T232" s="167">
        <f>SUM(T233:T234)</f>
        <v>0</v>
      </c>
      <c r="AR232" s="160" t="s">
        <v>237</v>
      </c>
      <c r="AT232" s="168" t="s">
        <v>71</v>
      </c>
      <c r="AU232" s="168" t="s">
        <v>78</v>
      </c>
      <c r="AY232" s="160" t="s">
        <v>216</v>
      </c>
      <c r="BK232" s="169">
        <f>SUM(BK233:BK234)</f>
        <v>0</v>
      </c>
    </row>
    <row r="233" spans="1:65" s="2" customFormat="1" ht="21.75" customHeight="1">
      <c r="A233" s="35"/>
      <c r="B233" s="140"/>
      <c r="C233" s="172" t="s">
        <v>697</v>
      </c>
      <c r="D233" s="172" t="s">
        <v>218</v>
      </c>
      <c r="E233" s="173" t="s">
        <v>1663</v>
      </c>
      <c r="F233" s="174" t="s">
        <v>1664</v>
      </c>
      <c r="G233" s="175" t="s">
        <v>995</v>
      </c>
      <c r="H233" s="176">
        <v>44.5</v>
      </c>
      <c r="I233" s="177"/>
      <c r="J233" s="178">
        <f>ROUND(I233*H233,2)</f>
        <v>0</v>
      </c>
      <c r="K233" s="179"/>
      <c r="L233" s="36"/>
      <c r="M233" s="180" t="s">
        <v>1</v>
      </c>
      <c r="N233" s="181" t="s">
        <v>38</v>
      </c>
      <c r="O233" s="61"/>
      <c r="P233" s="182">
        <f>O233*H233</f>
        <v>0</v>
      </c>
      <c r="Q233" s="182">
        <v>0</v>
      </c>
      <c r="R233" s="182">
        <f>Q233*H233</f>
        <v>0</v>
      </c>
      <c r="S233" s="182">
        <v>0</v>
      </c>
      <c r="T233" s="183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84" t="s">
        <v>598</v>
      </c>
      <c r="AT233" s="184" t="s">
        <v>218</v>
      </c>
      <c r="AU233" s="184" t="s">
        <v>83</v>
      </c>
      <c r="AY233" s="18" t="s">
        <v>216</v>
      </c>
      <c r="BE233" s="105">
        <f>IF(N233="základná",J233,0)</f>
        <v>0</v>
      </c>
      <c r="BF233" s="105">
        <f>IF(N233="znížená",J233,0)</f>
        <v>0</v>
      </c>
      <c r="BG233" s="105">
        <f>IF(N233="zákl. prenesená",J233,0)</f>
        <v>0</v>
      </c>
      <c r="BH233" s="105">
        <f>IF(N233="zníž. prenesená",J233,0)</f>
        <v>0</v>
      </c>
      <c r="BI233" s="105">
        <f>IF(N233="nulová",J233,0)</f>
        <v>0</v>
      </c>
      <c r="BJ233" s="18" t="s">
        <v>83</v>
      </c>
      <c r="BK233" s="105">
        <f>ROUND(I233*H233,2)</f>
        <v>0</v>
      </c>
      <c r="BL233" s="18" t="s">
        <v>598</v>
      </c>
      <c r="BM233" s="184" t="s">
        <v>1145</v>
      </c>
    </row>
    <row r="234" spans="1:65" s="2" customFormat="1" ht="16.5" customHeight="1">
      <c r="A234" s="35"/>
      <c r="B234" s="140"/>
      <c r="C234" s="206" t="s">
        <v>701</v>
      </c>
      <c r="D234" s="206" t="s">
        <v>272</v>
      </c>
      <c r="E234" s="207" t="s">
        <v>1665</v>
      </c>
      <c r="F234" s="208" t="s">
        <v>1666</v>
      </c>
      <c r="G234" s="209" t="s">
        <v>995</v>
      </c>
      <c r="H234" s="210">
        <v>44.5</v>
      </c>
      <c r="I234" s="211"/>
      <c r="J234" s="212">
        <f>ROUND(I234*H234,2)</f>
        <v>0</v>
      </c>
      <c r="K234" s="213"/>
      <c r="L234" s="214"/>
      <c r="M234" s="233" t="s">
        <v>1</v>
      </c>
      <c r="N234" s="234" t="s">
        <v>38</v>
      </c>
      <c r="O234" s="230"/>
      <c r="P234" s="231">
        <f>O234*H234</f>
        <v>0</v>
      </c>
      <c r="Q234" s="231">
        <v>0</v>
      </c>
      <c r="R234" s="231">
        <f>Q234*H234</f>
        <v>0</v>
      </c>
      <c r="S234" s="231">
        <v>0</v>
      </c>
      <c r="T234" s="23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4" t="s">
        <v>1305</v>
      </c>
      <c r="AT234" s="184" t="s">
        <v>272</v>
      </c>
      <c r="AU234" s="184" t="s">
        <v>83</v>
      </c>
      <c r="AY234" s="18" t="s">
        <v>216</v>
      </c>
      <c r="BE234" s="105">
        <f>IF(N234="základná",J234,0)</f>
        <v>0</v>
      </c>
      <c r="BF234" s="105">
        <f>IF(N234="znížená",J234,0)</f>
        <v>0</v>
      </c>
      <c r="BG234" s="105">
        <f>IF(N234="zákl. prenesená",J234,0)</f>
        <v>0</v>
      </c>
      <c r="BH234" s="105">
        <f>IF(N234="zníž. prenesená",J234,0)</f>
        <v>0</v>
      </c>
      <c r="BI234" s="105">
        <f>IF(N234="nulová",J234,0)</f>
        <v>0</v>
      </c>
      <c r="BJ234" s="18" t="s">
        <v>83</v>
      </c>
      <c r="BK234" s="105">
        <f>ROUND(I234*H234,2)</f>
        <v>0</v>
      </c>
      <c r="BL234" s="18" t="s">
        <v>598</v>
      </c>
      <c r="BM234" s="184" t="s">
        <v>1154</v>
      </c>
    </row>
    <row r="235" spans="1:65" s="2" customFormat="1" ht="21.75" customHeight="1">
      <c r="A235" s="35"/>
      <c r="B235" s="140"/>
      <c r="C235" s="338" t="s">
        <v>1785</v>
      </c>
      <c r="D235" s="338"/>
      <c r="E235" s="8"/>
      <c r="F235" s="8"/>
      <c r="G235" s="8"/>
      <c r="H235" s="8"/>
      <c r="I235" s="8"/>
      <c r="J235" s="240"/>
      <c r="K235" s="241"/>
      <c r="L235" s="214"/>
      <c r="M235" s="242"/>
      <c r="N235" s="216"/>
      <c r="O235" s="61"/>
      <c r="P235" s="182"/>
      <c r="Q235" s="182"/>
      <c r="R235" s="182"/>
      <c r="S235" s="182"/>
      <c r="T235" s="182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4"/>
      <c r="AT235" s="184"/>
      <c r="AU235" s="184"/>
      <c r="AY235" s="18"/>
      <c r="BE235" s="105"/>
      <c r="BF235" s="105"/>
      <c r="BG235" s="105"/>
      <c r="BH235" s="105"/>
      <c r="BI235" s="105"/>
      <c r="BJ235" s="18"/>
      <c r="BK235" s="105"/>
      <c r="BL235" s="18"/>
      <c r="BM235" s="184"/>
    </row>
    <row r="236" spans="1:65" s="2" customFormat="1" ht="30.5" customHeight="1">
      <c r="A236" s="35"/>
      <c r="B236" s="140"/>
      <c r="C236" s="338" t="s">
        <v>1786</v>
      </c>
      <c r="D236" s="338"/>
      <c r="E236" s="338"/>
      <c r="F236" s="338"/>
      <c r="G236" s="338"/>
      <c r="H236" s="338"/>
      <c r="I236" s="338"/>
      <c r="J236" s="240"/>
      <c r="K236" s="241"/>
      <c r="L236" s="214"/>
      <c r="M236" s="242"/>
      <c r="N236" s="216"/>
      <c r="O236" s="61"/>
      <c r="P236" s="182"/>
      <c r="Q236" s="182"/>
      <c r="R236" s="182"/>
      <c r="S236" s="182"/>
      <c r="T236" s="182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4"/>
      <c r="AT236" s="184"/>
      <c r="AU236" s="184"/>
      <c r="AY236" s="18"/>
      <c r="BE236" s="105"/>
      <c r="BF236" s="105"/>
      <c r="BG236" s="105"/>
      <c r="BH236" s="105"/>
      <c r="BI236" s="105"/>
      <c r="BJ236" s="18"/>
      <c r="BK236" s="105"/>
      <c r="BL236" s="18"/>
      <c r="BM236" s="184"/>
    </row>
    <row r="237" spans="1:65" s="2" customFormat="1" ht="33" customHeight="1">
      <c r="A237" s="35"/>
      <c r="B237" s="140"/>
      <c r="C237" s="338" t="s">
        <v>1787</v>
      </c>
      <c r="D237" s="338"/>
      <c r="E237" s="338"/>
      <c r="F237" s="338"/>
      <c r="G237" s="338"/>
      <c r="H237" s="338"/>
      <c r="I237" s="338"/>
      <c r="J237" s="240"/>
      <c r="K237" s="241"/>
      <c r="L237" s="214"/>
      <c r="M237" s="242"/>
      <c r="N237" s="216"/>
      <c r="O237" s="61"/>
      <c r="P237" s="182"/>
      <c r="Q237" s="182"/>
      <c r="R237" s="182"/>
      <c r="S237" s="182"/>
      <c r="T237" s="182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84"/>
      <c r="AT237" s="184"/>
      <c r="AU237" s="184"/>
      <c r="AY237" s="18"/>
      <c r="BE237" s="105"/>
      <c r="BF237" s="105"/>
      <c r="BG237" s="105"/>
      <c r="BH237" s="105"/>
      <c r="BI237" s="105"/>
      <c r="BJ237" s="18"/>
      <c r="BK237" s="105"/>
      <c r="BL237" s="18"/>
      <c r="BM237" s="184"/>
    </row>
    <row r="238" spans="1:65" s="2" customFormat="1" ht="35.5" customHeight="1">
      <c r="A238" s="35"/>
      <c r="B238" s="140"/>
      <c r="C238" s="338" t="s">
        <v>1788</v>
      </c>
      <c r="D238" s="338"/>
      <c r="E238" s="338"/>
      <c r="F238" s="338"/>
      <c r="G238" s="338"/>
      <c r="H238" s="338"/>
      <c r="I238" s="338"/>
      <c r="J238" s="240"/>
      <c r="K238" s="241"/>
      <c r="L238" s="214"/>
      <c r="M238" s="242"/>
      <c r="N238" s="216"/>
      <c r="O238" s="61"/>
      <c r="P238" s="182"/>
      <c r="Q238" s="182"/>
      <c r="R238" s="182"/>
      <c r="S238" s="182"/>
      <c r="T238" s="182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4"/>
      <c r="AT238" s="184"/>
      <c r="AU238" s="184"/>
      <c r="AY238" s="18"/>
      <c r="BE238" s="105"/>
      <c r="BF238" s="105"/>
      <c r="BG238" s="105"/>
      <c r="BH238" s="105"/>
      <c r="BI238" s="105"/>
      <c r="BJ238" s="18"/>
      <c r="BK238" s="105"/>
      <c r="BL238" s="18"/>
      <c r="BM238" s="184"/>
    </row>
    <row r="239" spans="1:65" s="2" customFormat="1" ht="34.75" customHeight="1">
      <c r="A239" s="35"/>
      <c r="B239" s="140"/>
      <c r="C239" s="338" t="s">
        <v>1789</v>
      </c>
      <c r="D239" s="338"/>
      <c r="E239" s="338"/>
      <c r="F239" s="338"/>
      <c r="G239" s="338"/>
      <c r="H239" s="338"/>
      <c r="I239" s="338"/>
      <c r="J239" s="240"/>
      <c r="K239" s="241"/>
      <c r="L239" s="214"/>
      <c r="M239" s="242"/>
      <c r="N239" s="216"/>
      <c r="O239" s="61"/>
      <c r="P239" s="182"/>
      <c r="Q239" s="182"/>
      <c r="R239" s="182"/>
      <c r="S239" s="182"/>
      <c r="T239" s="182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4"/>
      <c r="AT239" s="184"/>
      <c r="AU239" s="184"/>
      <c r="AY239" s="18"/>
      <c r="BE239" s="105"/>
      <c r="BF239" s="105"/>
      <c r="BG239" s="105"/>
      <c r="BH239" s="105"/>
      <c r="BI239" s="105"/>
      <c r="BJ239" s="18"/>
      <c r="BK239" s="105"/>
      <c r="BL239" s="18"/>
      <c r="BM239" s="184"/>
    </row>
    <row r="240" spans="1:65" s="2" customFormat="1" ht="45" customHeight="1">
      <c r="A240" s="35"/>
      <c r="B240" s="140"/>
      <c r="C240" s="338" t="s">
        <v>1790</v>
      </c>
      <c r="D240" s="338"/>
      <c r="E240" s="338"/>
      <c r="F240" s="338"/>
      <c r="G240" s="338"/>
      <c r="H240" s="338"/>
      <c r="I240" s="338"/>
      <c r="J240" s="240"/>
      <c r="K240" s="241"/>
      <c r="L240" s="214"/>
      <c r="M240" s="242"/>
      <c r="N240" s="216"/>
      <c r="O240" s="61"/>
      <c r="P240" s="182"/>
      <c r="Q240" s="182"/>
      <c r="R240" s="182"/>
      <c r="S240" s="182"/>
      <c r="T240" s="182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4"/>
      <c r="AT240" s="184"/>
      <c r="AU240" s="184"/>
      <c r="AY240" s="18"/>
      <c r="BE240" s="105"/>
      <c r="BF240" s="105"/>
      <c r="BG240" s="105"/>
      <c r="BH240" s="105"/>
      <c r="BI240" s="105"/>
      <c r="BJ240" s="18"/>
      <c r="BK240" s="105"/>
      <c r="BL240" s="18"/>
      <c r="BM240" s="184"/>
    </row>
    <row r="241" spans="1:65" s="2" customFormat="1" ht="44.5" customHeight="1">
      <c r="A241" s="35"/>
      <c r="B241" s="140"/>
      <c r="C241" s="338" t="s">
        <v>1791</v>
      </c>
      <c r="D241" s="338"/>
      <c r="E241" s="338"/>
      <c r="F241" s="338"/>
      <c r="G241" s="338"/>
      <c r="H241" s="338"/>
      <c r="I241" s="338"/>
      <c r="J241" s="240"/>
      <c r="K241" s="241"/>
      <c r="L241" s="214"/>
      <c r="M241" s="242"/>
      <c r="N241" s="216"/>
      <c r="O241" s="61"/>
      <c r="P241" s="182"/>
      <c r="Q241" s="182"/>
      <c r="R241" s="182"/>
      <c r="S241" s="182"/>
      <c r="T241" s="182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4"/>
      <c r="AT241" s="184"/>
      <c r="AU241" s="184"/>
      <c r="AY241" s="18"/>
      <c r="BE241" s="105"/>
      <c r="BF241" s="105"/>
      <c r="BG241" s="105"/>
      <c r="BH241" s="105"/>
      <c r="BI241" s="105"/>
      <c r="BJ241" s="18"/>
      <c r="BK241" s="105"/>
      <c r="BL241" s="18"/>
      <c r="BM241" s="184"/>
    </row>
    <row r="242" spans="1:65" s="2" customFormat="1" ht="7" customHeight="1">
      <c r="A242" s="35"/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36"/>
      <c r="M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</row>
  </sheetData>
  <autoFilter ref="C139:K234" xr:uid="{00000000-0009-0000-0000-000003000000}"/>
  <mergeCells count="24">
    <mergeCell ref="E130:H130"/>
    <mergeCell ref="C238:I238"/>
    <mergeCell ref="C239:I239"/>
    <mergeCell ref="C240:I240"/>
    <mergeCell ref="C241:I241"/>
    <mergeCell ref="E132:H132"/>
    <mergeCell ref="C236:I236"/>
    <mergeCell ref="C237:I237"/>
    <mergeCell ref="E11:H11"/>
    <mergeCell ref="E20:H20"/>
    <mergeCell ref="E29:H29"/>
    <mergeCell ref="L2:V2"/>
    <mergeCell ref="C235:D235"/>
    <mergeCell ref="E85:H85"/>
    <mergeCell ref="E87:H87"/>
    <mergeCell ref="E89:H89"/>
    <mergeCell ref="D112:F112"/>
    <mergeCell ref="D113:F113"/>
    <mergeCell ref="E7:H7"/>
    <mergeCell ref="E9:H9"/>
    <mergeCell ref="D114:F114"/>
    <mergeCell ref="D115:F115"/>
    <mergeCell ref="D116:F116"/>
    <mergeCell ref="E128:H128"/>
  </mergeCells>
  <pageMargins left="0.39374999999999999" right="0.39374999999999999" top="0.39374999999999999" bottom="0.39374999999999999" header="0" footer="0"/>
  <pageSetup paperSize="9" scale="70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50"/>
  <sheetViews>
    <sheetView showGridLines="0" topLeftCell="A146" workbookViewId="0">
      <selection activeCell="L152" sqref="A1:V152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3" width="4.25" style="1" customWidth="1"/>
    <col min="4" max="4" width="7.7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316" t="s">
        <v>5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8" t="s">
        <v>90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5" customHeight="1">
      <c r="B4" s="21"/>
      <c r="D4" s="22" t="s">
        <v>106</v>
      </c>
      <c r="L4" s="21"/>
      <c r="M4" s="112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334" t="str">
        <f>'Rekapitulácia stavby'!K6</f>
        <v>LTC-LEOPOLDOVSKÝ TENISOVÝ KLUB</v>
      </c>
      <c r="F7" s="335"/>
      <c r="G7" s="335"/>
      <c r="H7" s="335"/>
      <c r="L7" s="21"/>
    </row>
    <row r="8" spans="1:46" s="1" customFormat="1" ht="12" customHeight="1">
      <c r="B8" s="21"/>
      <c r="D8" s="28" t="s">
        <v>115</v>
      </c>
      <c r="L8" s="21"/>
    </row>
    <row r="9" spans="1:46" s="2" customFormat="1" ht="16.5" customHeight="1">
      <c r="A9" s="35"/>
      <c r="B9" s="36"/>
      <c r="C9" s="35"/>
      <c r="D9" s="35"/>
      <c r="E9" s="334" t="s">
        <v>89</v>
      </c>
      <c r="F9" s="339"/>
      <c r="G9" s="339"/>
      <c r="H9" s="339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36"/>
      <c r="C10" s="35"/>
      <c r="D10" s="28" t="s">
        <v>120</v>
      </c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36"/>
      <c r="C11" s="35"/>
      <c r="D11" s="35"/>
      <c r="E11" s="292"/>
      <c r="F11" s="339"/>
      <c r="G11" s="339"/>
      <c r="H11" s="339"/>
      <c r="I11" s="35"/>
      <c r="J11" s="35"/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36"/>
      <c r="C13" s="35"/>
      <c r="D13" s="28" t="s">
        <v>16</v>
      </c>
      <c r="E13" s="35"/>
      <c r="F13" s="26" t="s">
        <v>1</v>
      </c>
      <c r="G13" s="35"/>
      <c r="H13" s="35"/>
      <c r="I13" s="28" t="s">
        <v>17</v>
      </c>
      <c r="J13" s="26" t="s">
        <v>1</v>
      </c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18</v>
      </c>
      <c r="E14" s="35"/>
      <c r="F14" s="26" t="s">
        <v>129</v>
      </c>
      <c r="G14" s="35"/>
      <c r="H14" s="35"/>
      <c r="I14" s="28" t="s">
        <v>20</v>
      </c>
      <c r="J14" s="58">
        <f>'Rekapitulácia stavby'!AN8</f>
        <v>44278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75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36"/>
      <c r="C16" s="35"/>
      <c r="D16" s="28" t="s">
        <v>21</v>
      </c>
      <c r="E16" s="35"/>
      <c r="F16" s="35"/>
      <c r="G16" s="35"/>
      <c r="H16" s="35"/>
      <c r="I16" s="28" t="s">
        <v>22</v>
      </c>
      <c r="J16" s="26" t="s">
        <v>1</v>
      </c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36"/>
      <c r="C17" s="35"/>
      <c r="D17" s="35"/>
      <c r="E17" s="26" t="s">
        <v>136</v>
      </c>
      <c r="F17" s="35"/>
      <c r="G17" s="35"/>
      <c r="H17" s="35"/>
      <c r="I17" s="28" t="s">
        <v>23</v>
      </c>
      <c r="J17" s="26" t="s">
        <v>1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7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36"/>
      <c r="C19" s="35"/>
      <c r="D19" s="28" t="s">
        <v>24</v>
      </c>
      <c r="E19" s="35"/>
      <c r="F19" s="35"/>
      <c r="G19" s="35"/>
      <c r="H19" s="35"/>
      <c r="I19" s="28" t="s">
        <v>22</v>
      </c>
      <c r="J19" s="29" t="str">
        <f>'Rekapitulácia stavby'!AN13</f>
        <v>Vyplň údaj</v>
      </c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36"/>
      <c r="C20" s="35"/>
      <c r="D20" s="35"/>
      <c r="E20" s="337" t="str">
        <f>'Rekapitulácia stavby'!E14</f>
        <v>Vyplň údaj</v>
      </c>
      <c r="F20" s="299"/>
      <c r="G20" s="299"/>
      <c r="H20" s="299"/>
      <c r="I20" s="28" t="s">
        <v>23</v>
      </c>
      <c r="J20" s="29" t="str">
        <f>'Rekapitulácia stavby'!AN14</f>
        <v>Vyplň údaj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7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36"/>
      <c r="C22" s="35"/>
      <c r="D22" s="28" t="s">
        <v>26</v>
      </c>
      <c r="E22" s="35"/>
      <c r="F22" s="35"/>
      <c r="G22" s="35"/>
      <c r="H22" s="35"/>
      <c r="I22" s="28" t="s">
        <v>22</v>
      </c>
      <c r="J22" s="26" t="s">
        <v>1</v>
      </c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36"/>
      <c r="C23" s="35"/>
      <c r="D23" s="35"/>
      <c r="E23" s="26" t="s">
        <v>149</v>
      </c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7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36"/>
      <c r="C25" s="35"/>
      <c r="D25" s="28" t="s">
        <v>28</v>
      </c>
      <c r="E25" s="35"/>
      <c r="F25" s="35"/>
      <c r="G25" s="35"/>
      <c r="H25" s="35"/>
      <c r="I25" s="28" t="s">
        <v>22</v>
      </c>
      <c r="J25" s="26" t="s">
        <v>1</v>
      </c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36"/>
      <c r="C26" s="35"/>
      <c r="D26" s="35"/>
      <c r="E26" s="26" t="s">
        <v>156</v>
      </c>
      <c r="F26" s="35"/>
      <c r="G26" s="35"/>
      <c r="H26" s="35"/>
      <c r="I26" s="28" t="s">
        <v>23</v>
      </c>
      <c r="J26" s="26" t="s">
        <v>1</v>
      </c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7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4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36"/>
      <c r="C28" s="35"/>
      <c r="D28" s="28" t="s">
        <v>29</v>
      </c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3"/>
      <c r="B29" s="114"/>
      <c r="C29" s="113"/>
      <c r="D29" s="113"/>
      <c r="E29" s="304" t="s">
        <v>1</v>
      </c>
      <c r="F29" s="304"/>
      <c r="G29" s="304"/>
      <c r="H29" s="304"/>
      <c r="I29" s="113"/>
      <c r="J29" s="113"/>
      <c r="K29" s="113"/>
      <c r="L29" s="115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2" customFormat="1" ht="7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7" customHeight="1">
      <c r="A31" s="35"/>
      <c r="B31" s="36"/>
      <c r="C31" s="35"/>
      <c r="D31" s="69"/>
      <c r="E31" s="69"/>
      <c r="F31" s="69"/>
      <c r="G31" s="69"/>
      <c r="H31" s="69"/>
      <c r="I31" s="69"/>
      <c r="J31" s="69"/>
      <c r="K31" s="69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5" customHeight="1">
      <c r="A32" s="35"/>
      <c r="B32" s="36"/>
      <c r="C32" s="35"/>
      <c r="D32" s="26" t="s">
        <v>163</v>
      </c>
      <c r="E32" s="35"/>
      <c r="F32" s="35"/>
      <c r="G32" s="35"/>
      <c r="H32" s="35"/>
      <c r="I32" s="35"/>
      <c r="J32" s="34">
        <f>J98</f>
        <v>0</v>
      </c>
      <c r="K32" s="35"/>
      <c r="L32" s="4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5" customHeight="1">
      <c r="A33" s="35"/>
      <c r="B33" s="36"/>
      <c r="C33" s="35"/>
      <c r="D33" s="33" t="s">
        <v>96</v>
      </c>
      <c r="E33" s="35"/>
      <c r="F33" s="35"/>
      <c r="G33" s="35"/>
      <c r="H33" s="35"/>
      <c r="I33" s="35"/>
      <c r="J33" s="34">
        <f>J103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25" customHeight="1">
      <c r="A34" s="35"/>
      <c r="B34" s="36"/>
      <c r="C34" s="35"/>
      <c r="D34" s="116" t="s">
        <v>32</v>
      </c>
      <c r="E34" s="35"/>
      <c r="F34" s="35"/>
      <c r="G34" s="35"/>
      <c r="H34" s="35"/>
      <c r="I34" s="35"/>
      <c r="J34" s="74">
        <f>ROUND(J32 + J33, 2)</f>
        <v>0</v>
      </c>
      <c r="K34" s="35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7" customHeight="1">
      <c r="A35" s="35"/>
      <c r="B35" s="36"/>
      <c r="C35" s="35"/>
      <c r="D35" s="69"/>
      <c r="E35" s="69"/>
      <c r="F35" s="69"/>
      <c r="G35" s="69"/>
      <c r="H35" s="69"/>
      <c r="I35" s="69"/>
      <c r="J35" s="69"/>
      <c r="K35" s="69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5" customHeight="1">
      <c r="A36" s="35"/>
      <c r="B36" s="36"/>
      <c r="C36" s="35"/>
      <c r="D36" s="35"/>
      <c r="E36" s="35"/>
      <c r="F36" s="39" t="s">
        <v>34</v>
      </c>
      <c r="G36" s="35"/>
      <c r="H36" s="35"/>
      <c r="I36" s="39" t="s">
        <v>33</v>
      </c>
      <c r="J36" s="39" t="s">
        <v>35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5" customHeight="1">
      <c r="A37" s="35"/>
      <c r="B37" s="36"/>
      <c r="C37" s="35"/>
      <c r="D37" s="117" t="s">
        <v>36</v>
      </c>
      <c r="E37" s="28" t="s">
        <v>37</v>
      </c>
      <c r="F37" s="118">
        <f>ROUND((SUM(BE103:BE110) + SUM(BE132:BE142)),  2)</f>
        <v>0</v>
      </c>
      <c r="G37" s="35"/>
      <c r="H37" s="35"/>
      <c r="I37" s="119">
        <v>0.2</v>
      </c>
      <c r="J37" s="118">
        <f>ROUND(((SUM(BE103:BE110) + SUM(BE132:BE142))*I37),  2)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5" customHeight="1">
      <c r="A38" s="35"/>
      <c r="B38" s="36"/>
      <c r="C38" s="35"/>
      <c r="D38" s="35"/>
      <c r="E38" s="28" t="s">
        <v>38</v>
      </c>
      <c r="F38" s="118">
        <f>ROUND((SUM(BF103:BF110) + SUM(BF132:BF142)),  2)</f>
        <v>0</v>
      </c>
      <c r="G38" s="35"/>
      <c r="H38" s="35"/>
      <c r="I38" s="119">
        <v>0.2</v>
      </c>
      <c r="J38" s="118">
        <f>ROUND(((SUM(BF103:BF110) + SUM(BF132:BF142))*I38),  2)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5" hidden="1" customHeight="1">
      <c r="A39" s="35"/>
      <c r="B39" s="36"/>
      <c r="C39" s="35"/>
      <c r="D39" s="35"/>
      <c r="E39" s="28" t="s">
        <v>39</v>
      </c>
      <c r="F39" s="118">
        <f>ROUND((SUM(BG103:BG110) + SUM(BG132:BG142)),  2)</f>
        <v>0</v>
      </c>
      <c r="G39" s="35"/>
      <c r="H39" s="35"/>
      <c r="I39" s="119">
        <v>0.2</v>
      </c>
      <c r="J39" s="118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5" hidden="1" customHeight="1">
      <c r="A40" s="35"/>
      <c r="B40" s="36"/>
      <c r="C40" s="35"/>
      <c r="D40" s="35"/>
      <c r="E40" s="28" t="s">
        <v>40</v>
      </c>
      <c r="F40" s="118">
        <f>ROUND((SUM(BH103:BH110) + SUM(BH132:BH142)),  2)</f>
        <v>0</v>
      </c>
      <c r="G40" s="35"/>
      <c r="H40" s="35"/>
      <c r="I40" s="119">
        <v>0.2</v>
      </c>
      <c r="J40" s="118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5" hidden="1" customHeight="1">
      <c r="A41" s="35"/>
      <c r="B41" s="36"/>
      <c r="C41" s="35"/>
      <c r="D41" s="35"/>
      <c r="E41" s="28" t="s">
        <v>41</v>
      </c>
      <c r="F41" s="118">
        <f>ROUND((SUM(BI103:BI110) + SUM(BI132:BI142)),  2)</f>
        <v>0</v>
      </c>
      <c r="G41" s="35"/>
      <c r="H41" s="35"/>
      <c r="I41" s="119">
        <v>0</v>
      </c>
      <c r="J41" s="118">
        <f>0</f>
        <v>0</v>
      </c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7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25" customHeight="1">
      <c r="A43" s="35"/>
      <c r="B43" s="36"/>
      <c r="C43" s="109"/>
      <c r="D43" s="120" t="s">
        <v>42</v>
      </c>
      <c r="E43" s="63"/>
      <c r="F43" s="63"/>
      <c r="G43" s="121" t="s">
        <v>43</v>
      </c>
      <c r="H43" s="122" t="s">
        <v>44</v>
      </c>
      <c r="I43" s="63"/>
      <c r="J43" s="123">
        <f>SUM(J34:J41)</f>
        <v>0</v>
      </c>
      <c r="K43" s="124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5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4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5"/>
      <c r="D50" s="46" t="s">
        <v>45</v>
      </c>
      <c r="E50" s="47"/>
      <c r="F50" s="47"/>
      <c r="G50" s="46" t="s">
        <v>46</v>
      </c>
      <c r="H50" s="47"/>
      <c r="I50" s="47"/>
      <c r="J50" s="47"/>
      <c r="K50" s="47"/>
      <c r="L50" s="45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5"/>
      <c r="B61" s="36"/>
      <c r="C61" s="35"/>
      <c r="D61" s="48" t="s">
        <v>47</v>
      </c>
      <c r="E61" s="38"/>
      <c r="F61" s="125" t="s">
        <v>48</v>
      </c>
      <c r="G61" s="48" t="s">
        <v>47</v>
      </c>
      <c r="H61" s="38"/>
      <c r="I61" s="38"/>
      <c r="J61" s="126" t="s">
        <v>48</v>
      </c>
      <c r="K61" s="38"/>
      <c r="L61" s="4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5"/>
      <c r="B65" s="36"/>
      <c r="C65" s="35"/>
      <c r="D65" s="46" t="s">
        <v>49</v>
      </c>
      <c r="E65" s="49"/>
      <c r="F65" s="49"/>
      <c r="G65" s="46" t="s">
        <v>50</v>
      </c>
      <c r="H65" s="49"/>
      <c r="I65" s="49"/>
      <c r="J65" s="49"/>
      <c r="K65" s="49"/>
      <c r="L65" s="4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5"/>
      <c r="B76" s="36"/>
      <c r="C76" s="35"/>
      <c r="D76" s="48" t="s">
        <v>47</v>
      </c>
      <c r="E76" s="38"/>
      <c r="F76" s="125" t="s">
        <v>48</v>
      </c>
      <c r="G76" s="48" t="s">
        <v>47</v>
      </c>
      <c r="H76" s="38"/>
      <c r="I76" s="38"/>
      <c r="J76" s="126" t="s">
        <v>48</v>
      </c>
      <c r="K76" s="38"/>
      <c r="L76" s="4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5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7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5" customHeight="1">
      <c r="A82" s="35"/>
      <c r="B82" s="36"/>
      <c r="C82" s="22" t="s">
        <v>164</v>
      </c>
      <c r="D82" s="35"/>
      <c r="E82" s="35"/>
      <c r="F82" s="35"/>
      <c r="G82" s="35"/>
      <c r="H82" s="35"/>
      <c r="I82" s="35"/>
      <c r="J82" s="35"/>
      <c r="K82" s="35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7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5"/>
      <c r="D85" s="35"/>
      <c r="E85" s="334" t="str">
        <f>E7</f>
        <v>LTC-LEOPOLDOVSKÝ TENISOVÝ KLUB</v>
      </c>
      <c r="F85" s="335"/>
      <c r="G85" s="335"/>
      <c r="H85" s="3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1"/>
      <c r="C86" s="28" t="s">
        <v>115</v>
      </c>
      <c r="L86" s="21"/>
    </row>
    <row r="87" spans="1:31" s="2" customFormat="1" ht="16.5" customHeight="1">
      <c r="A87" s="35"/>
      <c r="B87" s="36"/>
      <c r="C87" s="35"/>
      <c r="D87" s="35"/>
      <c r="E87" s="334" t="s">
        <v>89</v>
      </c>
      <c r="F87" s="339"/>
      <c r="G87" s="339"/>
      <c r="H87" s="339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28" t="s">
        <v>120</v>
      </c>
      <c r="D88" s="35"/>
      <c r="E88" s="35"/>
      <c r="F88" s="35"/>
      <c r="G88" s="35"/>
      <c r="H88" s="3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5"/>
      <c r="D89" s="35"/>
      <c r="E89" s="292">
        <f>E11</f>
        <v>0</v>
      </c>
      <c r="F89" s="339"/>
      <c r="G89" s="339"/>
      <c r="H89" s="339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7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28" t="s">
        <v>18</v>
      </c>
      <c r="D91" s="35"/>
      <c r="E91" s="35"/>
      <c r="F91" s="26" t="str">
        <f>F14</f>
        <v>Gucmanova ul.,Leopoldov</v>
      </c>
      <c r="G91" s="35"/>
      <c r="H91" s="35"/>
      <c r="I91" s="28" t="s">
        <v>20</v>
      </c>
      <c r="J91" s="58">
        <f>IF(J14="","",J14)</f>
        <v>44278</v>
      </c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7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5" customHeight="1">
      <c r="A93" s="35"/>
      <c r="B93" s="36"/>
      <c r="C93" s="28" t="s">
        <v>21</v>
      </c>
      <c r="D93" s="35"/>
      <c r="E93" s="35"/>
      <c r="F93" s="26" t="str">
        <f>E17</f>
        <v>Mesto Leopoldov</v>
      </c>
      <c r="G93" s="35"/>
      <c r="H93" s="35"/>
      <c r="I93" s="28" t="s">
        <v>26</v>
      </c>
      <c r="J93" s="31" t="str">
        <f>E23</f>
        <v>PLURAL,s.r.o.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5" customHeight="1">
      <c r="A94" s="35"/>
      <c r="B94" s="36"/>
      <c r="C94" s="28" t="s">
        <v>24</v>
      </c>
      <c r="D94" s="35"/>
      <c r="E94" s="35"/>
      <c r="F94" s="26" t="str">
        <f>IF(E20="","",E20)</f>
        <v>Vyplň údaj</v>
      </c>
      <c r="G94" s="35"/>
      <c r="H94" s="35"/>
      <c r="I94" s="28" t="s">
        <v>28</v>
      </c>
      <c r="J94" s="31" t="str">
        <f>E26</f>
        <v>Rosoft,s.r.o.</v>
      </c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2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27" t="s">
        <v>165</v>
      </c>
      <c r="D96" s="109"/>
      <c r="E96" s="109"/>
      <c r="F96" s="109"/>
      <c r="G96" s="109"/>
      <c r="H96" s="109"/>
      <c r="I96" s="109"/>
      <c r="J96" s="128" t="s">
        <v>166</v>
      </c>
      <c r="K96" s="109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0.25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22.75" customHeight="1">
      <c r="A98" s="35"/>
      <c r="B98" s="36"/>
      <c r="C98" s="129" t="s">
        <v>167</v>
      </c>
      <c r="D98" s="35"/>
      <c r="E98" s="35"/>
      <c r="F98" s="35"/>
      <c r="G98" s="35"/>
      <c r="H98" s="35"/>
      <c r="I98" s="35"/>
      <c r="J98" s="74">
        <f>J132</f>
        <v>0</v>
      </c>
      <c r="K98" s="35"/>
      <c r="L98" s="4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168</v>
      </c>
    </row>
    <row r="99" spans="1:65" s="9" customFormat="1" ht="25" customHeight="1">
      <c r="B99" s="130"/>
      <c r="D99" s="131" t="s">
        <v>1667</v>
      </c>
      <c r="E99" s="132"/>
      <c r="F99" s="132"/>
      <c r="G99" s="132"/>
      <c r="H99" s="132"/>
      <c r="I99" s="132"/>
      <c r="J99" s="133">
        <f>J133</f>
        <v>0</v>
      </c>
      <c r="L99" s="130"/>
    </row>
    <row r="100" spans="1:65" s="10" customFormat="1" ht="20" customHeight="1">
      <c r="B100" s="134"/>
      <c r="D100" s="135" t="s">
        <v>1668</v>
      </c>
      <c r="E100" s="136"/>
      <c r="F100" s="136"/>
      <c r="G100" s="136"/>
      <c r="H100" s="136"/>
      <c r="I100" s="136"/>
      <c r="J100" s="137">
        <f>J134</f>
        <v>0</v>
      </c>
      <c r="L100" s="134"/>
    </row>
    <row r="101" spans="1:65" s="2" customFormat="1" ht="21.75" customHeight="1">
      <c r="A101" s="35"/>
      <c r="B101" s="36"/>
      <c r="C101" s="35"/>
      <c r="D101" s="35"/>
      <c r="E101" s="35"/>
      <c r="F101" s="35"/>
      <c r="G101" s="35"/>
      <c r="H101" s="35"/>
      <c r="I101" s="35"/>
      <c r="J101" s="35"/>
      <c r="K101" s="35"/>
      <c r="L101" s="4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5" s="2" customFormat="1" ht="7" customHeight="1">
      <c r="A102" s="35"/>
      <c r="B102" s="36"/>
      <c r="C102" s="35"/>
      <c r="D102" s="35"/>
      <c r="E102" s="35"/>
      <c r="F102" s="35"/>
      <c r="G102" s="35"/>
      <c r="H102" s="35"/>
      <c r="I102" s="35"/>
      <c r="J102" s="35"/>
      <c r="K102" s="35"/>
      <c r="L102" s="4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65" s="2" customFormat="1" ht="29.25" customHeight="1">
      <c r="A103" s="35"/>
      <c r="B103" s="36"/>
      <c r="C103" s="129" t="s">
        <v>193</v>
      </c>
      <c r="D103" s="35"/>
      <c r="E103" s="35"/>
      <c r="F103" s="35"/>
      <c r="G103" s="35"/>
      <c r="H103" s="35"/>
      <c r="I103" s="35"/>
      <c r="J103" s="138">
        <f>ROUND(J104 + J105 + J106 + J107 + J108 + J109,2)</f>
        <v>0</v>
      </c>
      <c r="K103" s="35"/>
      <c r="L103" s="45"/>
      <c r="N103" s="139" t="s">
        <v>36</v>
      </c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65" s="2" customFormat="1" ht="18" customHeight="1">
      <c r="A104" s="35"/>
      <c r="B104" s="140"/>
      <c r="C104" s="141"/>
      <c r="D104" s="289" t="s">
        <v>194</v>
      </c>
      <c r="E104" s="333"/>
      <c r="F104" s="333"/>
      <c r="G104" s="141"/>
      <c r="H104" s="141"/>
      <c r="I104" s="141"/>
      <c r="J104" s="102">
        <v>0</v>
      </c>
      <c r="K104" s="141"/>
      <c r="L104" s="143"/>
      <c r="M104" s="144"/>
      <c r="N104" s="145" t="s">
        <v>38</v>
      </c>
      <c r="O104" s="144"/>
      <c r="P104" s="144"/>
      <c r="Q104" s="144"/>
      <c r="R104" s="144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6" t="s">
        <v>195</v>
      </c>
      <c r="AZ104" s="144"/>
      <c r="BA104" s="144"/>
      <c r="BB104" s="144"/>
      <c r="BC104" s="144"/>
      <c r="BD104" s="144"/>
      <c r="BE104" s="147">
        <f t="shared" ref="BE104:BE109" si="0">IF(N104="základná",J104,0)</f>
        <v>0</v>
      </c>
      <c r="BF104" s="147">
        <f t="shared" ref="BF104:BF109" si="1">IF(N104="znížená",J104,0)</f>
        <v>0</v>
      </c>
      <c r="BG104" s="147">
        <f t="shared" ref="BG104:BG109" si="2">IF(N104="zákl. prenesená",J104,0)</f>
        <v>0</v>
      </c>
      <c r="BH104" s="147">
        <f t="shared" ref="BH104:BH109" si="3">IF(N104="zníž. prenesená",J104,0)</f>
        <v>0</v>
      </c>
      <c r="BI104" s="147">
        <f t="shared" ref="BI104:BI109" si="4">IF(N104="nulová",J104,0)</f>
        <v>0</v>
      </c>
      <c r="BJ104" s="146" t="s">
        <v>83</v>
      </c>
      <c r="BK104" s="144"/>
      <c r="BL104" s="144"/>
      <c r="BM104" s="144"/>
    </row>
    <row r="105" spans="1:65" s="2" customFormat="1" ht="18" customHeight="1">
      <c r="A105" s="35"/>
      <c r="B105" s="140"/>
      <c r="C105" s="141"/>
      <c r="D105" s="289" t="s">
        <v>196</v>
      </c>
      <c r="E105" s="333"/>
      <c r="F105" s="333"/>
      <c r="G105" s="141"/>
      <c r="H105" s="141"/>
      <c r="I105" s="141"/>
      <c r="J105" s="102">
        <v>0</v>
      </c>
      <c r="K105" s="141"/>
      <c r="L105" s="143"/>
      <c r="M105" s="144"/>
      <c r="N105" s="145" t="s">
        <v>38</v>
      </c>
      <c r="O105" s="144"/>
      <c r="P105" s="144"/>
      <c r="Q105" s="144"/>
      <c r="R105" s="144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6" t="s">
        <v>195</v>
      </c>
      <c r="AZ105" s="144"/>
      <c r="BA105" s="144"/>
      <c r="BB105" s="144"/>
      <c r="BC105" s="144"/>
      <c r="BD105" s="144"/>
      <c r="BE105" s="147">
        <f t="shared" si="0"/>
        <v>0</v>
      </c>
      <c r="BF105" s="147">
        <f t="shared" si="1"/>
        <v>0</v>
      </c>
      <c r="BG105" s="147">
        <f t="shared" si="2"/>
        <v>0</v>
      </c>
      <c r="BH105" s="147">
        <f t="shared" si="3"/>
        <v>0</v>
      </c>
      <c r="BI105" s="147">
        <f t="shared" si="4"/>
        <v>0</v>
      </c>
      <c r="BJ105" s="146" t="s">
        <v>83</v>
      </c>
      <c r="BK105" s="144"/>
      <c r="BL105" s="144"/>
      <c r="BM105" s="144"/>
    </row>
    <row r="106" spans="1:65" s="2" customFormat="1" ht="18" customHeight="1">
      <c r="A106" s="35"/>
      <c r="B106" s="140"/>
      <c r="C106" s="141"/>
      <c r="D106" s="289" t="s">
        <v>197</v>
      </c>
      <c r="E106" s="333"/>
      <c r="F106" s="333"/>
      <c r="G106" s="141"/>
      <c r="H106" s="141"/>
      <c r="I106" s="141"/>
      <c r="J106" s="102">
        <v>0</v>
      </c>
      <c r="K106" s="141"/>
      <c r="L106" s="143"/>
      <c r="M106" s="144"/>
      <c r="N106" s="145" t="s">
        <v>38</v>
      </c>
      <c r="O106" s="144"/>
      <c r="P106" s="144"/>
      <c r="Q106" s="144"/>
      <c r="R106" s="144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6" t="s">
        <v>195</v>
      </c>
      <c r="AZ106" s="144"/>
      <c r="BA106" s="144"/>
      <c r="BB106" s="144"/>
      <c r="BC106" s="144"/>
      <c r="BD106" s="144"/>
      <c r="BE106" s="147">
        <f t="shared" si="0"/>
        <v>0</v>
      </c>
      <c r="BF106" s="147">
        <f t="shared" si="1"/>
        <v>0</v>
      </c>
      <c r="BG106" s="147">
        <f t="shared" si="2"/>
        <v>0</v>
      </c>
      <c r="BH106" s="147">
        <f t="shared" si="3"/>
        <v>0</v>
      </c>
      <c r="BI106" s="147">
        <f t="shared" si="4"/>
        <v>0</v>
      </c>
      <c r="BJ106" s="146" t="s">
        <v>83</v>
      </c>
      <c r="BK106" s="144"/>
      <c r="BL106" s="144"/>
      <c r="BM106" s="144"/>
    </row>
    <row r="107" spans="1:65" s="2" customFormat="1" ht="18" customHeight="1">
      <c r="A107" s="35"/>
      <c r="B107" s="140"/>
      <c r="C107" s="141"/>
      <c r="D107" s="289" t="s">
        <v>198</v>
      </c>
      <c r="E107" s="333"/>
      <c r="F107" s="333"/>
      <c r="G107" s="141"/>
      <c r="H107" s="141"/>
      <c r="I107" s="141"/>
      <c r="J107" s="102">
        <v>0</v>
      </c>
      <c r="K107" s="141"/>
      <c r="L107" s="143"/>
      <c r="M107" s="144"/>
      <c r="N107" s="145" t="s">
        <v>38</v>
      </c>
      <c r="O107" s="144"/>
      <c r="P107" s="144"/>
      <c r="Q107" s="144"/>
      <c r="R107" s="144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6" t="s">
        <v>195</v>
      </c>
      <c r="AZ107" s="144"/>
      <c r="BA107" s="144"/>
      <c r="BB107" s="144"/>
      <c r="BC107" s="144"/>
      <c r="BD107" s="144"/>
      <c r="BE107" s="147">
        <f t="shared" si="0"/>
        <v>0</v>
      </c>
      <c r="BF107" s="147">
        <f t="shared" si="1"/>
        <v>0</v>
      </c>
      <c r="BG107" s="147">
        <f t="shared" si="2"/>
        <v>0</v>
      </c>
      <c r="BH107" s="147">
        <f t="shared" si="3"/>
        <v>0</v>
      </c>
      <c r="BI107" s="147">
        <f t="shared" si="4"/>
        <v>0</v>
      </c>
      <c r="BJ107" s="146" t="s">
        <v>83</v>
      </c>
      <c r="BK107" s="144"/>
      <c r="BL107" s="144"/>
      <c r="BM107" s="144"/>
    </row>
    <row r="108" spans="1:65" s="2" customFormat="1" ht="18" customHeight="1">
      <c r="A108" s="35"/>
      <c r="B108" s="140"/>
      <c r="C108" s="141"/>
      <c r="D108" s="289" t="s">
        <v>199</v>
      </c>
      <c r="E108" s="333"/>
      <c r="F108" s="333"/>
      <c r="G108" s="141"/>
      <c r="H108" s="141"/>
      <c r="I108" s="141"/>
      <c r="J108" s="102">
        <v>0</v>
      </c>
      <c r="K108" s="141"/>
      <c r="L108" s="143"/>
      <c r="M108" s="144"/>
      <c r="N108" s="145" t="s">
        <v>38</v>
      </c>
      <c r="O108" s="144"/>
      <c r="P108" s="144"/>
      <c r="Q108" s="144"/>
      <c r="R108" s="144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6" t="s">
        <v>195</v>
      </c>
      <c r="AZ108" s="144"/>
      <c r="BA108" s="144"/>
      <c r="BB108" s="144"/>
      <c r="BC108" s="144"/>
      <c r="BD108" s="144"/>
      <c r="BE108" s="147">
        <f t="shared" si="0"/>
        <v>0</v>
      </c>
      <c r="BF108" s="147">
        <f t="shared" si="1"/>
        <v>0</v>
      </c>
      <c r="BG108" s="147">
        <f t="shared" si="2"/>
        <v>0</v>
      </c>
      <c r="BH108" s="147">
        <f t="shared" si="3"/>
        <v>0</v>
      </c>
      <c r="BI108" s="147">
        <f t="shared" si="4"/>
        <v>0</v>
      </c>
      <c r="BJ108" s="146" t="s">
        <v>83</v>
      </c>
      <c r="BK108" s="144"/>
      <c r="BL108" s="144"/>
      <c r="BM108" s="144"/>
    </row>
    <row r="109" spans="1:65" s="2" customFormat="1" ht="18" customHeight="1">
      <c r="A109" s="35"/>
      <c r="B109" s="140"/>
      <c r="C109" s="141"/>
      <c r="D109" s="142" t="s">
        <v>200</v>
      </c>
      <c r="E109" s="141"/>
      <c r="F109" s="141"/>
      <c r="G109" s="141"/>
      <c r="H109" s="141"/>
      <c r="I109" s="141"/>
      <c r="J109" s="102">
        <f>ROUND(J32*T109,2)</f>
        <v>0</v>
      </c>
      <c r="K109" s="141"/>
      <c r="L109" s="143"/>
      <c r="M109" s="144"/>
      <c r="N109" s="145" t="s">
        <v>38</v>
      </c>
      <c r="O109" s="144"/>
      <c r="P109" s="144"/>
      <c r="Q109" s="144"/>
      <c r="R109" s="144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6" t="s">
        <v>201</v>
      </c>
      <c r="AZ109" s="144"/>
      <c r="BA109" s="144"/>
      <c r="BB109" s="144"/>
      <c r="BC109" s="144"/>
      <c r="BD109" s="144"/>
      <c r="BE109" s="147">
        <f t="shared" si="0"/>
        <v>0</v>
      </c>
      <c r="BF109" s="147">
        <f t="shared" si="1"/>
        <v>0</v>
      </c>
      <c r="BG109" s="147">
        <f t="shared" si="2"/>
        <v>0</v>
      </c>
      <c r="BH109" s="147">
        <f t="shared" si="3"/>
        <v>0</v>
      </c>
      <c r="BI109" s="147">
        <f t="shared" si="4"/>
        <v>0</v>
      </c>
      <c r="BJ109" s="146" t="s">
        <v>83</v>
      </c>
      <c r="BK109" s="144"/>
      <c r="BL109" s="144"/>
      <c r="BM109" s="144"/>
    </row>
    <row r="110" spans="1:65" s="2" customForma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4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65" s="2" customFormat="1" ht="29.25" customHeight="1">
      <c r="A111" s="35"/>
      <c r="B111" s="36"/>
      <c r="C111" s="108" t="s">
        <v>101</v>
      </c>
      <c r="D111" s="109"/>
      <c r="E111" s="109"/>
      <c r="F111" s="109"/>
      <c r="G111" s="109"/>
      <c r="H111" s="109"/>
      <c r="I111" s="109"/>
      <c r="J111" s="110">
        <f>ROUND(J98+J103,2)</f>
        <v>0</v>
      </c>
      <c r="K111" s="109"/>
      <c r="L111" s="4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65" s="2" customFormat="1" ht="7" customHeight="1">
      <c r="A112" s="35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7" customHeight="1">
      <c r="A116" s="35"/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4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5" customHeight="1">
      <c r="A117" s="35"/>
      <c r="B117" s="36"/>
      <c r="C117" s="22" t="s">
        <v>202</v>
      </c>
      <c r="D117" s="35"/>
      <c r="E117" s="35"/>
      <c r="F117" s="35"/>
      <c r="G117" s="35"/>
      <c r="H117" s="35"/>
      <c r="I117" s="35"/>
      <c r="J117" s="35"/>
      <c r="K117" s="35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7" customHeigh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28" t="s">
        <v>15</v>
      </c>
      <c r="D119" s="35"/>
      <c r="E119" s="35"/>
      <c r="F119" s="35"/>
      <c r="G119" s="35"/>
      <c r="H119" s="35"/>
      <c r="I119" s="35"/>
      <c r="J119" s="35"/>
      <c r="K119" s="35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5"/>
      <c r="D120" s="35"/>
      <c r="E120" s="334" t="str">
        <f>E7</f>
        <v>LTC-LEOPOLDOVSKÝ TENISOVÝ KLUB</v>
      </c>
      <c r="F120" s="335"/>
      <c r="G120" s="335"/>
      <c r="H120" s="3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1"/>
      <c r="C121" s="28" t="s">
        <v>115</v>
      </c>
      <c r="L121" s="21"/>
    </row>
    <row r="122" spans="1:31" s="2" customFormat="1" ht="16.5" customHeight="1">
      <c r="A122" s="35"/>
      <c r="B122" s="36"/>
      <c r="C122" s="35"/>
      <c r="D122" s="35"/>
      <c r="E122" s="334" t="s">
        <v>89</v>
      </c>
      <c r="F122" s="339"/>
      <c r="G122" s="339"/>
      <c r="H122" s="339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28" t="s">
        <v>120</v>
      </c>
      <c r="D123" s="35"/>
      <c r="E123" s="35"/>
      <c r="F123" s="35"/>
      <c r="G123" s="35"/>
      <c r="H123" s="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5"/>
      <c r="D124" s="35"/>
      <c r="E124" s="292">
        <f>E11</f>
        <v>0</v>
      </c>
      <c r="F124" s="339"/>
      <c r="G124" s="339"/>
      <c r="H124" s="339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7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28" t="s">
        <v>18</v>
      </c>
      <c r="D126" s="35"/>
      <c r="E126" s="35"/>
      <c r="F126" s="26" t="str">
        <f>F14</f>
        <v>Gucmanova ul.,Leopoldov</v>
      </c>
      <c r="G126" s="35"/>
      <c r="H126" s="35"/>
      <c r="I126" s="28" t="s">
        <v>20</v>
      </c>
      <c r="J126" s="58">
        <f>IF(J14="","",J14)</f>
        <v>44278</v>
      </c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7" customHeight="1">
      <c r="A127" s="35"/>
      <c r="B127" s="36"/>
      <c r="C127" s="35"/>
      <c r="D127" s="35"/>
      <c r="E127" s="35"/>
      <c r="F127" s="35"/>
      <c r="G127" s="35"/>
      <c r="H127" s="35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5" customHeight="1">
      <c r="A128" s="35"/>
      <c r="B128" s="36"/>
      <c r="C128" s="28" t="s">
        <v>21</v>
      </c>
      <c r="D128" s="35"/>
      <c r="E128" s="35"/>
      <c r="F128" s="26" t="str">
        <f>E17</f>
        <v>Mesto Leopoldov</v>
      </c>
      <c r="G128" s="35"/>
      <c r="H128" s="35"/>
      <c r="I128" s="28" t="s">
        <v>26</v>
      </c>
      <c r="J128" s="31" t="str">
        <f>E23</f>
        <v>PLURAL,s.r.o.</v>
      </c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5" customHeight="1">
      <c r="A129" s="35"/>
      <c r="B129" s="36"/>
      <c r="C129" s="28" t="s">
        <v>24</v>
      </c>
      <c r="D129" s="35"/>
      <c r="E129" s="35"/>
      <c r="F129" s="26" t="str">
        <f>IF(E20="","",E20)</f>
        <v>Vyplň údaj</v>
      </c>
      <c r="G129" s="35"/>
      <c r="H129" s="35"/>
      <c r="I129" s="28" t="s">
        <v>28</v>
      </c>
      <c r="J129" s="31" t="str">
        <f>E26</f>
        <v>Rosoft,s.r.o.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25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1" customFormat="1" ht="29.25" customHeight="1">
      <c r="A131" s="148"/>
      <c r="B131" s="149"/>
      <c r="C131" s="150" t="s">
        <v>203</v>
      </c>
      <c r="D131" s="151" t="s">
        <v>57</v>
      </c>
      <c r="E131" s="151" t="s">
        <v>53</v>
      </c>
      <c r="F131" s="151" t="s">
        <v>54</v>
      </c>
      <c r="G131" s="151" t="s">
        <v>204</v>
      </c>
      <c r="H131" s="151" t="s">
        <v>205</v>
      </c>
      <c r="I131" s="151" t="s">
        <v>206</v>
      </c>
      <c r="J131" s="152" t="s">
        <v>166</v>
      </c>
      <c r="K131" s="153" t="s">
        <v>207</v>
      </c>
      <c r="L131" s="154"/>
      <c r="M131" s="65" t="s">
        <v>1</v>
      </c>
      <c r="N131" s="66" t="s">
        <v>36</v>
      </c>
      <c r="O131" s="66" t="s">
        <v>208</v>
      </c>
      <c r="P131" s="66" t="s">
        <v>209</v>
      </c>
      <c r="Q131" s="66" t="s">
        <v>210</v>
      </c>
      <c r="R131" s="66" t="s">
        <v>211</v>
      </c>
      <c r="S131" s="66" t="s">
        <v>212</v>
      </c>
      <c r="T131" s="67" t="s">
        <v>213</v>
      </c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</row>
    <row r="132" spans="1:65" s="2" customFormat="1" ht="22.75" customHeight="1">
      <c r="A132" s="35"/>
      <c r="B132" s="36"/>
      <c r="C132" s="72" t="s">
        <v>163</v>
      </c>
      <c r="D132" s="35"/>
      <c r="E132" s="35"/>
      <c r="F132" s="35"/>
      <c r="G132" s="35"/>
      <c r="H132" s="35"/>
      <c r="I132" s="35"/>
      <c r="J132" s="155">
        <f>BK132</f>
        <v>0</v>
      </c>
      <c r="K132" s="35"/>
      <c r="L132" s="36"/>
      <c r="M132" s="68"/>
      <c r="N132" s="59"/>
      <c r="O132" s="69"/>
      <c r="P132" s="156">
        <f>P133</f>
        <v>0</v>
      </c>
      <c r="Q132" s="69"/>
      <c r="R132" s="156">
        <f>R133</f>
        <v>0</v>
      </c>
      <c r="S132" s="69"/>
      <c r="T132" s="157">
        <f>T133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71</v>
      </c>
      <c r="AU132" s="18" t="s">
        <v>168</v>
      </c>
      <c r="BK132" s="158">
        <f>BK133</f>
        <v>0</v>
      </c>
    </row>
    <row r="133" spans="1:65" s="12" customFormat="1" ht="26" customHeight="1">
      <c r="B133" s="159"/>
      <c r="D133" s="160" t="s">
        <v>71</v>
      </c>
      <c r="E133" s="161" t="s">
        <v>746</v>
      </c>
      <c r="F133" s="161" t="s">
        <v>746</v>
      </c>
      <c r="I133" s="162"/>
      <c r="J133" s="163">
        <f>BK133</f>
        <v>0</v>
      </c>
      <c r="L133" s="159"/>
      <c r="M133" s="164"/>
      <c r="N133" s="165"/>
      <c r="O133" s="165"/>
      <c r="P133" s="166">
        <f>P134</f>
        <v>0</v>
      </c>
      <c r="Q133" s="165"/>
      <c r="R133" s="166">
        <f>R134</f>
        <v>0</v>
      </c>
      <c r="S133" s="165"/>
      <c r="T133" s="167">
        <f>T134</f>
        <v>0</v>
      </c>
      <c r="AR133" s="160" t="s">
        <v>83</v>
      </c>
      <c r="AT133" s="168" t="s">
        <v>71</v>
      </c>
      <c r="AU133" s="168" t="s">
        <v>72</v>
      </c>
      <c r="AY133" s="160" t="s">
        <v>216</v>
      </c>
      <c r="BK133" s="169">
        <f>BK134</f>
        <v>0</v>
      </c>
    </row>
    <row r="134" spans="1:65" s="12" customFormat="1" ht="22.75" customHeight="1">
      <c r="B134" s="159"/>
      <c r="D134" s="160" t="s">
        <v>71</v>
      </c>
      <c r="E134" s="170" t="s">
        <v>1669</v>
      </c>
      <c r="F134" s="170" t="s">
        <v>1670</v>
      </c>
      <c r="I134" s="162"/>
      <c r="J134" s="171">
        <f>BK134</f>
        <v>0</v>
      </c>
      <c r="L134" s="159"/>
      <c r="M134" s="164"/>
      <c r="N134" s="165"/>
      <c r="O134" s="165"/>
      <c r="P134" s="166">
        <f>SUM(P135:P142)</f>
        <v>0</v>
      </c>
      <c r="Q134" s="165"/>
      <c r="R134" s="166">
        <f>SUM(R135:R142)</f>
        <v>0</v>
      </c>
      <c r="S134" s="165"/>
      <c r="T134" s="167">
        <f>SUM(T135:T142)</f>
        <v>0</v>
      </c>
      <c r="AR134" s="160" t="s">
        <v>78</v>
      </c>
      <c r="AT134" s="168" t="s">
        <v>71</v>
      </c>
      <c r="AU134" s="168" t="s">
        <v>78</v>
      </c>
      <c r="AY134" s="160" t="s">
        <v>216</v>
      </c>
      <c r="BK134" s="169">
        <f>SUM(BK135:BK142)</f>
        <v>0</v>
      </c>
    </row>
    <row r="135" spans="1:65" s="2" customFormat="1" ht="16.5" customHeight="1">
      <c r="A135" s="35"/>
      <c r="B135" s="140"/>
      <c r="C135" s="172" t="s">
        <v>78</v>
      </c>
      <c r="D135" s="172" t="s">
        <v>218</v>
      </c>
      <c r="E135" s="173" t="s">
        <v>1671</v>
      </c>
      <c r="F135" s="174" t="s">
        <v>1672</v>
      </c>
      <c r="G135" s="175" t="s">
        <v>269</v>
      </c>
      <c r="H135" s="176">
        <v>74.5</v>
      </c>
      <c r="I135" s="177"/>
      <c r="J135" s="178">
        <f t="shared" ref="J135:J142" si="5">ROUND(I135*H135,2)</f>
        <v>0</v>
      </c>
      <c r="K135" s="179"/>
      <c r="L135" s="36"/>
      <c r="M135" s="180" t="s">
        <v>1</v>
      </c>
      <c r="N135" s="181" t="s">
        <v>38</v>
      </c>
      <c r="O135" s="61"/>
      <c r="P135" s="182">
        <f t="shared" ref="P135:P142" si="6">O135*H135</f>
        <v>0</v>
      </c>
      <c r="Q135" s="182">
        <v>0</v>
      </c>
      <c r="R135" s="182">
        <f t="shared" ref="R135:R142" si="7">Q135*H135</f>
        <v>0</v>
      </c>
      <c r="S135" s="182">
        <v>0</v>
      </c>
      <c r="T135" s="183">
        <f t="shared" ref="T135:T142" si="8"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4" t="s">
        <v>222</v>
      </c>
      <c r="AT135" s="184" t="s">
        <v>218</v>
      </c>
      <c r="AU135" s="184" t="s">
        <v>83</v>
      </c>
      <c r="AY135" s="18" t="s">
        <v>216</v>
      </c>
      <c r="BE135" s="105">
        <f t="shared" ref="BE135:BE142" si="9">IF(N135="základná",J135,0)</f>
        <v>0</v>
      </c>
      <c r="BF135" s="105">
        <f t="shared" ref="BF135:BF142" si="10">IF(N135="znížená",J135,0)</f>
        <v>0</v>
      </c>
      <c r="BG135" s="105">
        <f t="shared" ref="BG135:BG142" si="11">IF(N135="zákl. prenesená",J135,0)</f>
        <v>0</v>
      </c>
      <c r="BH135" s="105">
        <f t="shared" ref="BH135:BH142" si="12">IF(N135="zníž. prenesená",J135,0)</f>
        <v>0</v>
      </c>
      <c r="BI135" s="105">
        <f t="shared" ref="BI135:BI142" si="13">IF(N135="nulová",J135,0)</f>
        <v>0</v>
      </c>
      <c r="BJ135" s="18" t="s">
        <v>83</v>
      </c>
      <c r="BK135" s="105">
        <f t="shared" ref="BK135:BK142" si="14">ROUND(I135*H135,2)</f>
        <v>0</v>
      </c>
      <c r="BL135" s="18" t="s">
        <v>222</v>
      </c>
      <c r="BM135" s="184" t="s">
        <v>83</v>
      </c>
    </row>
    <row r="136" spans="1:65" s="2" customFormat="1" ht="16.5" customHeight="1">
      <c r="A136" s="35"/>
      <c r="B136" s="140"/>
      <c r="C136" s="206" t="s">
        <v>83</v>
      </c>
      <c r="D136" s="206" t="s">
        <v>272</v>
      </c>
      <c r="E136" s="207" t="s">
        <v>1673</v>
      </c>
      <c r="F136" s="208" t="s">
        <v>1674</v>
      </c>
      <c r="G136" s="209" t="s">
        <v>269</v>
      </c>
      <c r="H136" s="210">
        <v>74.5</v>
      </c>
      <c r="I136" s="211"/>
      <c r="J136" s="212">
        <f t="shared" si="5"/>
        <v>0</v>
      </c>
      <c r="K136" s="213"/>
      <c r="L136" s="214"/>
      <c r="M136" s="215" t="s">
        <v>1</v>
      </c>
      <c r="N136" s="216" t="s">
        <v>38</v>
      </c>
      <c r="O136" s="61"/>
      <c r="P136" s="182">
        <f t="shared" si="6"/>
        <v>0</v>
      </c>
      <c r="Q136" s="182">
        <v>0</v>
      </c>
      <c r="R136" s="182">
        <f t="shared" si="7"/>
        <v>0</v>
      </c>
      <c r="S136" s="182">
        <v>0</v>
      </c>
      <c r="T136" s="183">
        <f t="shared" si="8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4" t="s">
        <v>260</v>
      </c>
      <c r="AT136" s="184" t="s">
        <v>272</v>
      </c>
      <c r="AU136" s="184" t="s">
        <v>83</v>
      </c>
      <c r="AY136" s="18" t="s">
        <v>216</v>
      </c>
      <c r="BE136" s="105">
        <f t="shared" si="9"/>
        <v>0</v>
      </c>
      <c r="BF136" s="105">
        <f t="shared" si="10"/>
        <v>0</v>
      </c>
      <c r="BG136" s="105">
        <f t="shared" si="11"/>
        <v>0</v>
      </c>
      <c r="BH136" s="105">
        <f t="shared" si="12"/>
        <v>0</v>
      </c>
      <c r="BI136" s="105">
        <f t="shared" si="13"/>
        <v>0</v>
      </c>
      <c r="BJ136" s="18" t="s">
        <v>83</v>
      </c>
      <c r="BK136" s="105">
        <f t="shared" si="14"/>
        <v>0</v>
      </c>
      <c r="BL136" s="18" t="s">
        <v>222</v>
      </c>
      <c r="BM136" s="184" t="s">
        <v>222</v>
      </c>
    </row>
    <row r="137" spans="1:65" s="2" customFormat="1" ht="21.75" customHeight="1">
      <c r="A137" s="35"/>
      <c r="B137" s="140"/>
      <c r="C137" s="172" t="s">
        <v>237</v>
      </c>
      <c r="D137" s="172" t="s">
        <v>218</v>
      </c>
      <c r="E137" s="173" t="s">
        <v>1675</v>
      </c>
      <c r="F137" s="174" t="s">
        <v>1676</v>
      </c>
      <c r="G137" s="175" t="s">
        <v>399</v>
      </c>
      <c r="H137" s="176">
        <v>7</v>
      </c>
      <c r="I137" s="177"/>
      <c r="J137" s="178">
        <f t="shared" si="5"/>
        <v>0</v>
      </c>
      <c r="K137" s="179"/>
      <c r="L137" s="36"/>
      <c r="M137" s="180" t="s">
        <v>1</v>
      </c>
      <c r="N137" s="181" t="s">
        <v>38</v>
      </c>
      <c r="O137" s="61"/>
      <c r="P137" s="182">
        <f t="shared" si="6"/>
        <v>0</v>
      </c>
      <c r="Q137" s="182">
        <v>0</v>
      </c>
      <c r="R137" s="182">
        <f t="shared" si="7"/>
        <v>0</v>
      </c>
      <c r="S137" s="182">
        <v>0</v>
      </c>
      <c r="T137" s="183">
        <f t="shared" si="8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4" t="s">
        <v>222</v>
      </c>
      <c r="AT137" s="184" t="s">
        <v>218</v>
      </c>
      <c r="AU137" s="184" t="s">
        <v>83</v>
      </c>
      <c r="AY137" s="18" t="s">
        <v>216</v>
      </c>
      <c r="BE137" s="105">
        <f t="shared" si="9"/>
        <v>0</v>
      </c>
      <c r="BF137" s="105">
        <f t="shared" si="10"/>
        <v>0</v>
      </c>
      <c r="BG137" s="105">
        <f t="shared" si="11"/>
        <v>0</v>
      </c>
      <c r="BH137" s="105">
        <f t="shared" si="12"/>
        <v>0</v>
      </c>
      <c r="BI137" s="105">
        <f t="shared" si="13"/>
        <v>0</v>
      </c>
      <c r="BJ137" s="18" t="s">
        <v>83</v>
      </c>
      <c r="BK137" s="105">
        <f t="shared" si="14"/>
        <v>0</v>
      </c>
      <c r="BL137" s="18" t="s">
        <v>222</v>
      </c>
      <c r="BM137" s="184" t="s">
        <v>250</v>
      </c>
    </row>
    <row r="138" spans="1:65" s="2" customFormat="1" ht="21.75" customHeight="1">
      <c r="A138" s="35"/>
      <c r="B138" s="140"/>
      <c r="C138" s="206" t="s">
        <v>222</v>
      </c>
      <c r="D138" s="206" t="s">
        <v>272</v>
      </c>
      <c r="E138" s="207" t="s">
        <v>1677</v>
      </c>
      <c r="F138" s="208" t="s">
        <v>1678</v>
      </c>
      <c r="G138" s="209" t="s">
        <v>399</v>
      </c>
      <c r="H138" s="210">
        <v>7</v>
      </c>
      <c r="I138" s="211"/>
      <c r="J138" s="212">
        <f t="shared" si="5"/>
        <v>0</v>
      </c>
      <c r="K138" s="213"/>
      <c r="L138" s="214"/>
      <c r="M138" s="215" t="s">
        <v>1</v>
      </c>
      <c r="N138" s="216" t="s">
        <v>38</v>
      </c>
      <c r="O138" s="61"/>
      <c r="P138" s="182">
        <f t="shared" si="6"/>
        <v>0</v>
      </c>
      <c r="Q138" s="182">
        <v>0</v>
      </c>
      <c r="R138" s="182">
        <f t="shared" si="7"/>
        <v>0</v>
      </c>
      <c r="S138" s="182">
        <v>0</v>
      </c>
      <c r="T138" s="183">
        <f t="shared" si="8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4" t="s">
        <v>260</v>
      </c>
      <c r="AT138" s="184" t="s">
        <v>272</v>
      </c>
      <c r="AU138" s="184" t="s">
        <v>83</v>
      </c>
      <c r="AY138" s="18" t="s">
        <v>216</v>
      </c>
      <c r="BE138" s="105">
        <f t="shared" si="9"/>
        <v>0</v>
      </c>
      <c r="BF138" s="105">
        <f t="shared" si="10"/>
        <v>0</v>
      </c>
      <c r="BG138" s="105">
        <f t="shared" si="11"/>
        <v>0</v>
      </c>
      <c r="BH138" s="105">
        <f t="shared" si="12"/>
        <v>0</v>
      </c>
      <c r="BI138" s="105">
        <f t="shared" si="13"/>
        <v>0</v>
      </c>
      <c r="BJ138" s="18" t="s">
        <v>83</v>
      </c>
      <c r="BK138" s="105">
        <f t="shared" si="14"/>
        <v>0</v>
      </c>
      <c r="BL138" s="18" t="s">
        <v>222</v>
      </c>
      <c r="BM138" s="184" t="s">
        <v>260</v>
      </c>
    </row>
    <row r="139" spans="1:65" s="2" customFormat="1" ht="16.5" customHeight="1">
      <c r="A139" s="35"/>
      <c r="B139" s="140"/>
      <c r="C139" s="172" t="s">
        <v>246</v>
      </c>
      <c r="D139" s="172" t="s">
        <v>218</v>
      </c>
      <c r="E139" s="173" t="s">
        <v>1679</v>
      </c>
      <c r="F139" s="174" t="s">
        <v>1680</v>
      </c>
      <c r="G139" s="175" t="s">
        <v>399</v>
      </c>
      <c r="H139" s="176">
        <v>7</v>
      </c>
      <c r="I139" s="177"/>
      <c r="J139" s="178">
        <f t="shared" si="5"/>
        <v>0</v>
      </c>
      <c r="K139" s="179"/>
      <c r="L139" s="36"/>
      <c r="M139" s="180" t="s">
        <v>1</v>
      </c>
      <c r="N139" s="181" t="s">
        <v>38</v>
      </c>
      <c r="O139" s="61"/>
      <c r="P139" s="182">
        <f t="shared" si="6"/>
        <v>0</v>
      </c>
      <c r="Q139" s="182">
        <v>0</v>
      </c>
      <c r="R139" s="182">
        <f t="shared" si="7"/>
        <v>0</v>
      </c>
      <c r="S139" s="182">
        <v>0</v>
      </c>
      <c r="T139" s="183">
        <f t="shared" si="8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4" t="s">
        <v>222</v>
      </c>
      <c r="AT139" s="184" t="s">
        <v>218</v>
      </c>
      <c r="AU139" s="184" t="s">
        <v>83</v>
      </c>
      <c r="AY139" s="18" t="s">
        <v>216</v>
      </c>
      <c r="BE139" s="105">
        <f t="shared" si="9"/>
        <v>0</v>
      </c>
      <c r="BF139" s="105">
        <f t="shared" si="10"/>
        <v>0</v>
      </c>
      <c r="BG139" s="105">
        <f t="shared" si="11"/>
        <v>0</v>
      </c>
      <c r="BH139" s="105">
        <f t="shared" si="12"/>
        <v>0</v>
      </c>
      <c r="BI139" s="105">
        <f t="shared" si="13"/>
        <v>0</v>
      </c>
      <c r="BJ139" s="18" t="s">
        <v>83</v>
      </c>
      <c r="BK139" s="105">
        <f t="shared" si="14"/>
        <v>0</v>
      </c>
      <c r="BL139" s="18" t="s">
        <v>222</v>
      </c>
      <c r="BM139" s="184" t="s">
        <v>271</v>
      </c>
    </row>
    <row r="140" spans="1:65" s="2" customFormat="1" ht="16.5" customHeight="1">
      <c r="A140" s="35"/>
      <c r="B140" s="140"/>
      <c r="C140" s="206" t="s">
        <v>250</v>
      </c>
      <c r="D140" s="206" t="s">
        <v>272</v>
      </c>
      <c r="E140" s="207" t="s">
        <v>1681</v>
      </c>
      <c r="F140" s="208" t="s">
        <v>1682</v>
      </c>
      <c r="G140" s="209" t="s">
        <v>399</v>
      </c>
      <c r="H140" s="210">
        <v>7</v>
      </c>
      <c r="I140" s="211"/>
      <c r="J140" s="212">
        <f t="shared" si="5"/>
        <v>0</v>
      </c>
      <c r="K140" s="213"/>
      <c r="L140" s="214"/>
      <c r="M140" s="215" t="s">
        <v>1</v>
      </c>
      <c r="N140" s="216" t="s">
        <v>38</v>
      </c>
      <c r="O140" s="61"/>
      <c r="P140" s="182">
        <f t="shared" si="6"/>
        <v>0</v>
      </c>
      <c r="Q140" s="182">
        <v>0</v>
      </c>
      <c r="R140" s="182">
        <f t="shared" si="7"/>
        <v>0</v>
      </c>
      <c r="S140" s="182">
        <v>0</v>
      </c>
      <c r="T140" s="183">
        <f t="shared" si="8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4" t="s">
        <v>260</v>
      </c>
      <c r="AT140" s="184" t="s">
        <v>272</v>
      </c>
      <c r="AU140" s="184" t="s">
        <v>83</v>
      </c>
      <c r="AY140" s="18" t="s">
        <v>216</v>
      </c>
      <c r="BE140" s="105">
        <f t="shared" si="9"/>
        <v>0</v>
      </c>
      <c r="BF140" s="105">
        <f t="shared" si="10"/>
        <v>0</v>
      </c>
      <c r="BG140" s="105">
        <f t="shared" si="11"/>
        <v>0</v>
      </c>
      <c r="BH140" s="105">
        <f t="shared" si="12"/>
        <v>0</v>
      </c>
      <c r="BI140" s="105">
        <f t="shared" si="13"/>
        <v>0</v>
      </c>
      <c r="BJ140" s="18" t="s">
        <v>83</v>
      </c>
      <c r="BK140" s="105">
        <f t="shared" si="14"/>
        <v>0</v>
      </c>
      <c r="BL140" s="18" t="s">
        <v>222</v>
      </c>
      <c r="BM140" s="184" t="s">
        <v>283</v>
      </c>
    </row>
    <row r="141" spans="1:65" s="2" customFormat="1" ht="16.5" customHeight="1">
      <c r="A141" s="35"/>
      <c r="B141" s="140"/>
      <c r="C141" s="172" t="s">
        <v>256</v>
      </c>
      <c r="D141" s="172" t="s">
        <v>218</v>
      </c>
      <c r="E141" s="173" t="s">
        <v>1683</v>
      </c>
      <c r="F141" s="174" t="s">
        <v>1684</v>
      </c>
      <c r="G141" s="175" t="s">
        <v>399</v>
      </c>
      <c r="H141" s="176">
        <v>2</v>
      </c>
      <c r="I141" s="177"/>
      <c r="J141" s="178">
        <f t="shared" si="5"/>
        <v>0</v>
      </c>
      <c r="K141" s="179"/>
      <c r="L141" s="36"/>
      <c r="M141" s="180" t="s">
        <v>1</v>
      </c>
      <c r="N141" s="181" t="s">
        <v>38</v>
      </c>
      <c r="O141" s="61"/>
      <c r="P141" s="182">
        <f t="shared" si="6"/>
        <v>0</v>
      </c>
      <c r="Q141" s="182">
        <v>0</v>
      </c>
      <c r="R141" s="182">
        <f t="shared" si="7"/>
        <v>0</v>
      </c>
      <c r="S141" s="182">
        <v>0</v>
      </c>
      <c r="T141" s="183">
        <f t="shared" si="8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4" t="s">
        <v>222</v>
      </c>
      <c r="AT141" s="184" t="s">
        <v>218</v>
      </c>
      <c r="AU141" s="184" t="s">
        <v>83</v>
      </c>
      <c r="AY141" s="18" t="s">
        <v>216</v>
      </c>
      <c r="BE141" s="105">
        <f t="shared" si="9"/>
        <v>0</v>
      </c>
      <c r="BF141" s="105">
        <f t="shared" si="10"/>
        <v>0</v>
      </c>
      <c r="BG141" s="105">
        <f t="shared" si="11"/>
        <v>0</v>
      </c>
      <c r="BH141" s="105">
        <f t="shared" si="12"/>
        <v>0</v>
      </c>
      <c r="BI141" s="105">
        <f t="shared" si="13"/>
        <v>0</v>
      </c>
      <c r="BJ141" s="18" t="s">
        <v>83</v>
      </c>
      <c r="BK141" s="105">
        <f t="shared" si="14"/>
        <v>0</v>
      </c>
      <c r="BL141" s="18" t="s">
        <v>222</v>
      </c>
      <c r="BM141" s="184" t="s">
        <v>291</v>
      </c>
    </row>
    <row r="142" spans="1:65" s="2" customFormat="1" ht="16.5" customHeight="1">
      <c r="A142" s="35"/>
      <c r="B142" s="140"/>
      <c r="C142" s="206" t="s">
        <v>260</v>
      </c>
      <c r="D142" s="206" t="s">
        <v>272</v>
      </c>
      <c r="E142" s="207" t="s">
        <v>1685</v>
      </c>
      <c r="F142" s="208" t="s">
        <v>1686</v>
      </c>
      <c r="G142" s="209" t="s">
        <v>399</v>
      </c>
      <c r="H142" s="210">
        <v>2</v>
      </c>
      <c r="I142" s="211"/>
      <c r="J142" s="212">
        <f t="shared" si="5"/>
        <v>0</v>
      </c>
      <c r="K142" s="213"/>
      <c r="L142" s="214"/>
      <c r="M142" s="233" t="s">
        <v>1</v>
      </c>
      <c r="N142" s="234" t="s">
        <v>38</v>
      </c>
      <c r="O142" s="230"/>
      <c r="P142" s="231">
        <f t="shared" si="6"/>
        <v>0</v>
      </c>
      <c r="Q142" s="231">
        <v>0</v>
      </c>
      <c r="R142" s="231">
        <f t="shared" si="7"/>
        <v>0</v>
      </c>
      <c r="S142" s="231">
        <v>0</v>
      </c>
      <c r="T142" s="232">
        <f t="shared" si="8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4" t="s">
        <v>260</v>
      </c>
      <c r="AT142" s="184" t="s">
        <v>272</v>
      </c>
      <c r="AU142" s="184" t="s">
        <v>83</v>
      </c>
      <c r="AY142" s="18" t="s">
        <v>216</v>
      </c>
      <c r="BE142" s="105">
        <f t="shared" si="9"/>
        <v>0</v>
      </c>
      <c r="BF142" s="105">
        <f t="shared" si="10"/>
        <v>0</v>
      </c>
      <c r="BG142" s="105">
        <f t="shared" si="11"/>
        <v>0</v>
      </c>
      <c r="BH142" s="105">
        <f t="shared" si="12"/>
        <v>0</v>
      </c>
      <c r="BI142" s="105">
        <f t="shared" si="13"/>
        <v>0</v>
      </c>
      <c r="BJ142" s="18" t="s">
        <v>83</v>
      </c>
      <c r="BK142" s="105">
        <f t="shared" si="14"/>
        <v>0</v>
      </c>
      <c r="BL142" s="18" t="s">
        <v>222</v>
      </c>
      <c r="BM142" s="184" t="s">
        <v>301</v>
      </c>
    </row>
    <row r="143" spans="1:65" s="2" customFormat="1" ht="21.75" customHeight="1">
      <c r="A143" s="35"/>
      <c r="B143" s="140"/>
      <c r="C143" s="338" t="s">
        <v>1785</v>
      </c>
      <c r="D143" s="338"/>
      <c r="E143" s="8"/>
      <c r="F143" s="8"/>
      <c r="G143" s="8"/>
      <c r="H143" s="8"/>
      <c r="I143" s="8"/>
      <c r="J143" s="240"/>
      <c r="K143" s="241"/>
      <c r="L143" s="214"/>
      <c r="M143" s="242"/>
      <c r="N143" s="216"/>
      <c r="O143" s="61"/>
      <c r="P143" s="182"/>
      <c r="Q143" s="182"/>
      <c r="R143" s="182"/>
      <c r="S143" s="182"/>
      <c r="T143" s="182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4"/>
      <c r="AT143" s="184"/>
      <c r="AU143" s="184"/>
      <c r="AY143" s="18"/>
      <c r="BE143" s="105"/>
      <c r="BF143" s="105"/>
      <c r="BG143" s="105"/>
      <c r="BH143" s="105"/>
      <c r="BI143" s="105"/>
      <c r="BJ143" s="18"/>
      <c r="BK143" s="105"/>
      <c r="BL143" s="18"/>
      <c r="BM143" s="184"/>
    </row>
    <row r="144" spans="1:65" s="2" customFormat="1" ht="30.5" customHeight="1">
      <c r="A144" s="35"/>
      <c r="B144" s="140"/>
      <c r="C144" s="338" t="s">
        <v>1786</v>
      </c>
      <c r="D144" s="338"/>
      <c r="E144" s="338"/>
      <c r="F144" s="338"/>
      <c r="G144" s="338"/>
      <c r="H144" s="338"/>
      <c r="I144" s="338"/>
      <c r="J144" s="240"/>
      <c r="K144" s="241"/>
      <c r="L144" s="214"/>
      <c r="M144" s="242"/>
      <c r="N144" s="216"/>
      <c r="O144" s="61"/>
      <c r="P144" s="182"/>
      <c r="Q144" s="182"/>
      <c r="R144" s="182"/>
      <c r="S144" s="182"/>
      <c r="T144" s="182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4"/>
      <c r="AT144" s="184"/>
      <c r="AU144" s="184"/>
      <c r="AY144" s="18"/>
      <c r="BE144" s="105"/>
      <c r="BF144" s="105"/>
      <c r="BG144" s="105"/>
      <c r="BH144" s="105"/>
      <c r="BI144" s="105"/>
      <c r="BJ144" s="18"/>
      <c r="BK144" s="105"/>
      <c r="BL144" s="18"/>
      <c r="BM144" s="184"/>
    </row>
    <row r="145" spans="1:65" s="2" customFormat="1" ht="33" customHeight="1">
      <c r="A145" s="35"/>
      <c r="B145" s="140"/>
      <c r="C145" s="338" t="s">
        <v>1787</v>
      </c>
      <c r="D145" s="338"/>
      <c r="E145" s="338"/>
      <c r="F145" s="338"/>
      <c r="G145" s="338"/>
      <c r="H145" s="338"/>
      <c r="I145" s="338"/>
      <c r="J145" s="240"/>
      <c r="K145" s="241"/>
      <c r="L145" s="214"/>
      <c r="M145" s="242"/>
      <c r="N145" s="216"/>
      <c r="O145" s="61"/>
      <c r="P145" s="182"/>
      <c r="Q145" s="182"/>
      <c r="R145" s="182"/>
      <c r="S145" s="182"/>
      <c r="T145" s="182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4"/>
      <c r="AT145" s="184"/>
      <c r="AU145" s="184"/>
      <c r="AY145" s="18"/>
      <c r="BE145" s="105"/>
      <c r="BF145" s="105"/>
      <c r="BG145" s="105"/>
      <c r="BH145" s="105"/>
      <c r="BI145" s="105"/>
      <c r="BJ145" s="18"/>
      <c r="BK145" s="105"/>
      <c r="BL145" s="18"/>
      <c r="BM145" s="184"/>
    </row>
    <row r="146" spans="1:65" s="2" customFormat="1" ht="35.5" customHeight="1">
      <c r="A146" s="35"/>
      <c r="B146" s="140"/>
      <c r="C146" s="338" t="s">
        <v>1788</v>
      </c>
      <c r="D146" s="338"/>
      <c r="E146" s="338"/>
      <c r="F146" s="338"/>
      <c r="G146" s="338"/>
      <c r="H146" s="338"/>
      <c r="I146" s="338"/>
      <c r="J146" s="240"/>
      <c r="K146" s="241"/>
      <c r="L146" s="214"/>
      <c r="M146" s="242"/>
      <c r="N146" s="216"/>
      <c r="O146" s="61"/>
      <c r="P146" s="182"/>
      <c r="Q146" s="182"/>
      <c r="R146" s="182"/>
      <c r="S146" s="182"/>
      <c r="T146" s="182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4"/>
      <c r="AT146" s="184"/>
      <c r="AU146" s="184"/>
      <c r="AY146" s="18"/>
      <c r="BE146" s="105"/>
      <c r="BF146" s="105"/>
      <c r="BG146" s="105"/>
      <c r="BH146" s="105"/>
      <c r="BI146" s="105"/>
      <c r="BJ146" s="18"/>
      <c r="BK146" s="105"/>
      <c r="BL146" s="18"/>
      <c r="BM146" s="184"/>
    </row>
    <row r="147" spans="1:65" s="2" customFormat="1" ht="34.75" customHeight="1">
      <c r="A147" s="35"/>
      <c r="B147" s="140"/>
      <c r="C147" s="338" t="s">
        <v>1789</v>
      </c>
      <c r="D147" s="338"/>
      <c r="E147" s="338"/>
      <c r="F147" s="338"/>
      <c r="G147" s="338"/>
      <c r="H147" s="338"/>
      <c r="I147" s="338"/>
      <c r="J147" s="240"/>
      <c r="K147" s="241"/>
      <c r="L147" s="214"/>
      <c r="M147" s="242"/>
      <c r="N147" s="216"/>
      <c r="O147" s="61"/>
      <c r="P147" s="182"/>
      <c r="Q147" s="182"/>
      <c r="R147" s="182"/>
      <c r="S147" s="182"/>
      <c r="T147" s="182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4"/>
      <c r="AT147" s="184"/>
      <c r="AU147" s="184"/>
      <c r="AY147" s="18"/>
      <c r="BE147" s="105"/>
      <c r="BF147" s="105"/>
      <c r="BG147" s="105"/>
      <c r="BH147" s="105"/>
      <c r="BI147" s="105"/>
      <c r="BJ147" s="18"/>
      <c r="BK147" s="105"/>
      <c r="BL147" s="18"/>
      <c r="BM147" s="184"/>
    </row>
    <row r="148" spans="1:65" s="2" customFormat="1" ht="45" customHeight="1">
      <c r="A148" s="35"/>
      <c r="B148" s="140"/>
      <c r="C148" s="338" t="s">
        <v>1790</v>
      </c>
      <c r="D148" s="338"/>
      <c r="E148" s="338"/>
      <c r="F148" s="338"/>
      <c r="G148" s="338"/>
      <c r="H148" s="338"/>
      <c r="I148" s="338"/>
      <c r="J148" s="240"/>
      <c r="K148" s="241"/>
      <c r="L148" s="214"/>
      <c r="M148" s="242"/>
      <c r="N148" s="216"/>
      <c r="O148" s="61"/>
      <c r="P148" s="182"/>
      <c r="Q148" s="182"/>
      <c r="R148" s="182"/>
      <c r="S148" s="182"/>
      <c r="T148" s="182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4"/>
      <c r="AT148" s="184"/>
      <c r="AU148" s="184"/>
      <c r="AY148" s="18"/>
      <c r="BE148" s="105"/>
      <c r="BF148" s="105"/>
      <c r="BG148" s="105"/>
      <c r="BH148" s="105"/>
      <c r="BI148" s="105"/>
      <c r="BJ148" s="18"/>
      <c r="BK148" s="105"/>
      <c r="BL148" s="18"/>
      <c r="BM148" s="184"/>
    </row>
    <row r="149" spans="1:65" s="2" customFormat="1" ht="44.5" customHeight="1">
      <c r="A149" s="35"/>
      <c r="B149" s="140"/>
      <c r="C149" s="338" t="s">
        <v>1791</v>
      </c>
      <c r="D149" s="338"/>
      <c r="E149" s="338"/>
      <c r="F149" s="338"/>
      <c r="G149" s="338"/>
      <c r="H149" s="338"/>
      <c r="I149" s="338"/>
      <c r="J149" s="240"/>
      <c r="K149" s="241"/>
      <c r="L149" s="214"/>
      <c r="M149" s="242"/>
      <c r="N149" s="216"/>
      <c r="O149" s="61"/>
      <c r="P149" s="182"/>
      <c r="Q149" s="182"/>
      <c r="R149" s="182"/>
      <c r="S149" s="182"/>
      <c r="T149" s="182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4"/>
      <c r="AT149" s="184"/>
      <c r="AU149" s="184"/>
      <c r="AY149" s="18"/>
      <c r="BE149" s="105"/>
      <c r="BF149" s="105"/>
      <c r="BG149" s="105"/>
      <c r="BH149" s="105"/>
      <c r="BI149" s="105"/>
      <c r="BJ149" s="18"/>
      <c r="BK149" s="105"/>
      <c r="BL149" s="18"/>
      <c r="BM149" s="184"/>
    </row>
    <row r="150" spans="1:65" s="2" customFormat="1" ht="7" customHeight="1">
      <c r="A150" s="35"/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36"/>
      <c r="M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</row>
  </sheetData>
  <autoFilter ref="C131:K142" xr:uid="{00000000-0009-0000-0000-000004000000}"/>
  <mergeCells count="24">
    <mergeCell ref="E122:H122"/>
    <mergeCell ref="C146:I146"/>
    <mergeCell ref="C147:I147"/>
    <mergeCell ref="C148:I148"/>
    <mergeCell ref="C149:I149"/>
    <mergeCell ref="E124:H124"/>
    <mergeCell ref="C144:I144"/>
    <mergeCell ref="C145:I145"/>
    <mergeCell ref="E11:H11"/>
    <mergeCell ref="E20:H20"/>
    <mergeCell ref="E29:H29"/>
    <mergeCell ref="L2:V2"/>
    <mergeCell ref="C143:D143"/>
    <mergeCell ref="E85:H85"/>
    <mergeCell ref="E87:H87"/>
    <mergeCell ref="E89:H89"/>
    <mergeCell ref="D104:F104"/>
    <mergeCell ref="D105:F105"/>
    <mergeCell ref="E7:H7"/>
    <mergeCell ref="E9:H9"/>
    <mergeCell ref="D106:F106"/>
    <mergeCell ref="D107:F107"/>
    <mergeCell ref="D108:F108"/>
    <mergeCell ref="E120:H120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89"/>
  <sheetViews>
    <sheetView showGridLines="0" topLeftCell="A2" workbookViewId="0">
      <selection activeCell="W200" sqref="W200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3" width="4.25" style="1" customWidth="1"/>
    <col min="4" max="4" width="6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316" t="s">
        <v>5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8" t="s">
        <v>92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5" customHeight="1">
      <c r="B4" s="21"/>
      <c r="D4" s="22" t="s">
        <v>106</v>
      </c>
      <c r="L4" s="21"/>
      <c r="M4" s="112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334" t="str">
        <f>'Rekapitulácia stavby'!K6</f>
        <v>LTC-LEOPOLDOVSKÝ TENISOVÝ KLUB</v>
      </c>
      <c r="F7" s="335"/>
      <c r="G7" s="335"/>
      <c r="H7" s="335"/>
      <c r="L7" s="21"/>
    </row>
    <row r="8" spans="1:46" s="1" customFormat="1" ht="12" customHeight="1">
      <c r="B8" s="21"/>
      <c r="D8" s="28" t="s">
        <v>115</v>
      </c>
      <c r="L8" s="21"/>
    </row>
    <row r="9" spans="1:46" s="2" customFormat="1" ht="16.5" customHeight="1">
      <c r="A9" s="35"/>
      <c r="B9" s="36"/>
      <c r="C9" s="35"/>
      <c r="D9" s="35"/>
      <c r="E9" s="334" t="s">
        <v>91</v>
      </c>
      <c r="F9" s="339"/>
      <c r="G9" s="339"/>
      <c r="H9" s="339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36"/>
      <c r="C10" s="35"/>
      <c r="D10" s="28" t="s">
        <v>120</v>
      </c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36"/>
      <c r="C11" s="35"/>
      <c r="D11" s="35"/>
      <c r="E11" s="292"/>
      <c r="F11" s="339"/>
      <c r="G11" s="339"/>
      <c r="H11" s="339"/>
      <c r="I11" s="35"/>
      <c r="J11" s="35"/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36"/>
      <c r="C13" s="35"/>
      <c r="D13" s="28" t="s">
        <v>16</v>
      </c>
      <c r="E13" s="35"/>
      <c r="F13" s="26" t="s">
        <v>1</v>
      </c>
      <c r="G13" s="35"/>
      <c r="H13" s="35"/>
      <c r="I13" s="28" t="s">
        <v>17</v>
      </c>
      <c r="J13" s="26" t="s">
        <v>1</v>
      </c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18</v>
      </c>
      <c r="E14" s="35"/>
      <c r="F14" s="26" t="s">
        <v>129</v>
      </c>
      <c r="G14" s="35"/>
      <c r="H14" s="35"/>
      <c r="I14" s="28" t="s">
        <v>20</v>
      </c>
      <c r="J14" s="58">
        <f>'Rekapitulácia stavby'!AN8</f>
        <v>44278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75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36"/>
      <c r="C16" s="35"/>
      <c r="D16" s="28" t="s">
        <v>21</v>
      </c>
      <c r="E16" s="35"/>
      <c r="F16" s="35"/>
      <c r="G16" s="35"/>
      <c r="H16" s="35"/>
      <c r="I16" s="28" t="s">
        <v>22</v>
      </c>
      <c r="J16" s="26" t="s">
        <v>1</v>
      </c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36"/>
      <c r="C17" s="35"/>
      <c r="D17" s="35"/>
      <c r="E17" s="26" t="s">
        <v>136</v>
      </c>
      <c r="F17" s="35"/>
      <c r="G17" s="35"/>
      <c r="H17" s="35"/>
      <c r="I17" s="28" t="s">
        <v>23</v>
      </c>
      <c r="J17" s="26" t="s">
        <v>1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7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36"/>
      <c r="C19" s="35"/>
      <c r="D19" s="28" t="s">
        <v>24</v>
      </c>
      <c r="E19" s="35"/>
      <c r="F19" s="35"/>
      <c r="G19" s="35"/>
      <c r="H19" s="35"/>
      <c r="I19" s="28" t="s">
        <v>22</v>
      </c>
      <c r="J19" s="29" t="str">
        <f>'Rekapitulácia stavby'!AN13</f>
        <v>Vyplň údaj</v>
      </c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36"/>
      <c r="C20" s="35"/>
      <c r="D20" s="35"/>
      <c r="E20" s="337" t="str">
        <f>'Rekapitulácia stavby'!E14</f>
        <v>Vyplň údaj</v>
      </c>
      <c r="F20" s="299"/>
      <c r="G20" s="299"/>
      <c r="H20" s="299"/>
      <c r="I20" s="28" t="s">
        <v>23</v>
      </c>
      <c r="J20" s="29" t="str">
        <f>'Rekapitulácia stavby'!AN14</f>
        <v>Vyplň údaj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7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36"/>
      <c r="C22" s="35"/>
      <c r="D22" s="28" t="s">
        <v>26</v>
      </c>
      <c r="E22" s="35"/>
      <c r="F22" s="35"/>
      <c r="G22" s="35"/>
      <c r="H22" s="35"/>
      <c r="I22" s="28" t="s">
        <v>22</v>
      </c>
      <c r="J22" s="26" t="s">
        <v>1</v>
      </c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36"/>
      <c r="C23" s="35"/>
      <c r="D23" s="35"/>
      <c r="E23" s="26" t="s">
        <v>149</v>
      </c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7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36"/>
      <c r="C25" s="35"/>
      <c r="D25" s="28" t="s">
        <v>28</v>
      </c>
      <c r="E25" s="35"/>
      <c r="F25" s="35"/>
      <c r="G25" s="35"/>
      <c r="H25" s="35"/>
      <c r="I25" s="28" t="s">
        <v>22</v>
      </c>
      <c r="J25" s="26" t="s">
        <v>1</v>
      </c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36"/>
      <c r="C26" s="35"/>
      <c r="D26" s="35"/>
      <c r="E26" s="26" t="s">
        <v>156</v>
      </c>
      <c r="F26" s="35"/>
      <c r="G26" s="35"/>
      <c r="H26" s="35"/>
      <c r="I26" s="28" t="s">
        <v>23</v>
      </c>
      <c r="J26" s="26" t="s">
        <v>1</v>
      </c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7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4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36"/>
      <c r="C28" s="35"/>
      <c r="D28" s="28" t="s">
        <v>29</v>
      </c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3"/>
      <c r="B29" s="114"/>
      <c r="C29" s="113"/>
      <c r="D29" s="113"/>
      <c r="E29" s="304" t="s">
        <v>1</v>
      </c>
      <c r="F29" s="304"/>
      <c r="G29" s="304"/>
      <c r="H29" s="304"/>
      <c r="I29" s="113"/>
      <c r="J29" s="113"/>
      <c r="K29" s="113"/>
      <c r="L29" s="115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2" customFormat="1" ht="7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7" customHeight="1">
      <c r="A31" s="35"/>
      <c r="B31" s="36"/>
      <c r="C31" s="35"/>
      <c r="D31" s="69"/>
      <c r="E31" s="69"/>
      <c r="F31" s="69"/>
      <c r="G31" s="69"/>
      <c r="H31" s="69"/>
      <c r="I31" s="69"/>
      <c r="J31" s="69"/>
      <c r="K31" s="69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5" customHeight="1">
      <c r="A32" s="35"/>
      <c r="B32" s="36"/>
      <c r="C32" s="35"/>
      <c r="D32" s="26" t="s">
        <v>163</v>
      </c>
      <c r="E32" s="35"/>
      <c r="F32" s="35"/>
      <c r="G32" s="35"/>
      <c r="H32" s="35"/>
      <c r="I32" s="35"/>
      <c r="J32" s="34">
        <f>J98</f>
        <v>0</v>
      </c>
      <c r="K32" s="35"/>
      <c r="L32" s="4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5" customHeight="1">
      <c r="A33" s="35"/>
      <c r="B33" s="36"/>
      <c r="C33" s="35"/>
      <c r="D33" s="33" t="s">
        <v>96</v>
      </c>
      <c r="E33" s="35"/>
      <c r="F33" s="35"/>
      <c r="G33" s="35"/>
      <c r="H33" s="35"/>
      <c r="I33" s="35"/>
      <c r="J33" s="34">
        <f>J101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25" customHeight="1">
      <c r="A34" s="35"/>
      <c r="B34" s="36"/>
      <c r="C34" s="35"/>
      <c r="D34" s="116" t="s">
        <v>32</v>
      </c>
      <c r="E34" s="35"/>
      <c r="F34" s="35"/>
      <c r="G34" s="35"/>
      <c r="H34" s="35"/>
      <c r="I34" s="35"/>
      <c r="J34" s="74">
        <f>ROUND(J32 + J33, 2)</f>
        <v>0</v>
      </c>
      <c r="K34" s="35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7" customHeight="1">
      <c r="A35" s="35"/>
      <c r="B35" s="36"/>
      <c r="C35" s="35"/>
      <c r="D35" s="69"/>
      <c r="E35" s="69"/>
      <c r="F35" s="69"/>
      <c r="G35" s="69"/>
      <c r="H35" s="69"/>
      <c r="I35" s="69"/>
      <c r="J35" s="69"/>
      <c r="K35" s="69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5" customHeight="1">
      <c r="A36" s="35"/>
      <c r="B36" s="36"/>
      <c r="C36" s="35"/>
      <c r="D36" s="35"/>
      <c r="E36" s="35"/>
      <c r="F36" s="39" t="s">
        <v>34</v>
      </c>
      <c r="G36" s="35"/>
      <c r="H36" s="35"/>
      <c r="I36" s="39" t="s">
        <v>33</v>
      </c>
      <c r="J36" s="39" t="s">
        <v>35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5" customHeight="1">
      <c r="A37" s="35"/>
      <c r="B37" s="36"/>
      <c r="C37" s="35"/>
      <c r="D37" s="117" t="s">
        <v>36</v>
      </c>
      <c r="E37" s="28" t="s">
        <v>37</v>
      </c>
      <c r="F37" s="118">
        <f>ROUND((SUM(BE101:BE108) + SUM(BE130:BE181)),  2)</f>
        <v>0</v>
      </c>
      <c r="G37" s="35"/>
      <c r="H37" s="35"/>
      <c r="I37" s="119">
        <v>0.2</v>
      </c>
      <c r="J37" s="118">
        <f>ROUND(((SUM(BE101:BE108) + SUM(BE130:BE181))*I37),  2)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5" customHeight="1">
      <c r="A38" s="35"/>
      <c r="B38" s="36"/>
      <c r="C38" s="35"/>
      <c r="D38" s="35"/>
      <c r="E38" s="28" t="s">
        <v>38</v>
      </c>
      <c r="F38" s="118">
        <f>ROUND((SUM(BF101:BF108) + SUM(BF130:BF181)),  2)</f>
        <v>0</v>
      </c>
      <c r="G38" s="35"/>
      <c r="H38" s="35"/>
      <c r="I38" s="119">
        <v>0.2</v>
      </c>
      <c r="J38" s="118">
        <f>ROUND(((SUM(BF101:BF108) + SUM(BF130:BF181))*I38),  2)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5" hidden="1" customHeight="1">
      <c r="A39" s="35"/>
      <c r="B39" s="36"/>
      <c r="C39" s="35"/>
      <c r="D39" s="35"/>
      <c r="E39" s="28" t="s">
        <v>39</v>
      </c>
      <c r="F39" s="118">
        <f>ROUND((SUM(BG101:BG108) + SUM(BG130:BG181)),  2)</f>
        <v>0</v>
      </c>
      <c r="G39" s="35"/>
      <c r="H39" s="35"/>
      <c r="I39" s="119">
        <v>0.2</v>
      </c>
      <c r="J39" s="118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5" hidden="1" customHeight="1">
      <c r="A40" s="35"/>
      <c r="B40" s="36"/>
      <c r="C40" s="35"/>
      <c r="D40" s="35"/>
      <c r="E40" s="28" t="s">
        <v>40</v>
      </c>
      <c r="F40" s="118">
        <f>ROUND((SUM(BH101:BH108) + SUM(BH130:BH181)),  2)</f>
        <v>0</v>
      </c>
      <c r="G40" s="35"/>
      <c r="H40" s="35"/>
      <c r="I40" s="119">
        <v>0.2</v>
      </c>
      <c r="J40" s="118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5" hidden="1" customHeight="1">
      <c r="A41" s="35"/>
      <c r="B41" s="36"/>
      <c r="C41" s="35"/>
      <c r="D41" s="35"/>
      <c r="E41" s="28" t="s">
        <v>41</v>
      </c>
      <c r="F41" s="118">
        <f>ROUND((SUM(BI101:BI108) + SUM(BI130:BI181)),  2)</f>
        <v>0</v>
      </c>
      <c r="G41" s="35"/>
      <c r="H41" s="35"/>
      <c r="I41" s="119">
        <v>0</v>
      </c>
      <c r="J41" s="118">
        <f>0</f>
        <v>0</v>
      </c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7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25" customHeight="1">
      <c r="A43" s="35"/>
      <c r="B43" s="36"/>
      <c r="C43" s="109"/>
      <c r="D43" s="120" t="s">
        <v>42</v>
      </c>
      <c r="E43" s="63"/>
      <c r="F43" s="63"/>
      <c r="G43" s="121" t="s">
        <v>43</v>
      </c>
      <c r="H43" s="122" t="s">
        <v>44</v>
      </c>
      <c r="I43" s="63"/>
      <c r="J43" s="123">
        <f>SUM(J34:J41)</f>
        <v>0</v>
      </c>
      <c r="K43" s="124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5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4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5"/>
      <c r="D50" s="46" t="s">
        <v>45</v>
      </c>
      <c r="E50" s="47"/>
      <c r="F50" s="47"/>
      <c r="G50" s="46" t="s">
        <v>46</v>
      </c>
      <c r="H50" s="47"/>
      <c r="I50" s="47"/>
      <c r="J50" s="47"/>
      <c r="K50" s="47"/>
      <c r="L50" s="45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5"/>
      <c r="B61" s="36"/>
      <c r="C61" s="35"/>
      <c r="D61" s="48" t="s">
        <v>47</v>
      </c>
      <c r="E61" s="38"/>
      <c r="F61" s="125" t="s">
        <v>48</v>
      </c>
      <c r="G61" s="48" t="s">
        <v>47</v>
      </c>
      <c r="H61" s="38"/>
      <c r="I61" s="38"/>
      <c r="J61" s="126" t="s">
        <v>48</v>
      </c>
      <c r="K61" s="38"/>
      <c r="L61" s="4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5"/>
      <c r="B65" s="36"/>
      <c r="C65" s="35"/>
      <c r="D65" s="46" t="s">
        <v>49</v>
      </c>
      <c r="E65" s="49"/>
      <c r="F65" s="49"/>
      <c r="G65" s="46" t="s">
        <v>50</v>
      </c>
      <c r="H65" s="49"/>
      <c r="I65" s="49"/>
      <c r="J65" s="49"/>
      <c r="K65" s="49"/>
      <c r="L65" s="4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5"/>
      <c r="B76" s="36"/>
      <c r="C76" s="35"/>
      <c r="D76" s="48" t="s">
        <v>47</v>
      </c>
      <c r="E76" s="38"/>
      <c r="F76" s="125" t="s">
        <v>48</v>
      </c>
      <c r="G76" s="48" t="s">
        <v>47</v>
      </c>
      <c r="H76" s="38"/>
      <c r="I76" s="38"/>
      <c r="J76" s="126" t="s">
        <v>48</v>
      </c>
      <c r="K76" s="38"/>
      <c r="L76" s="4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5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7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5" customHeight="1">
      <c r="A82" s="35"/>
      <c r="B82" s="36"/>
      <c r="C82" s="22" t="s">
        <v>164</v>
      </c>
      <c r="D82" s="35"/>
      <c r="E82" s="35"/>
      <c r="F82" s="35"/>
      <c r="G82" s="35"/>
      <c r="H82" s="35"/>
      <c r="I82" s="35"/>
      <c r="J82" s="35"/>
      <c r="K82" s="35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7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5"/>
      <c r="D85" s="35"/>
      <c r="E85" s="334" t="str">
        <f>E7</f>
        <v>LTC-LEOPOLDOVSKÝ TENISOVÝ KLUB</v>
      </c>
      <c r="F85" s="335"/>
      <c r="G85" s="335"/>
      <c r="H85" s="3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1"/>
      <c r="C86" s="28" t="s">
        <v>115</v>
      </c>
      <c r="L86" s="21"/>
    </row>
    <row r="87" spans="1:31" s="2" customFormat="1" ht="16.5" customHeight="1">
      <c r="A87" s="35"/>
      <c r="B87" s="36"/>
      <c r="C87" s="35"/>
      <c r="D87" s="35"/>
      <c r="E87" s="334" t="s">
        <v>91</v>
      </c>
      <c r="F87" s="339"/>
      <c r="G87" s="339"/>
      <c r="H87" s="339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28" t="s">
        <v>120</v>
      </c>
      <c r="D88" s="35"/>
      <c r="E88" s="35"/>
      <c r="F88" s="35"/>
      <c r="G88" s="35"/>
      <c r="H88" s="3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5"/>
      <c r="D89" s="35"/>
      <c r="E89" s="292">
        <f>E11</f>
        <v>0</v>
      </c>
      <c r="F89" s="339"/>
      <c r="G89" s="339"/>
      <c r="H89" s="339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7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28" t="s">
        <v>18</v>
      </c>
      <c r="D91" s="35"/>
      <c r="E91" s="35"/>
      <c r="F91" s="26" t="str">
        <f>F14</f>
        <v>Gucmanova ul.,Leopoldov</v>
      </c>
      <c r="G91" s="35"/>
      <c r="H91" s="35"/>
      <c r="I91" s="28" t="s">
        <v>20</v>
      </c>
      <c r="J91" s="58">
        <f>IF(J14="","",J14)</f>
        <v>44278</v>
      </c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7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5" customHeight="1">
      <c r="A93" s="35"/>
      <c r="B93" s="36"/>
      <c r="C93" s="28" t="s">
        <v>21</v>
      </c>
      <c r="D93" s="35"/>
      <c r="E93" s="35"/>
      <c r="F93" s="26" t="str">
        <f>E17</f>
        <v>Mesto Leopoldov</v>
      </c>
      <c r="G93" s="35"/>
      <c r="H93" s="35"/>
      <c r="I93" s="28" t="s">
        <v>26</v>
      </c>
      <c r="J93" s="31" t="str">
        <f>E23</f>
        <v>PLURAL,s.r.o.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5" customHeight="1">
      <c r="A94" s="35"/>
      <c r="B94" s="36"/>
      <c r="C94" s="28" t="s">
        <v>24</v>
      </c>
      <c r="D94" s="35"/>
      <c r="E94" s="35"/>
      <c r="F94" s="26" t="str">
        <f>IF(E20="","",E20)</f>
        <v>Vyplň údaj</v>
      </c>
      <c r="G94" s="35"/>
      <c r="H94" s="35"/>
      <c r="I94" s="28" t="s">
        <v>28</v>
      </c>
      <c r="J94" s="31" t="str">
        <f>E26</f>
        <v>Rosoft,s.r.o.</v>
      </c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2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27" t="s">
        <v>165</v>
      </c>
      <c r="D96" s="109"/>
      <c r="E96" s="109"/>
      <c r="F96" s="109"/>
      <c r="G96" s="109"/>
      <c r="H96" s="109"/>
      <c r="I96" s="109"/>
      <c r="J96" s="128" t="s">
        <v>166</v>
      </c>
      <c r="K96" s="109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0.25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22.75" customHeight="1">
      <c r="A98" s="35"/>
      <c r="B98" s="36"/>
      <c r="C98" s="129" t="s">
        <v>167</v>
      </c>
      <c r="D98" s="35"/>
      <c r="E98" s="35"/>
      <c r="F98" s="35"/>
      <c r="G98" s="35"/>
      <c r="H98" s="35"/>
      <c r="I98" s="35"/>
      <c r="J98" s="74">
        <f>J130</f>
        <v>0</v>
      </c>
      <c r="K98" s="35"/>
      <c r="L98" s="4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168</v>
      </c>
    </row>
    <row r="99" spans="1:65" s="2" customFormat="1" ht="21.75" customHeight="1">
      <c r="A99" s="35"/>
      <c r="B99" s="36"/>
      <c r="C99" s="35"/>
      <c r="D99" s="35"/>
      <c r="E99" s="35"/>
      <c r="F99" s="35"/>
      <c r="G99" s="35"/>
      <c r="H99" s="35"/>
      <c r="I99" s="35"/>
      <c r="J99" s="35"/>
      <c r="K99" s="35"/>
      <c r="L99" s="4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65" s="2" customFormat="1" ht="7" customHeight="1">
      <c r="A100" s="35"/>
      <c r="B100" s="36"/>
      <c r="C100" s="35"/>
      <c r="D100" s="35"/>
      <c r="E100" s="35"/>
      <c r="F100" s="35"/>
      <c r="G100" s="35"/>
      <c r="H100" s="35"/>
      <c r="I100" s="35"/>
      <c r="J100" s="35"/>
      <c r="K100" s="35"/>
      <c r="L100" s="4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65" s="2" customFormat="1" ht="29.25" customHeight="1">
      <c r="A101" s="35"/>
      <c r="B101" s="36"/>
      <c r="C101" s="129" t="s">
        <v>193</v>
      </c>
      <c r="D101" s="35"/>
      <c r="E101" s="35"/>
      <c r="F101" s="35"/>
      <c r="G101" s="35"/>
      <c r="H101" s="35"/>
      <c r="I101" s="35"/>
      <c r="J101" s="138">
        <f>ROUND(J102 + J103 + J104 + J105 + J106 + J107,2)</f>
        <v>0</v>
      </c>
      <c r="K101" s="35"/>
      <c r="L101" s="45"/>
      <c r="N101" s="139" t="s">
        <v>36</v>
      </c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5" s="2" customFormat="1" ht="18" customHeight="1">
      <c r="A102" s="35"/>
      <c r="B102" s="140"/>
      <c r="C102" s="141"/>
      <c r="D102" s="289" t="s">
        <v>194</v>
      </c>
      <c r="E102" s="333"/>
      <c r="F102" s="333"/>
      <c r="G102" s="141"/>
      <c r="H102" s="141"/>
      <c r="I102" s="141"/>
      <c r="J102" s="102">
        <v>0</v>
      </c>
      <c r="K102" s="141"/>
      <c r="L102" s="143"/>
      <c r="M102" s="144"/>
      <c r="N102" s="145" t="s">
        <v>38</v>
      </c>
      <c r="O102" s="144"/>
      <c r="P102" s="144"/>
      <c r="Q102" s="144"/>
      <c r="R102" s="144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6" t="s">
        <v>195</v>
      </c>
      <c r="AZ102" s="144"/>
      <c r="BA102" s="144"/>
      <c r="BB102" s="144"/>
      <c r="BC102" s="144"/>
      <c r="BD102" s="144"/>
      <c r="BE102" s="147">
        <f t="shared" ref="BE102:BE107" si="0">IF(N102="základná",J102,0)</f>
        <v>0</v>
      </c>
      <c r="BF102" s="147">
        <f t="shared" ref="BF102:BF107" si="1">IF(N102="znížená",J102,0)</f>
        <v>0</v>
      </c>
      <c r="BG102" s="147">
        <f t="shared" ref="BG102:BG107" si="2">IF(N102="zákl. prenesená",J102,0)</f>
        <v>0</v>
      </c>
      <c r="BH102" s="147">
        <f t="shared" ref="BH102:BH107" si="3">IF(N102="zníž. prenesená",J102,0)</f>
        <v>0</v>
      </c>
      <c r="BI102" s="147">
        <f t="shared" ref="BI102:BI107" si="4">IF(N102="nulová",J102,0)</f>
        <v>0</v>
      </c>
      <c r="BJ102" s="146" t="s">
        <v>83</v>
      </c>
      <c r="BK102" s="144"/>
      <c r="BL102" s="144"/>
      <c r="BM102" s="144"/>
    </row>
    <row r="103" spans="1:65" s="2" customFormat="1" ht="18" customHeight="1">
      <c r="A103" s="35"/>
      <c r="B103" s="140"/>
      <c r="C103" s="141"/>
      <c r="D103" s="289" t="s">
        <v>196</v>
      </c>
      <c r="E103" s="333"/>
      <c r="F103" s="333"/>
      <c r="G103" s="141"/>
      <c r="H103" s="141"/>
      <c r="I103" s="141"/>
      <c r="J103" s="102">
        <v>0</v>
      </c>
      <c r="K103" s="141"/>
      <c r="L103" s="143"/>
      <c r="M103" s="144"/>
      <c r="N103" s="145" t="s">
        <v>38</v>
      </c>
      <c r="O103" s="144"/>
      <c r="P103" s="144"/>
      <c r="Q103" s="144"/>
      <c r="R103" s="144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6" t="s">
        <v>195</v>
      </c>
      <c r="AZ103" s="144"/>
      <c r="BA103" s="144"/>
      <c r="BB103" s="144"/>
      <c r="BC103" s="144"/>
      <c r="BD103" s="144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83</v>
      </c>
      <c r="BK103" s="144"/>
      <c r="BL103" s="144"/>
      <c r="BM103" s="144"/>
    </row>
    <row r="104" spans="1:65" s="2" customFormat="1" ht="18" customHeight="1">
      <c r="A104" s="35"/>
      <c r="B104" s="140"/>
      <c r="C104" s="141"/>
      <c r="D104" s="289" t="s">
        <v>197</v>
      </c>
      <c r="E104" s="333"/>
      <c r="F104" s="333"/>
      <c r="G104" s="141"/>
      <c r="H104" s="141"/>
      <c r="I104" s="141"/>
      <c r="J104" s="102">
        <v>0</v>
      </c>
      <c r="K104" s="141"/>
      <c r="L104" s="143"/>
      <c r="M104" s="144"/>
      <c r="N104" s="145" t="s">
        <v>38</v>
      </c>
      <c r="O104" s="144"/>
      <c r="P104" s="144"/>
      <c r="Q104" s="144"/>
      <c r="R104" s="144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6" t="s">
        <v>195</v>
      </c>
      <c r="AZ104" s="144"/>
      <c r="BA104" s="144"/>
      <c r="BB104" s="144"/>
      <c r="BC104" s="144"/>
      <c r="BD104" s="144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83</v>
      </c>
      <c r="BK104" s="144"/>
      <c r="BL104" s="144"/>
      <c r="BM104" s="144"/>
    </row>
    <row r="105" spans="1:65" s="2" customFormat="1" ht="18" customHeight="1">
      <c r="A105" s="35"/>
      <c r="B105" s="140"/>
      <c r="C105" s="141"/>
      <c r="D105" s="289" t="s">
        <v>198</v>
      </c>
      <c r="E105" s="333"/>
      <c r="F105" s="333"/>
      <c r="G105" s="141"/>
      <c r="H105" s="141"/>
      <c r="I105" s="141"/>
      <c r="J105" s="102">
        <v>0</v>
      </c>
      <c r="K105" s="141"/>
      <c r="L105" s="143"/>
      <c r="M105" s="144"/>
      <c r="N105" s="145" t="s">
        <v>38</v>
      </c>
      <c r="O105" s="144"/>
      <c r="P105" s="144"/>
      <c r="Q105" s="144"/>
      <c r="R105" s="144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6" t="s">
        <v>195</v>
      </c>
      <c r="AZ105" s="144"/>
      <c r="BA105" s="144"/>
      <c r="BB105" s="144"/>
      <c r="BC105" s="144"/>
      <c r="BD105" s="144"/>
      <c r="BE105" s="147">
        <f t="shared" si="0"/>
        <v>0</v>
      </c>
      <c r="BF105" s="147">
        <f t="shared" si="1"/>
        <v>0</v>
      </c>
      <c r="BG105" s="147">
        <f t="shared" si="2"/>
        <v>0</v>
      </c>
      <c r="BH105" s="147">
        <f t="shared" si="3"/>
        <v>0</v>
      </c>
      <c r="BI105" s="147">
        <f t="shared" si="4"/>
        <v>0</v>
      </c>
      <c r="BJ105" s="146" t="s">
        <v>83</v>
      </c>
      <c r="BK105" s="144"/>
      <c r="BL105" s="144"/>
      <c r="BM105" s="144"/>
    </row>
    <row r="106" spans="1:65" s="2" customFormat="1" ht="18" customHeight="1">
      <c r="A106" s="35"/>
      <c r="B106" s="140"/>
      <c r="C106" s="141"/>
      <c r="D106" s="289" t="s">
        <v>199</v>
      </c>
      <c r="E106" s="333"/>
      <c r="F106" s="333"/>
      <c r="G106" s="141"/>
      <c r="H106" s="141"/>
      <c r="I106" s="141"/>
      <c r="J106" s="102">
        <v>0</v>
      </c>
      <c r="K106" s="141"/>
      <c r="L106" s="143"/>
      <c r="M106" s="144"/>
      <c r="N106" s="145" t="s">
        <v>38</v>
      </c>
      <c r="O106" s="144"/>
      <c r="P106" s="144"/>
      <c r="Q106" s="144"/>
      <c r="R106" s="144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6" t="s">
        <v>195</v>
      </c>
      <c r="AZ106" s="144"/>
      <c r="BA106" s="144"/>
      <c r="BB106" s="144"/>
      <c r="BC106" s="144"/>
      <c r="BD106" s="144"/>
      <c r="BE106" s="147">
        <f t="shared" si="0"/>
        <v>0</v>
      </c>
      <c r="BF106" s="147">
        <f t="shared" si="1"/>
        <v>0</v>
      </c>
      <c r="BG106" s="147">
        <f t="shared" si="2"/>
        <v>0</v>
      </c>
      <c r="BH106" s="147">
        <f t="shared" si="3"/>
        <v>0</v>
      </c>
      <c r="BI106" s="147">
        <f t="shared" si="4"/>
        <v>0</v>
      </c>
      <c r="BJ106" s="146" t="s">
        <v>83</v>
      </c>
      <c r="BK106" s="144"/>
      <c r="BL106" s="144"/>
      <c r="BM106" s="144"/>
    </row>
    <row r="107" spans="1:65" s="2" customFormat="1" ht="18" customHeight="1">
      <c r="A107" s="35"/>
      <c r="B107" s="140"/>
      <c r="C107" s="141"/>
      <c r="D107" s="142" t="s">
        <v>200</v>
      </c>
      <c r="E107" s="141"/>
      <c r="F107" s="141"/>
      <c r="G107" s="141"/>
      <c r="H107" s="141"/>
      <c r="I107" s="141"/>
      <c r="J107" s="102">
        <f>ROUND(J32*T107,2)</f>
        <v>0</v>
      </c>
      <c r="K107" s="141"/>
      <c r="L107" s="143"/>
      <c r="M107" s="144"/>
      <c r="N107" s="145" t="s">
        <v>38</v>
      </c>
      <c r="O107" s="144"/>
      <c r="P107" s="144"/>
      <c r="Q107" s="144"/>
      <c r="R107" s="144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6" t="s">
        <v>201</v>
      </c>
      <c r="AZ107" s="144"/>
      <c r="BA107" s="144"/>
      <c r="BB107" s="144"/>
      <c r="BC107" s="144"/>
      <c r="BD107" s="144"/>
      <c r="BE107" s="147">
        <f t="shared" si="0"/>
        <v>0</v>
      </c>
      <c r="BF107" s="147">
        <f t="shared" si="1"/>
        <v>0</v>
      </c>
      <c r="BG107" s="147">
        <f t="shared" si="2"/>
        <v>0</v>
      </c>
      <c r="BH107" s="147">
        <f t="shared" si="3"/>
        <v>0</v>
      </c>
      <c r="BI107" s="147">
        <f t="shared" si="4"/>
        <v>0</v>
      </c>
      <c r="BJ107" s="146" t="s">
        <v>83</v>
      </c>
      <c r="BK107" s="144"/>
      <c r="BL107" s="144"/>
      <c r="BM107" s="144"/>
    </row>
    <row r="108" spans="1:65" s="2" customFormat="1">
      <c r="A108" s="35"/>
      <c r="B108" s="36"/>
      <c r="C108" s="35"/>
      <c r="D108" s="35"/>
      <c r="E108" s="35"/>
      <c r="F108" s="35"/>
      <c r="G108" s="35"/>
      <c r="H108" s="35"/>
      <c r="I108" s="35"/>
      <c r="J108" s="35"/>
      <c r="K108" s="35"/>
      <c r="L108" s="4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65" s="2" customFormat="1" ht="29.25" customHeight="1">
      <c r="A109" s="35"/>
      <c r="B109" s="36"/>
      <c r="C109" s="108" t="s">
        <v>101</v>
      </c>
      <c r="D109" s="109"/>
      <c r="E109" s="109"/>
      <c r="F109" s="109"/>
      <c r="G109" s="109"/>
      <c r="H109" s="109"/>
      <c r="I109" s="109"/>
      <c r="J109" s="110">
        <f>ROUND(J98+J101,2)</f>
        <v>0</v>
      </c>
      <c r="K109" s="109"/>
      <c r="L109" s="4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65" s="2" customFormat="1" ht="7" customHeight="1">
      <c r="A110" s="35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7" customHeight="1">
      <c r="A114" s="35"/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4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5" customHeight="1">
      <c r="A115" s="35"/>
      <c r="B115" s="36"/>
      <c r="C115" s="22" t="s">
        <v>202</v>
      </c>
      <c r="D115" s="35"/>
      <c r="E115" s="35"/>
      <c r="F115" s="35"/>
      <c r="G115" s="35"/>
      <c r="H115" s="35"/>
      <c r="I115" s="35"/>
      <c r="J115" s="35"/>
      <c r="K115" s="35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7" customHeight="1">
      <c r="A116" s="35"/>
      <c r="B116" s="36"/>
      <c r="C116" s="35"/>
      <c r="D116" s="35"/>
      <c r="E116" s="35"/>
      <c r="F116" s="35"/>
      <c r="G116" s="35"/>
      <c r="H116" s="35"/>
      <c r="I116" s="35"/>
      <c r="J116" s="35"/>
      <c r="K116" s="35"/>
      <c r="L116" s="4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28" t="s">
        <v>15</v>
      </c>
      <c r="D117" s="35"/>
      <c r="E117" s="35"/>
      <c r="F117" s="35"/>
      <c r="G117" s="35"/>
      <c r="H117" s="35"/>
      <c r="I117" s="35"/>
      <c r="J117" s="35"/>
      <c r="K117" s="35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5"/>
      <c r="D118" s="35"/>
      <c r="E118" s="334" t="str">
        <f>E7</f>
        <v>LTC-LEOPOLDOVSKÝ TENISOVÝ KLUB</v>
      </c>
      <c r="F118" s="335"/>
      <c r="G118" s="335"/>
      <c r="H118" s="335"/>
      <c r="I118" s="35"/>
      <c r="J118" s="35"/>
      <c r="K118" s="35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1"/>
      <c r="C119" s="28" t="s">
        <v>115</v>
      </c>
      <c r="L119" s="21"/>
    </row>
    <row r="120" spans="1:31" s="2" customFormat="1" ht="16.5" customHeight="1">
      <c r="A120" s="35"/>
      <c r="B120" s="36"/>
      <c r="C120" s="35"/>
      <c r="D120" s="35"/>
      <c r="E120" s="334" t="s">
        <v>91</v>
      </c>
      <c r="F120" s="339"/>
      <c r="G120" s="339"/>
      <c r="H120" s="339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28" t="s">
        <v>120</v>
      </c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5"/>
      <c r="D122" s="35"/>
      <c r="E122" s="292">
        <f>E11</f>
        <v>0</v>
      </c>
      <c r="F122" s="339"/>
      <c r="G122" s="339"/>
      <c r="H122" s="339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7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28" t="s">
        <v>18</v>
      </c>
      <c r="D124" s="35"/>
      <c r="E124" s="35"/>
      <c r="F124" s="26" t="str">
        <f>F14</f>
        <v>Gucmanova ul.,Leopoldov</v>
      </c>
      <c r="G124" s="35"/>
      <c r="H124" s="35"/>
      <c r="I124" s="28" t="s">
        <v>20</v>
      </c>
      <c r="J124" s="58">
        <f>IF(J14="","",J14)</f>
        <v>44278</v>
      </c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7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5" customHeight="1">
      <c r="A126" s="35"/>
      <c r="B126" s="36"/>
      <c r="C126" s="28" t="s">
        <v>21</v>
      </c>
      <c r="D126" s="35"/>
      <c r="E126" s="35"/>
      <c r="F126" s="26" t="str">
        <f>E17</f>
        <v>Mesto Leopoldov</v>
      </c>
      <c r="G126" s="35"/>
      <c r="H126" s="35"/>
      <c r="I126" s="28" t="s">
        <v>26</v>
      </c>
      <c r="J126" s="31" t="str">
        <f>E23</f>
        <v>PLURAL,s.r.o.</v>
      </c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5" customHeight="1">
      <c r="A127" s="35"/>
      <c r="B127" s="36"/>
      <c r="C127" s="28" t="s">
        <v>24</v>
      </c>
      <c r="D127" s="35"/>
      <c r="E127" s="35"/>
      <c r="F127" s="26" t="str">
        <f>IF(E20="","",E20)</f>
        <v>Vyplň údaj</v>
      </c>
      <c r="G127" s="35"/>
      <c r="H127" s="35"/>
      <c r="I127" s="28" t="s">
        <v>28</v>
      </c>
      <c r="J127" s="31" t="str">
        <f>E26</f>
        <v>Rosoft,s.r.o.</v>
      </c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2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48"/>
      <c r="B129" s="149"/>
      <c r="C129" s="150" t="s">
        <v>203</v>
      </c>
      <c r="D129" s="151" t="s">
        <v>57</v>
      </c>
      <c r="E129" s="151" t="s">
        <v>53</v>
      </c>
      <c r="F129" s="151" t="s">
        <v>54</v>
      </c>
      <c r="G129" s="151" t="s">
        <v>204</v>
      </c>
      <c r="H129" s="151" t="s">
        <v>205</v>
      </c>
      <c r="I129" s="151" t="s">
        <v>206</v>
      </c>
      <c r="J129" s="152" t="s">
        <v>166</v>
      </c>
      <c r="K129" s="153" t="s">
        <v>207</v>
      </c>
      <c r="L129" s="154"/>
      <c r="M129" s="65" t="s">
        <v>1</v>
      </c>
      <c r="N129" s="66" t="s">
        <v>36</v>
      </c>
      <c r="O129" s="66" t="s">
        <v>208</v>
      </c>
      <c r="P129" s="66" t="s">
        <v>209</v>
      </c>
      <c r="Q129" s="66" t="s">
        <v>210</v>
      </c>
      <c r="R129" s="66" t="s">
        <v>211</v>
      </c>
      <c r="S129" s="66" t="s">
        <v>212</v>
      </c>
      <c r="T129" s="67" t="s">
        <v>213</v>
      </c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</row>
    <row r="130" spans="1:65" s="2" customFormat="1" ht="22.75" customHeight="1">
      <c r="A130" s="35"/>
      <c r="B130" s="36"/>
      <c r="C130" s="72" t="s">
        <v>163</v>
      </c>
      <c r="D130" s="35"/>
      <c r="E130" s="35"/>
      <c r="F130" s="35"/>
      <c r="G130" s="35"/>
      <c r="H130" s="35"/>
      <c r="I130" s="35"/>
      <c r="J130" s="155">
        <f>BK130</f>
        <v>0</v>
      </c>
      <c r="K130" s="35"/>
      <c r="L130" s="36"/>
      <c r="M130" s="68"/>
      <c r="N130" s="59"/>
      <c r="O130" s="69"/>
      <c r="P130" s="156">
        <f>SUM(P131:P181)</f>
        <v>0</v>
      </c>
      <c r="Q130" s="69"/>
      <c r="R130" s="156">
        <f>SUM(R131:R181)</f>
        <v>0</v>
      </c>
      <c r="S130" s="69"/>
      <c r="T130" s="157">
        <f>SUM(T131:T181)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71</v>
      </c>
      <c r="AU130" s="18" t="s">
        <v>168</v>
      </c>
      <c r="BK130" s="158">
        <f>SUM(BK131:BK181)</f>
        <v>0</v>
      </c>
    </row>
    <row r="131" spans="1:65" s="2" customFormat="1" ht="21.75" customHeight="1">
      <c r="A131" s="35"/>
      <c r="B131" s="140"/>
      <c r="C131" s="172" t="s">
        <v>78</v>
      </c>
      <c r="D131" s="172" t="s">
        <v>218</v>
      </c>
      <c r="E131" s="173" t="s">
        <v>1679</v>
      </c>
      <c r="F131" s="174" t="s">
        <v>1687</v>
      </c>
      <c r="G131" s="175" t="s">
        <v>399</v>
      </c>
      <c r="H131" s="176">
        <v>1</v>
      </c>
      <c r="I131" s="177"/>
      <c r="J131" s="178">
        <f t="shared" ref="J131:J162" si="5">ROUND(I131*H131,2)</f>
        <v>0</v>
      </c>
      <c r="K131" s="179"/>
      <c r="L131" s="36"/>
      <c r="M131" s="180" t="s">
        <v>1</v>
      </c>
      <c r="N131" s="181" t="s">
        <v>38</v>
      </c>
      <c r="O131" s="61"/>
      <c r="P131" s="182">
        <f t="shared" ref="P131:P162" si="6">O131*H131</f>
        <v>0</v>
      </c>
      <c r="Q131" s="182">
        <v>0</v>
      </c>
      <c r="R131" s="182">
        <f t="shared" ref="R131:R162" si="7">Q131*H131</f>
        <v>0</v>
      </c>
      <c r="S131" s="182">
        <v>0</v>
      </c>
      <c r="T131" s="183">
        <f t="shared" ref="T131:T162" si="8"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4" t="s">
        <v>222</v>
      </c>
      <c r="AT131" s="184" t="s">
        <v>218</v>
      </c>
      <c r="AU131" s="184" t="s">
        <v>72</v>
      </c>
      <c r="AY131" s="18" t="s">
        <v>216</v>
      </c>
      <c r="BE131" s="105">
        <f t="shared" ref="BE131:BE162" si="9">IF(N131="základná",J131,0)</f>
        <v>0</v>
      </c>
      <c r="BF131" s="105">
        <f t="shared" ref="BF131:BF162" si="10">IF(N131="znížená",J131,0)</f>
        <v>0</v>
      </c>
      <c r="BG131" s="105">
        <f t="shared" ref="BG131:BG162" si="11">IF(N131="zákl. prenesená",J131,0)</f>
        <v>0</v>
      </c>
      <c r="BH131" s="105">
        <f t="shared" ref="BH131:BH162" si="12">IF(N131="zníž. prenesená",J131,0)</f>
        <v>0</v>
      </c>
      <c r="BI131" s="105">
        <f t="shared" ref="BI131:BI162" si="13">IF(N131="nulová",J131,0)</f>
        <v>0</v>
      </c>
      <c r="BJ131" s="18" t="s">
        <v>83</v>
      </c>
      <c r="BK131" s="105">
        <f t="shared" ref="BK131:BK162" si="14">ROUND(I131*H131,2)</f>
        <v>0</v>
      </c>
      <c r="BL131" s="18" t="s">
        <v>222</v>
      </c>
      <c r="BM131" s="184" t="s">
        <v>83</v>
      </c>
    </row>
    <row r="132" spans="1:65" s="2" customFormat="1" ht="21.75" customHeight="1">
      <c r="A132" s="35"/>
      <c r="B132" s="140"/>
      <c r="C132" s="206" t="s">
        <v>83</v>
      </c>
      <c r="D132" s="206" t="s">
        <v>272</v>
      </c>
      <c r="E132" s="207" t="s">
        <v>1681</v>
      </c>
      <c r="F132" s="208" t="s">
        <v>1688</v>
      </c>
      <c r="G132" s="209" t="s">
        <v>399</v>
      </c>
      <c r="H132" s="210">
        <v>1</v>
      </c>
      <c r="I132" s="211"/>
      <c r="J132" s="212">
        <f t="shared" si="5"/>
        <v>0</v>
      </c>
      <c r="K132" s="213"/>
      <c r="L132" s="214"/>
      <c r="M132" s="215" t="s">
        <v>1</v>
      </c>
      <c r="N132" s="216" t="s">
        <v>38</v>
      </c>
      <c r="O132" s="61"/>
      <c r="P132" s="182">
        <f t="shared" si="6"/>
        <v>0</v>
      </c>
      <c r="Q132" s="182">
        <v>0</v>
      </c>
      <c r="R132" s="182">
        <f t="shared" si="7"/>
        <v>0</v>
      </c>
      <c r="S132" s="182">
        <v>0</v>
      </c>
      <c r="T132" s="183">
        <f t="shared" si="8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4" t="s">
        <v>260</v>
      </c>
      <c r="AT132" s="184" t="s">
        <v>272</v>
      </c>
      <c r="AU132" s="184" t="s">
        <v>72</v>
      </c>
      <c r="AY132" s="18" t="s">
        <v>216</v>
      </c>
      <c r="BE132" s="105">
        <f t="shared" si="9"/>
        <v>0</v>
      </c>
      <c r="BF132" s="105">
        <f t="shared" si="10"/>
        <v>0</v>
      </c>
      <c r="BG132" s="105">
        <f t="shared" si="11"/>
        <v>0</v>
      </c>
      <c r="BH132" s="105">
        <f t="shared" si="12"/>
        <v>0</v>
      </c>
      <c r="BI132" s="105">
        <f t="shared" si="13"/>
        <v>0</v>
      </c>
      <c r="BJ132" s="18" t="s">
        <v>83</v>
      </c>
      <c r="BK132" s="105">
        <f t="shared" si="14"/>
        <v>0</v>
      </c>
      <c r="BL132" s="18" t="s">
        <v>222</v>
      </c>
      <c r="BM132" s="184" t="s">
        <v>222</v>
      </c>
    </row>
    <row r="133" spans="1:65" s="2" customFormat="1" ht="21.75" customHeight="1">
      <c r="A133" s="35"/>
      <c r="B133" s="140"/>
      <c r="C133" s="206" t="s">
        <v>237</v>
      </c>
      <c r="D133" s="206" t="s">
        <v>272</v>
      </c>
      <c r="E133" s="207" t="s">
        <v>1683</v>
      </c>
      <c r="F133" s="208" t="s">
        <v>1689</v>
      </c>
      <c r="G133" s="209" t="s">
        <v>399</v>
      </c>
      <c r="H133" s="210">
        <v>1</v>
      </c>
      <c r="I133" s="211"/>
      <c r="J133" s="212">
        <f t="shared" si="5"/>
        <v>0</v>
      </c>
      <c r="K133" s="213"/>
      <c r="L133" s="214"/>
      <c r="M133" s="215" t="s">
        <v>1</v>
      </c>
      <c r="N133" s="216" t="s">
        <v>38</v>
      </c>
      <c r="O133" s="61"/>
      <c r="P133" s="182">
        <f t="shared" si="6"/>
        <v>0</v>
      </c>
      <c r="Q133" s="182">
        <v>0</v>
      </c>
      <c r="R133" s="182">
        <f t="shared" si="7"/>
        <v>0</v>
      </c>
      <c r="S133" s="182">
        <v>0</v>
      </c>
      <c r="T133" s="183">
        <f t="shared" si="8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4" t="s">
        <v>260</v>
      </c>
      <c r="AT133" s="184" t="s">
        <v>272</v>
      </c>
      <c r="AU133" s="184" t="s">
        <v>72</v>
      </c>
      <c r="AY133" s="18" t="s">
        <v>216</v>
      </c>
      <c r="BE133" s="105">
        <f t="shared" si="9"/>
        <v>0</v>
      </c>
      <c r="BF133" s="105">
        <f t="shared" si="10"/>
        <v>0</v>
      </c>
      <c r="BG133" s="105">
        <f t="shared" si="11"/>
        <v>0</v>
      </c>
      <c r="BH133" s="105">
        <f t="shared" si="12"/>
        <v>0</v>
      </c>
      <c r="BI133" s="105">
        <f t="shared" si="13"/>
        <v>0</v>
      </c>
      <c r="BJ133" s="18" t="s">
        <v>83</v>
      </c>
      <c r="BK133" s="105">
        <f t="shared" si="14"/>
        <v>0</v>
      </c>
      <c r="BL133" s="18" t="s">
        <v>222</v>
      </c>
      <c r="BM133" s="184" t="s">
        <v>250</v>
      </c>
    </row>
    <row r="134" spans="1:65" s="2" customFormat="1" ht="16.5" customHeight="1">
      <c r="A134" s="35"/>
      <c r="B134" s="140"/>
      <c r="C134" s="172" t="s">
        <v>222</v>
      </c>
      <c r="D134" s="172" t="s">
        <v>218</v>
      </c>
      <c r="E134" s="173" t="s">
        <v>1685</v>
      </c>
      <c r="F134" s="174" t="s">
        <v>1690</v>
      </c>
      <c r="G134" s="175" t="s">
        <v>399</v>
      </c>
      <c r="H134" s="176">
        <v>1</v>
      </c>
      <c r="I134" s="177"/>
      <c r="J134" s="178">
        <f t="shared" si="5"/>
        <v>0</v>
      </c>
      <c r="K134" s="179"/>
      <c r="L134" s="36"/>
      <c r="M134" s="180" t="s">
        <v>1</v>
      </c>
      <c r="N134" s="181" t="s">
        <v>38</v>
      </c>
      <c r="O134" s="61"/>
      <c r="P134" s="182">
        <f t="shared" si="6"/>
        <v>0</v>
      </c>
      <c r="Q134" s="182">
        <v>0</v>
      </c>
      <c r="R134" s="182">
        <f t="shared" si="7"/>
        <v>0</v>
      </c>
      <c r="S134" s="182">
        <v>0</v>
      </c>
      <c r="T134" s="183">
        <f t="shared" si="8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4" t="s">
        <v>222</v>
      </c>
      <c r="AT134" s="184" t="s">
        <v>218</v>
      </c>
      <c r="AU134" s="184" t="s">
        <v>72</v>
      </c>
      <c r="AY134" s="18" t="s">
        <v>216</v>
      </c>
      <c r="BE134" s="105">
        <f t="shared" si="9"/>
        <v>0</v>
      </c>
      <c r="BF134" s="105">
        <f t="shared" si="10"/>
        <v>0</v>
      </c>
      <c r="BG134" s="105">
        <f t="shared" si="11"/>
        <v>0</v>
      </c>
      <c r="BH134" s="105">
        <f t="shared" si="12"/>
        <v>0</v>
      </c>
      <c r="BI134" s="105">
        <f t="shared" si="13"/>
        <v>0</v>
      </c>
      <c r="BJ134" s="18" t="s">
        <v>83</v>
      </c>
      <c r="BK134" s="105">
        <f t="shared" si="14"/>
        <v>0</v>
      </c>
      <c r="BL134" s="18" t="s">
        <v>222</v>
      </c>
      <c r="BM134" s="184" t="s">
        <v>260</v>
      </c>
    </row>
    <row r="135" spans="1:65" s="2" customFormat="1" ht="21.75" customHeight="1">
      <c r="A135" s="35"/>
      <c r="B135" s="140"/>
      <c r="C135" s="206" t="s">
        <v>246</v>
      </c>
      <c r="D135" s="206" t="s">
        <v>272</v>
      </c>
      <c r="E135" s="207" t="s">
        <v>1691</v>
      </c>
      <c r="F135" s="208" t="s">
        <v>1692</v>
      </c>
      <c r="G135" s="209" t="s">
        <v>399</v>
      </c>
      <c r="H135" s="210">
        <v>1</v>
      </c>
      <c r="I135" s="211"/>
      <c r="J135" s="212">
        <f t="shared" si="5"/>
        <v>0</v>
      </c>
      <c r="K135" s="213"/>
      <c r="L135" s="214"/>
      <c r="M135" s="215" t="s">
        <v>1</v>
      </c>
      <c r="N135" s="216" t="s">
        <v>38</v>
      </c>
      <c r="O135" s="61"/>
      <c r="P135" s="182">
        <f t="shared" si="6"/>
        <v>0</v>
      </c>
      <c r="Q135" s="182">
        <v>0</v>
      </c>
      <c r="R135" s="182">
        <f t="shared" si="7"/>
        <v>0</v>
      </c>
      <c r="S135" s="182">
        <v>0</v>
      </c>
      <c r="T135" s="183">
        <f t="shared" si="8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4" t="s">
        <v>260</v>
      </c>
      <c r="AT135" s="184" t="s">
        <v>272</v>
      </c>
      <c r="AU135" s="184" t="s">
        <v>72</v>
      </c>
      <c r="AY135" s="18" t="s">
        <v>216</v>
      </c>
      <c r="BE135" s="105">
        <f t="shared" si="9"/>
        <v>0</v>
      </c>
      <c r="BF135" s="105">
        <f t="shared" si="10"/>
        <v>0</v>
      </c>
      <c r="BG135" s="105">
        <f t="shared" si="11"/>
        <v>0</v>
      </c>
      <c r="BH135" s="105">
        <f t="shared" si="12"/>
        <v>0</v>
      </c>
      <c r="BI135" s="105">
        <f t="shared" si="13"/>
        <v>0</v>
      </c>
      <c r="BJ135" s="18" t="s">
        <v>83</v>
      </c>
      <c r="BK135" s="105">
        <f t="shared" si="14"/>
        <v>0</v>
      </c>
      <c r="BL135" s="18" t="s">
        <v>222</v>
      </c>
      <c r="BM135" s="184" t="s">
        <v>271</v>
      </c>
    </row>
    <row r="136" spans="1:65" s="2" customFormat="1" ht="16.5" customHeight="1">
      <c r="A136" s="35"/>
      <c r="B136" s="140"/>
      <c r="C136" s="172" t="s">
        <v>250</v>
      </c>
      <c r="D136" s="172" t="s">
        <v>218</v>
      </c>
      <c r="E136" s="173" t="s">
        <v>1693</v>
      </c>
      <c r="F136" s="174" t="s">
        <v>1694</v>
      </c>
      <c r="G136" s="175" t="s">
        <v>399</v>
      </c>
      <c r="H136" s="176">
        <v>1</v>
      </c>
      <c r="I136" s="177"/>
      <c r="J136" s="178">
        <f t="shared" si="5"/>
        <v>0</v>
      </c>
      <c r="K136" s="179"/>
      <c r="L136" s="36"/>
      <c r="M136" s="180" t="s">
        <v>1</v>
      </c>
      <c r="N136" s="181" t="s">
        <v>38</v>
      </c>
      <c r="O136" s="61"/>
      <c r="P136" s="182">
        <f t="shared" si="6"/>
        <v>0</v>
      </c>
      <c r="Q136" s="182">
        <v>0</v>
      </c>
      <c r="R136" s="182">
        <f t="shared" si="7"/>
        <v>0</v>
      </c>
      <c r="S136" s="182">
        <v>0</v>
      </c>
      <c r="T136" s="183">
        <f t="shared" si="8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4" t="s">
        <v>222</v>
      </c>
      <c r="AT136" s="184" t="s">
        <v>218</v>
      </c>
      <c r="AU136" s="184" t="s">
        <v>72</v>
      </c>
      <c r="AY136" s="18" t="s">
        <v>216</v>
      </c>
      <c r="BE136" s="105">
        <f t="shared" si="9"/>
        <v>0</v>
      </c>
      <c r="BF136" s="105">
        <f t="shared" si="10"/>
        <v>0</v>
      </c>
      <c r="BG136" s="105">
        <f t="shared" si="11"/>
        <v>0</v>
      </c>
      <c r="BH136" s="105">
        <f t="shared" si="12"/>
        <v>0</v>
      </c>
      <c r="BI136" s="105">
        <f t="shared" si="13"/>
        <v>0</v>
      </c>
      <c r="BJ136" s="18" t="s">
        <v>83</v>
      </c>
      <c r="BK136" s="105">
        <f t="shared" si="14"/>
        <v>0</v>
      </c>
      <c r="BL136" s="18" t="s">
        <v>222</v>
      </c>
      <c r="BM136" s="184" t="s">
        <v>283</v>
      </c>
    </row>
    <row r="137" spans="1:65" s="2" customFormat="1" ht="16.5" customHeight="1">
      <c r="A137" s="35"/>
      <c r="B137" s="140"/>
      <c r="C137" s="206" t="s">
        <v>256</v>
      </c>
      <c r="D137" s="206" t="s">
        <v>272</v>
      </c>
      <c r="E137" s="207" t="s">
        <v>1695</v>
      </c>
      <c r="F137" s="208" t="s">
        <v>1696</v>
      </c>
      <c r="G137" s="209" t="s">
        <v>399</v>
      </c>
      <c r="H137" s="210">
        <v>1</v>
      </c>
      <c r="I137" s="211"/>
      <c r="J137" s="212">
        <f t="shared" si="5"/>
        <v>0</v>
      </c>
      <c r="K137" s="213"/>
      <c r="L137" s="214"/>
      <c r="M137" s="215" t="s">
        <v>1</v>
      </c>
      <c r="N137" s="216" t="s">
        <v>38</v>
      </c>
      <c r="O137" s="61"/>
      <c r="P137" s="182">
        <f t="shared" si="6"/>
        <v>0</v>
      </c>
      <c r="Q137" s="182">
        <v>0</v>
      </c>
      <c r="R137" s="182">
        <f t="shared" si="7"/>
        <v>0</v>
      </c>
      <c r="S137" s="182">
        <v>0</v>
      </c>
      <c r="T137" s="183">
        <f t="shared" si="8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4" t="s">
        <v>260</v>
      </c>
      <c r="AT137" s="184" t="s">
        <v>272</v>
      </c>
      <c r="AU137" s="184" t="s">
        <v>72</v>
      </c>
      <c r="AY137" s="18" t="s">
        <v>216</v>
      </c>
      <c r="BE137" s="105">
        <f t="shared" si="9"/>
        <v>0</v>
      </c>
      <c r="BF137" s="105">
        <f t="shared" si="10"/>
        <v>0</v>
      </c>
      <c r="BG137" s="105">
        <f t="shared" si="11"/>
        <v>0</v>
      </c>
      <c r="BH137" s="105">
        <f t="shared" si="12"/>
        <v>0</v>
      </c>
      <c r="BI137" s="105">
        <f t="shared" si="13"/>
        <v>0</v>
      </c>
      <c r="BJ137" s="18" t="s">
        <v>83</v>
      </c>
      <c r="BK137" s="105">
        <f t="shared" si="14"/>
        <v>0</v>
      </c>
      <c r="BL137" s="18" t="s">
        <v>222</v>
      </c>
      <c r="BM137" s="184" t="s">
        <v>291</v>
      </c>
    </row>
    <row r="138" spans="1:65" s="2" customFormat="1" ht="21.75" customHeight="1">
      <c r="A138" s="35"/>
      <c r="B138" s="140"/>
      <c r="C138" s="172" t="s">
        <v>260</v>
      </c>
      <c r="D138" s="172" t="s">
        <v>218</v>
      </c>
      <c r="E138" s="173" t="s">
        <v>1697</v>
      </c>
      <c r="F138" s="174" t="s">
        <v>1698</v>
      </c>
      <c r="G138" s="175" t="s">
        <v>399</v>
      </c>
      <c r="H138" s="176">
        <v>1</v>
      </c>
      <c r="I138" s="177"/>
      <c r="J138" s="178">
        <f t="shared" si="5"/>
        <v>0</v>
      </c>
      <c r="K138" s="179"/>
      <c r="L138" s="36"/>
      <c r="M138" s="180" t="s">
        <v>1</v>
      </c>
      <c r="N138" s="181" t="s">
        <v>38</v>
      </c>
      <c r="O138" s="61"/>
      <c r="P138" s="182">
        <f t="shared" si="6"/>
        <v>0</v>
      </c>
      <c r="Q138" s="182">
        <v>0</v>
      </c>
      <c r="R138" s="182">
        <f t="shared" si="7"/>
        <v>0</v>
      </c>
      <c r="S138" s="182">
        <v>0</v>
      </c>
      <c r="T138" s="183">
        <f t="shared" si="8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4" t="s">
        <v>222</v>
      </c>
      <c r="AT138" s="184" t="s">
        <v>218</v>
      </c>
      <c r="AU138" s="184" t="s">
        <v>72</v>
      </c>
      <c r="AY138" s="18" t="s">
        <v>216</v>
      </c>
      <c r="BE138" s="105">
        <f t="shared" si="9"/>
        <v>0</v>
      </c>
      <c r="BF138" s="105">
        <f t="shared" si="10"/>
        <v>0</v>
      </c>
      <c r="BG138" s="105">
        <f t="shared" si="11"/>
        <v>0</v>
      </c>
      <c r="BH138" s="105">
        <f t="shared" si="12"/>
        <v>0</v>
      </c>
      <c r="BI138" s="105">
        <f t="shared" si="13"/>
        <v>0</v>
      </c>
      <c r="BJ138" s="18" t="s">
        <v>83</v>
      </c>
      <c r="BK138" s="105">
        <f t="shared" si="14"/>
        <v>0</v>
      </c>
      <c r="BL138" s="18" t="s">
        <v>222</v>
      </c>
      <c r="BM138" s="184" t="s">
        <v>301</v>
      </c>
    </row>
    <row r="139" spans="1:65" s="2" customFormat="1" ht="21.75" customHeight="1">
      <c r="A139" s="35"/>
      <c r="B139" s="140"/>
      <c r="C139" s="206" t="s">
        <v>266</v>
      </c>
      <c r="D139" s="206" t="s">
        <v>272</v>
      </c>
      <c r="E139" s="207" t="s">
        <v>1699</v>
      </c>
      <c r="F139" s="208" t="s">
        <v>1700</v>
      </c>
      <c r="G139" s="209" t="s">
        <v>399</v>
      </c>
      <c r="H139" s="210">
        <v>1</v>
      </c>
      <c r="I139" s="211"/>
      <c r="J139" s="212">
        <f t="shared" si="5"/>
        <v>0</v>
      </c>
      <c r="K139" s="213"/>
      <c r="L139" s="214"/>
      <c r="M139" s="215" t="s">
        <v>1</v>
      </c>
      <c r="N139" s="216" t="s">
        <v>38</v>
      </c>
      <c r="O139" s="61"/>
      <c r="P139" s="182">
        <f t="shared" si="6"/>
        <v>0</v>
      </c>
      <c r="Q139" s="182">
        <v>0</v>
      </c>
      <c r="R139" s="182">
        <f t="shared" si="7"/>
        <v>0</v>
      </c>
      <c r="S139" s="182">
        <v>0</v>
      </c>
      <c r="T139" s="183">
        <f t="shared" si="8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4" t="s">
        <v>260</v>
      </c>
      <c r="AT139" s="184" t="s">
        <v>272</v>
      </c>
      <c r="AU139" s="184" t="s">
        <v>72</v>
      </c>
      <c r="AY139" s="18" t="s">
        <v>216</v>
      </c>
      <c r="BE139" s="105">
        <f t="shared" si="9"/>
        <v>0</v>
      </c>
      <c r="BF139" s="105">
        <f t="shared" si="10"/>
        <v>0</v>
      </c>
      <c r="BG139" s="105">
        <f t="shared" si="11"/>
        <v>0</v>
      </c>
      <c r="BH139" s="105">
        <f t="shared" si="12"/>
        <v>0</v>
      </c>
      <c r="BI139" s="105">
        <f t="shared" si="13"/>
        <v>0</v>
      </c>
      <c r="BJ139" s="18" t="s">
        <v>83</v>
      </c>
      <c r="BK139" s="105">
        <f t="shared" si="14"/>
        <v>0</v>
      </c>
      <c r="BL139" s="18" t="s">
        <v>222</v>
      </c>
      <c r="BM139" s="184" t="s">
        <v>309</v>
      </c>
    </row>
    <row r="140" spans="1:65" s="2" customFormat="1" ht="16.5" customHeight="1">
      <c r="A140" s="35"/>
      <c r="B140" s="140"/>
      <c r="C140" s="172" t="s">
        <v>271</v>
      </c>
      <c r="D140" s="172" t="s">
        <v>218</v>
      </c>
      <c r="E140" s="173" t="s">
        <v>1701</v>
      </c>
      <c r="F140" s="174" t="s">
        <v>1702</v>
      </c>
      <c r="G140" s="175" t="s">
        <v>399</v>
      </c>
      <c r="H140" s="176">
        <v>1</v>
      </c>
      <c r="I140" s="177"/>
      <c r="J140" s="178">
        <f t="shared" si="5"/>
        <v>0</v>
      </c>
      <c r="K140" s="179"/>
      <c r="L140" s="36"/>
      <c r="M140" s="180" t="s">
        <v>1</v>
      </c>
      <c r="N140" s="181" t="s">
        <v>38</v>
      </c>
      <c r="O140" s="61"/>
      <c r="P140" s="182">
        <f t="shared" si="6"/>
        <v>0</v>
      </c>
      <c r="Q140" s="182">
        <v>0</v>
      </c>
      <c r="R140" s="182">
        <f t="shared" si="7"/>
        <v>0</v>
      </c>
      <c r="S140" s="182">
        <v>0</v>
      </c>
      <c r="T140" s="183">
        <f t="shared" si="8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4" t="s">
        <v>222</v>
      </c>
      <c r="AT140" s="184" t="s">
        <v>218</v>
      </c>
      <c r="AU140" s="184" t="s">
        <v>72</v>
      </c>
      <c r="AY140" s="18" t="s">
        <v>216</v>
      </c>
      <c r="BE140" s="105">
        <f t="shared" si="9"/>
        <v>0</v>
      </c>
      <c r="BF140" s="105">
        <f t="shared" si="10"/>
        <v>0</v>
      </c>
      <c r="BG140" s="105">
        <f t="shared" si="11"/>
        <v>0</v>
      </c>
      <c r="BH140" s="105">
        <f t="shared" si="12"/>
        <v>0</v>
      </c>
      <c r="BI140" s="105">
        <f t="shared" si="13"/>
        <v>0</v>
      </c>
      <c r="BJ140" s="18" t="s">
        <v>83</v>
      </c>
      <c r="BK140" s="105">
        <f t="shared" si="14"/>
        <v>0</v>
      </c>
      <c r="BL140" s="18" t="s">
        <v>222</v>
      </c>
      <c r="BM140" s="184" t="s">
        <v>7</v>
      </c>
    </row>
    <row r="141" spans="1:65" s="2" customFormat="1" ht="33" customHeight="1">
      <c r="A141" s="35"/>
      <c r="B141" s="140"/>
      <c r="C141" s="206" t="s">
        <v>278</v>
      </c>
      <c r="D141" s="206" t="s">
        <v>272</v>
      </c>
      <c r="E141" s="207" t="s">
        <v>1703</v>
      </c>
      <c r="F141" s="208" t="s">
        <v>1704</v>
      </c>
      <c r="G141" s="209" t="s">
        <v>399</v>
      </c>
      <c r="H141" s="210">
        <v>1</v>
      </c>
      <c r="I141" s="211"/>
      <c r="J141" s="212">
        <f t="shared" si="5"/>
        <v>0</v>
      </c>
      <c r="K141" s="213"/>
      <c r="L141" s="214"/>
      <c r="M141" s="215" t="s">
        <v>1</v>
      </c>
      <c r="N141" s="216" t="s">
        <v>38</v>
      </c>
      <c r="O141" s="61"/>
      <c r="P141" s="182">
        <f t="shared" si="6"/>
        <v>0</v>
      </c>
      <c r="Q141" s="182">
        <v>0</v>
      </c>
      <c r="R141" s="182">
        <f t="shared" si="7"/>
        <v>0</v>
      </c>
      <c r="S141" s="182">
        <v>0</v>
      </c>
      <c r="T141" s="183">
        <f t="shared" si="8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4" t="s">
        <v>260</v>
      </c>
      <c r="AT141" s="184" t="s">
        <v>272</v>
      </c>
      <c r="AU141" s="184" t="s">
        <v>72</v>
      </c>
      <c r="AY141" s="18" t="s">
        <v>216</v>
      </c>
      <c r="BE141" s="105">
        <f t="shared" si="9"/>
        <v>0</v>
      </c>
      <c r="BF141" s="105">
        <f t="shared" si="10"/>
        <v>0</v>
      </c>
      <c r="BG141" s="105">
        <f t="shared" si="11"/>
        <v>0</v>
      </c>
      <c r="BH141" s="105">
        <f t="shared" si="12"/>
        <v>0</v>
      </c>
      <c r="BI141" s="105">
        <f t="shared" si="13"/>
        <v>0</v>
      </c>
      <c r="BJ141" s="18" t="s">
        <v>83</v>
      </c>
      <c r="BK141" s="105">
        <f t="shared" si="14"/>
        <v>0</v>
      </c>
      <c r="BL141" s="18" t="s">
        <v>222</v>
      </c>
      <c r="BM141" s="184" t="s">
        <v>330</v>
      </c>
    </row>
    <row r="142" spans="1:65" s="2" customFormat="1" ht="16.5" customHeight="1">
      <c r="A142" s="35"/>
      <c r="B142" s="140"/>
      <c r="C142" s="172" t="s">
        <v>283</v>
      </c>
      <c r="D142" s="172" t="s">
        <v>218</v>
      </c>
      <c r="E142" s="173" t="s">
        <v>1705</v>
      </c>
      <c r="F142" s="174" t="s">
        <v>1706</v>
      </c>
      <c r="G142" s="175" t="s">
        <v>399</v>
      </c>
      <c r="H142" s="176">
        <v>2</v>
      </c>
      <c r="I142" s="177"/>
      <c r="J142" s="178">
        <f t="shared" si="5"/>
        <v>0</v>
      </c>
      <c r="K142" s="179"/>
      <c r="L142" s="36"/>
      <c r="M142" s="180" t="s">
        <v>1</v>
      </c>
      <c r="N142" s="181" t="s">
        <v>38</v>
      </c>
      <c r="O142" s="61"/>
      <c r="P142" s="182">
        <f t="shared" si="6"/>
        <v>0</v>
      </c>
      <c r="Q142" s="182">
        <v>0</v>
      </c>
      <c r="R142" s="182">
        <f t="shared" si="7"/>
        <v>0</v>
      </c>
      <c r="S142" s="182">
        <v>0</v>
      </c>
      <c r="T142" s="183">
        <f t="shared" si="8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4" t="s">
        <v>222</v>
      </c>
      <c r="AT142" s="184" t="s">
        <v>218</v>
      </c>
      <c r="AU142" s="184" t="s">
        <v>72</v>
      </c>
      <c r="AY142" s="18" t="s">
        <v>216</v>
      </c>
      <c r="BE142" s="105">
        <f t="shared" si="9"/>
        <v>0</v>
      </c>
      <c r="BF142" s="105">
        <f t="shared" si="10"/>
        <v>0</v>
      </c>
      <c r="BG142" s="105">
        <f t="shared" si="11"/>
        <v>0</v>
      </c>
      <c r="BH142" s="105">
        <f t="shared" si="12"/>
        <v>0</v>
      </c>
      <c r="BI142" s="105">
        <f t="shared" si="13"/>
        <v>0</v>
      </c>
      <c r="BJ142" s="18" t="s">
        <v>83</v>
      </c>
      <c r="BK142" s="105">
        <f t="shared" si="14"/>
        <v>0</v>
      </c>
      <c r="BL142" s="18" t="s">
        <v>222</v>
      </c>
      <c r="BM142" s="184" t="s">
        <v>340</v>
      </c>
    </row>
    <row r="143" spans="1:65" s="2" customFormat="1" ht="21.75" customHeight="1">
      <c r="A143" s="35"/>
      <c r="B143" s="140"/>
      <c r="C143" s="206" t="s">
        <v>287</v>
      </c>
      <c r="D143" s="206" t="s">
        <v>272</v>
      </c>
      <c r="E143" s="207" t="s">
        <v>1707</v>
      </c>
      <c r="F143" s="208" t="s">
        <v>1708</v>
      </c>
      <c r="G143" s="209" t="s">
        <v>399</v>
      </c>
      <c r="H143" s="210">
        <v>2</v>
      </c>
      <c r="I143" s="211"/>
      <c r="J143" s="212">
        <f t="shared" si="5"/>
        <v>0</v>
      </c>
      <c r="K143" s="213"/>
      <c r="L143" s="214"/>
      <c r="M143" s="215" t="s">
        <v>1</v>
      </c>
      <c r="N143" s="216" t="s">
        <v>38</v>
      </c>
      <c r="O143" s="61"/>
      <c r="P143" s="182">
        <f t="shared" si="6"/>
        <v>0</v>
      </c>
      <c r="Q143" s="182">
        <v>0</v>
      </c>
      <c r="R143" s="182">
        <f t="shared" si="7"/>
        <v>0</v>
      </c>
      <c r="S143" s="182">
        <v>0</v>
      </c>
      <c r="T143" s="183">
        <f t="shared" si="8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4" t="s">
        <v>260</v>
      </c>
      <c r="AT143" s="184" t="s">
        <v>272</v>
      </c>
      <c r="AU143" s="184" t="s">
        <v>72</v>
      </c>
      <c r="AY143" s="18" t="s">
        <v>216</v>
      </c>
      <c r="BE143" s="105">
        <f t="shared" si="9"/>
        <v>0</v>
      </c>
      <c r="BF143" s="105">
        <f t="shared" si="10"/>
        <v>0</v>
      </c>
      <c r="BG143" s="105">
        <f t="shared" si="11"/>
        <v>0</v>
      </c>
      <c r="BH143" s="105">
        <f t="shared" si="12"/>
        <v>0</v>
      </c>
      <c r="BI143" s="105">
        <f t="shared" si="13"/>
        <v>0</v>
      </c>
      <c r="BJ143" s="18" t="s">
        <v>83</v>
      </c>
      <c r="BK143" s="105">
        <f t="shared" si="14"/>
        <v>0</v>
      </c>
      <c r="BL143" s="18" t="s">
        <v>222</v>
      </c>
      <c r="BM143" s="184" t="s">
        <v>356</v>
      </c>
    </row>
    <row r="144" spans="1:65" s="2" customFormat="1" ht="16.5" customHeight="1">
      <c r="A144" s="35"/>
      <c r="B144" s="140"/>
      <c r="C144" s="172" t="s">
        <v>291</v>
      </c>
      <c r="D144" s="172" t="s">
        <v>218</v>
      </c>
      <c r="E144" s="173" t="s">
        <v>1709</v>
      </c>
      <c r="F144" s="174" t="s">
        <v>1710</v>
      </c>
      <c r="G144" s="175" t="s">
        <v>399</v>
      </c>
      <c r="H144" s="176">
        <v>9</v>
      </c>
      <c r="I144" s="177"/>
      <c r="J144" s="178">
        <f t="shared" si="5"/>
        <v>0</v>
      </c>
      <c r="K144" s="179"/>
      <c r="L144" s="36"/>
      <c r="M144" s="180" t="s">
        <v>1</v>
      </c>
      <c r="N144" s="181" t="s">
        <v>38</v>
      </c>
      <c r="O144" s="61"/>
      <c r="P144" s="182">
        <f t="shared" si="6"/>
        <v>0</v>
      </c>
      <c r="Q144" s="182">
        <v>0</v>
      </c>
      <c r="R144" s="182">
        <f t="shared" si="7"/>
        <v>0</v>
      </c>
      <c r="S144" s="182">
        <v>0</v>
      </c>
      <c r="T144" s="183">
        <f t="shared" si="8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4" t="s">
        <v>222</v>
      </c>
      <c r="AT144" s="184" t="s">
        <v>218</v>
      </c>
      <c r="AU144" s="184" t="s">
        <v>72</v>
      </c>
      <c r="AY144" s="18" t="s">
        <v>216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83</v>
      </c>
      <c r="BK144" s="105">
        <f t="shared" si="14"/>
        <v>0</v>
      </c>
      <c r="BL144" s="18" t="s">
        <v>222</v>
      </c>
      <c r="BM144" s="184" t="s">
        <v>379</v>
      </c>
    </row>
    <row r="145" spans="1:65" s="2" customFormat="1" ht="16.5" customHeight="1">
      <c r="A145" s="35"/>
      <c r="B145" s="140"/>
      <c r="C145" s="206" t="s">
        <v>295</v>
      </c>
      <c r="D145" s="206" t="s">
        <v>272</v>
      </c>
      <c r="E145" s="207" t="s">
        <v>1711</v>
      </c>
      <c r="F145" s="208" t="s">
        <v>1712</v>
      </c>
      <c r="G145" s="209" t="s">
        <v>399</v>
      </c>
      <c r="H145" s="210">
        <v>9</v>
      </c>
      <c r="I145" s="211"/>
      <c r="J145" s="212">
        <f t="shared" si="5"/>
        <v>0</v>
      </c>
      <c r="K145" s="213"/>
      <c r="L145" s="214"/>
      <c r="M145" s="215" t="s">
        <v>1</v>
      </c>
      <c r="N145" s="216" t="s">
        <v>38</v>
      </c>
      <c r="O145" s="61"/>
      <c r="P145" s="182">
        <f t="shared" si="6"/>
        <v>0</v>
      </c>
      <c r="Q145" s="182">
        <v>0</v>
      </c>
      <c r="R145" s="182">
        <f t="shared" si="7"/>
        <v>0</v>
      </c>
      <c r="S145" s="182">
        <v>0</v>
      </c>
      <c r="T145" s="183">
        <f t="shared" si="8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4" t="s">
        <v>260</v>
      </c>
      <c r="AT145" s="184" t="s">
        <v>272</v>
      </c>
      <c r="AU145" s="184" t="s">
        <v>72</v>
      </c>
      <c r="AY145" s="18" t="s">
        <v>216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83</v>
      </c>
      <c r="BK145" s="105">
        <f t="shared" si="14"/>
        <v>0</v>
      </c>
      <c r="BL145" s="18" t="s">
        <v>222</v>
      </c>
      <c r="BM145" s="184" t="s">
        <v>160</v>
      </c>
    </row>
    <row r="146" spans="1:65" s="2" customFormat="1" ht="16.5" customHeight="1">
      <c r="A146" s="35"/>
      <c r="B146" s="140"/>
      <c r="C146" s="172" t="s">
        <v>301</v>
      </c>
      <c r="D146" s="172" t="s">
        <v>218</v>
      </c>
      <c r="E146" s="173" t="s">
        <v>1713</v>
      </c>
      <c r="F146" s="174" t="s">
        <v>1714</v>
      </c>
      <c r="G146" s="175" t="s">
        <v>399</v>
      </c>
      <c r="H146" s="176">
        <v>4</v>
      </c>
      <c r="I146" s="177"/>
      <c r="J146" s="178">
        <f t="shared" si="5"/>
        <v>0</v>
      </c>
      <c r="K146" s="179"/>
      <c r="L146" s="36"/>
      <c r="M146" s="180" t="s">
        <v>1</v>
      </c>
      <c r="N146" s="181" t="s">
        <v>38</v>
      </c>
      <c r="O146" s="61"/>
      <c r="P146" s="182">
        <f t="shared" si="6"/>
        <v>0</v>
      </c>
      <c r="Q146" s="182">
        <v>0</v>
      </c>
      <c r="R146" s="182">
        <f t="shared" si="7"/>
        <v>0</v>
      </c>
      <c r="S146" s="182">
        <v>0</v>
      </c>
      <c r="T146" s="183">
        <f t="shared" si="8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4" t="s">
        <v>222</v>
      </c>
      <c r="AT146" s="184" t="s">
        <v>218</v>
      </c>
      <c r="AU146" s="184" t="s">
        <v>72</v>
      </c>
      <c r="AY146" s="18" t="s">
        <v>216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83</v>
      </c>
      <c r="BK146" s="105">
        <f t="shared" si="14"/>
        <v>0</v>
      </c>
      <c r="BL146" s="18" t="s">
        <v>222</v>
      </c>
      <c r="BM146" s="184" t="s">
        <v>396</v>
      </c>
    </row>
    <row r="147" spans="1:65" s="2" customFormat="1" ht="16.5" customHeight="1">
      <c r="A147" s="35"/>
      <c r="B147" s="140"/>
      <c r="C147" s="206" t="s">
        <v>305</v>
      </c>
      <c r="D147" s="206" t="s">
        <v>272</v>
      </c>
      <c r="E147" s="207" t="s">
        <v>1715</v>
      </c>
      <c r="F147" s="208" t="s">
        <v>1716</v>
      </c>
      <c r="G147" s="209" t="s">
        <v>399</v>
      </c>
      <c r="H147" s="210">
        <v>4</v>
      </c>
      <c r="I147" s="211"/>
      <c r="J147" s="212">
        <f t="shared" si="5"/>
        <v>0</v>
      </c>
      <c r="K147" s="213"/>
      <c r="L147" s="214"/>
      <c r="M147" s="215" t="s">
        <v>1</v>
      </c>
      <c r="N147" s="216" t="s">
        <v>38</v>
      </c>
      <c r="O147" s="61"/>
      <c r="P147" s="182">
        <f t="shared" si="6"/>
        <v>0</v>
      </c>
      <c r="Q147" s="182">
        <v>0</v>
      </c>
      <c r="R147" s="182">
        <f t="shared" si="7"/>
        <v>0</v>
      </c>
      <c r="S147" s="182">
        <v>0</v>
      </c>
      <c r="T147" s="183">
        <f t="shared" si="8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4" t="s">
        <v>260</v>
      </c>
      <c r="AT147" s="184" t="s">
        <v>272</v>
      </c>
      <c r="AU147" s="184" t="s">
        <v>72</v>
      </c>
      <c r="AY147" s="18" t="s">
        <v>216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83</v>
      </c>
      <c r="BK147" s="105">
        <f t="shared" si="14"/>
        <v>0</v>
      </c>
      <c r="BL147" s="18" t="s">
        <v>222</v>
      </c>
      <c r="BM147" s="184" t="s">
        <v>409</v>
      </c>
    </row>
    <row r="148" spans="1:65" s="2" customFormat="1" ht="16.5" customHeight="1">
      <c r="A148" s="35"/>
      <c r="B148" s="140"/>
      <c r="C148" s="172" t="s">
        <v>309</v>
      </c>
      <c r="D148" s="172" t="s">
        <v>218</v>
      </c>
      <c r="E148" s="173" t="s">
        <v>1717</v>
      </c>
      <c r="F148" s="174" t="s">
        <v>1718</v>
      </c>
      <c r="G148" s="175" t="s">
        <v>399</v>
      </c>
      <c r="H148" s="176">
        <v>2</v>
      </c>
      <c r="I148" s="177"/>
      <c r="J148" s="178">
        <f t="shared" si="5"/>
        <v>0</v>
      </c>
      <c r="K148" s="179"/>
      <c r="L148" s="36"/>
      <c r="M148" s="180" t="s">
        <v>1</v>
      </c>
      <c r="N148" s="181" t="s">
        <v>38</v>
      </c>
      <c r="O148" s="61"/>
      <c r="P148" s="182">
        <f t="shared" si="6"/>
        <v>0</v>
      </c>
      <c r="Q148" s="182">
        <v>0</v>
      </c>
      <c r="R148" s="182">
        <f t="shared" si="7"/>
        <v>0</v>
      </c>
      <c r="S148" s="182">
        <v>0</v>
      </c>
      <c r="T148" s="183">
        <f t="shared" si="8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4" t="s">
        <v>222</v>
      </c>
      <c r="AT148" s="184" t="s">
        <v>218</v>
      </c>
      <c r="AU148" s="184" t="s">
        <v>72</v>
      </c>
      <c r="AY148" s="18" t="s">
        <v>216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83</v>
      </c>
      <c r="BK148" s="105">
        <f t="shared" si="14"/>
        <v>0</v>
      </c>
      <c r="BL148" s="18" t="s">
        <v>222</v>
      </c>
      <c r="BM148" s="184" t="s">
        <v>417</v>
      </c>
    </row>
    <row r="149" spans="1:65" s="2" customFormat="1" ht="16.5" customHeight="1">
      <c r="A149" s="35"/>
      <c r="B149" s="140"/>
      <c r="C149" s="206" t="s">
        <v>315</v>
      </c>
      <c r="D149" s="206" t="s">
        <v>272</v>
      </c>
      <c r="E149" s="207" t="s">
        <v>1719</v>
      </c>
      <c r="F149" s="208" t="s">
        <v>1720</v>
      </c>
      <c r="G149" s="209" t="s">
        <v>399</v>
      </c>
      <c r="H149" s="210">
        <v>2</v>
      </c>
      <c r="I149" s="211"/>
      <c r="J149" s="212">
        <f t="shared" si="5"/>
        <v>0</v>
      </c>
      <c r="K149" s="213"/>
      <c r="L149" s="214"/>
      <c r="M149" s="215" t="s">
        <v>1</v>
      </c>
      <c r="N149" s="216" t="s">
        <v>38</v>
      </c>
      <c r="O149" s="61"/>
      <c r="P149" s="182">
        <f t="shared" si="6"/>
        <v>0</v>
      </c>
      <c r="Q149" s="182">
        <v>0</v>
      </c>
      <c r="R149" s="182">
        <f t="shared" si="7"/>
        <v>0</v>
      </c>
      <c r="S149" s="182">
        <v>0</v>
      </c>
      <c r="T149" s="183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4" t="s">
        <v>260</v>
      </c>
      <c r="AT149" s="184" t="s">
        <v>272</v>
      </c>
      <c r="AU149" s="184" t="s">
        <v>72</v>
      </c>
      <c r="AY149" s="18" t="s">
        <v>216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83</v>
      </c>
      <c r="BK149" s="105">
        <f t="shared" si="14"/>
        <v>0</v>
      </c>
      <c r="BL149" s="18" t="s">
        <v>222</v>
      </c>
      <c r="BM149" s="184" t="s">
        <v>433</v>
      </c>
    </row>
    <row r="150" spans="1:65" s="2" customFormat="1" ht="16.5" customHeight="1">
      <c r="A150" s="35"/>
      <c r="B150" s="140"/>
      <c r="C150" s="172" t="s">
        <v>7</v>
      </c>
      <c r="D150" s="172" t="s">
        <v>218</v>
      </c>
      <c r="E150" s="173" t="s">
        <v>1721</v>
      </c>
      <c r="F150" s="174" t="s">
        <v>1722</v>
      </c>
      <c r="G150" s="175" t="s">
        <v>399</v>
      </c>
      <c r="H150" s="176">
        <v>4</v>
      </c>
      <c r="I150" s="177"/>
      <c r="J150" s="178">
        <f t="shared" si="5"/>
        <v>0</v>
      </c>
      <c r="K150" s="179"/>
      <c r="L150" s="36"/>
      <c r="M150" s="180" t="s">
        <v>1</v>
      </c>
      <c r="N150" s="181" t="s">
        <v>38</v>
      </c>
      <c r="O150" s="61"/>
      <c r="P150" s="182">
        <f t="shared" si="6"/>
        <v>0</v>
      </c>
      <c r="Q150" s="182">
        <v>0</v>
      </c>
      <c r="R150" s="182">
        <f t="shared" si="7"/>
        <v>0</v>
      </c>
      <c r="S150" s="182">
        <v>0</v>
      </c>
      <c r="T150" s="183">
        <f t="shared" si="8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4" t="s">
        <v>222</v>
      </c>
      <c r="AT150" s="184" t="s">
        <v>218</v>
      </c>
      <c r="AU150" s="184" t="s">
        <v>72</v>
      </c>
      <c r="AY150" s="18" t="s">
        <v>216</v>
      </c>
      <c r="BE150" s="105">
        <f t="shared" si="9"/>
        <v>0</v>
      </c>
      <c r="BF150" s="105">
        <f t="shared" si="10"/>
        <v>0</v>
      </c>
      <c r="BG150" s="105">
        <f t="shared" si="11"/>
        <v>0</v>
      </c>
      <c r="BH150" s="105">
        <f t="shared" si="12"/>
        <v>0</v>
      </c>
      <c r="BI150" s="105">
        <f t="shared" si="13"/>
        <v>0</v>
      </c>
      <c r="BJ150" s="18" t="s">
        <v>83</v>
      </c>
      <c r="BK150" s="105">
        <f t="shared" si="14"/>
        <v>0</v>
      </c>
      <c r="BL150" s="18" t="s">
        <v>222</v>
      </c>
      <c r="BM150" s="184" t="s">
        <v>443</v>
      </c>
    </row>
    <row r="151" spans="1:65" s="2" customFormat="1" ht="21.75" customHeight="1">
      <c r="A151" s="35"/>
      <c r="B151" s="140"/>
      <c r="C151" s="206" t="s">
        <v>323</v>
      </c>
      <c r="D151" s="206" t="s">
        <v>272</v>
      </c>
      <c r="E151" s="207" t="s">
        <v>1723</v>
      </c>
      <c r="F151" s="208" t="s">
        <v>1724</v>
      </c>
      <c r="G151" s="209" t="s">
        <v>399</v>
      </c>
      <c r="H151" s="210">
        <v>4</v>
      </c>
      <c r="I151" s="211"/>
      <c r="J151" s="212">
        <f t="shared" si="5"/>
        <v>0</v>
      </c>
      <c r="K151" s="213"/>
      <c r="L151" s="214"/>
      <c r="M151" s="215" t="s">
        <v>1</v>
      </c>
      <c r="N151" s="216" t="s">
        <v>38</v>
      </c>
      <c r="O151" s="61"/>
      <c r="P151" s="182">
        <f t="shared" si="6"/>
        <v>0</v>
      </c>
      <c r="Q151" s="182">
        <v>0</v>
      </c>
      <c r="R151" s="182">
        <f t="shared" si="7"/>
        <v>0</v>
      </c>
      <c r="S151" s="182">
        <v>0</v>
      </c>
      <c r="T151" s="183">
        <f t="shared" si="8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4" t="s">
        <v>260</v>
      </c>
      <c r="AT151" s="184" t="s">
        <v>272</v>
      </c>
      <c r="AU151" s="184" t="s">
        <v>72</v>
      </c>
      <c r="AY151" s="18" t="s">
        <v>216</v>
      </c>
      <c r="BE151" s="105">
        <f t="shared" si="9"/>
        <v>0</v>
      </c>
      <c r="BF151" s="105">
        <f t="shared" si="10"/>
        <v>0</v>
      </c>
      <c r="BG151" s="105">
        <f t="shared" si="11"/>
        <v>0</v>
      </c>
      <c r="BH151" s="105">
        <f t="shared" si="12"/>
        <v>0</v>
      </c>
      <c r="BI151" s="105">
        <f t="shared" si="13"/>
        <v>0</v>
      </c>
      <c r="BJ151" s="18" t="s">
        <v>83</v>
      </c>
      <c r="BK151" s="105">
        <f t="shared" si="14"/>
        <v>0</v>
      </c>
      <c r="BL151" s="18" t="s">
        <v>222</v>
      </c>
      <c r="BM151" s="184" t="s">
        <v>460</v>
      </c>
    </row>
    <row r="152" spans="1:65" s="2" customFormat="1" ht="16.5" customHeight="1">
      <c r="A152" s="35"/>
      <c r="B152" s="140"/>
      <c r="C152" s="172" t="s">
        <v>330</v>
      </c>
      <c r="D152" s="172" t="s">
        <v>218</v>
      </c>
      <c r="E152" s="173" t="s">
        <v>1725</v>
      </c>
      <c r="F152" s="174" t="s">
        <v>1726</v>
      </c>
      <c r="G152" s="175" t="s">
        <v>399</v>
      </c>
      <c r="H152" s="176">
        <v>1</v>
      </c>
      <c r="I152" s="177"/>
      <c r="J152" s="178">
        <f t="shared" si="5"/>
        <v>0</v>
      </c>
      <c r="K152" s="179"/>
      <c r="L152" s="36"/>
      <c r="M152" s="180" t="s">
        <v>1</v>
      </c>
      <c r="N152" s="181" t="s">
        <v>38</v>
      </c>
      <c r="O152" s="61"/>
      <c r="P152" s="182">
        <f t="shared" si="6"/>
        <v>0</v>
      </c>
      <c r="Q152" s="182">
        <v>0</v>
      </c>
      <c r="R152" s="182">
        <f t="shared" si="7"/>
        <v>0</v>
      </c>
      <c r="S152" s="182">
        <v>0</v>
      </c>
      <c r="T152" s="183">
        <f t="shared" si="8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4" t="s">
        <v>222</v>
      </c>
      <c r="AT152" s="184" t="s">
        <v>218</v>
      </c>
      <c r="AU152" s="184" t="s">
        <v>72</v>
      </c>
      <c r="AY152" s="18" t="s">
        <v>216</v>
      </c>
      <c r="BE152" s="105">
        <f t="shared" si="9"/>
        <v>0</v>
      </c>
      <c r="BF152" s="105">
        <f t="shared" si="10"/>
        <v>0</v>
      </c>
      <c r="BG152" s="105">
        <f t="shared" si="11"/>
        <v>0</v>
      </c>
      <c r="BH152" s="105">
        <f t="shared" si="12"/>
        <v>0</v>
      </c>
      <c r="BI152" s="105">
        <f t="shared" si="13"/>
        <v>0</v>
      </c>
      <c r="BJ152" s="18" t="s">
        <v>83</v>
      </c>
      <c r="BK152" s="105">
        <f t="shared" si="14"/>
        <v>0</v>
      </c>
      <c r="BL152" s="18" t="s">
        <v>222</v>
      </c>
      <c r="BM152" s="184" t="s">
        <v>477</v>
      </c>
    </row>
    <row r="153" spans="1:65" s="2" customFormat="1" ht="16.5" customHeight="1">
      <c r="A153" s="35"/>
      <c r="B153" s="140"/>
      <c r="C153" s="206" t="s">
        <v>336</v>
      </c>
      <c r="D153" s="206" t="s">
        <v>272</v>
      </c>
      <c r="E153" s="207" t="s">
        <v>1727</v>
      </c>
      <c r="F153" s="208" t="s">
        <v>1728</v>
      </c>
      <c r="G153" s="209" t="s">
        <v>399</v>
      </c>
      <c r="H153" s="210">
        <v>1</v>
      </c>
      <c r="I153" s="211"/>
      <c r="J153" s="212">
        <f t="shared" si="5"/>
        <v>0</v>
      </c>
      <c r="K153" s="213"/>
      <c r="L153" s="214"/>
      <c r="M153" s="215" t="s">
        <v>1</v>
      </c>
      <c r="N153" s="216" t="s">
        <v>38</v>
      </c>
      <c r="O153" s="61"/>
      <c r="P153" s="182">
        <f t="shared" si="6"/>
        <v>0</v>
      </c>
      <c r="Q153" s="182">
        <v>0</v>
      </c>
      <c r="R153" s="182">
        <f t="shared" si="7"/>
        <v>0</v>
      </c>
      <c r="S153" s="182">
        <v>0</v>
      </c>
      <c r="T153" s="183">
        <f t="shared" si="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4" t="s">
        <v>260</v>
      </c>
      <c r="AT153" s="184" t="s">
        <v>272</v>
      </c>
      <c r="AU153" s="184" t="s">
        <v>72</v>
      </c>
      <c r="AY153" s="18" t="s">
        <v>216</v>
      </c>
      <c r="BE153" s="105">
        <f t="shared" si="9"/>
        <v>0</v>
      </c>
      <c r="BF153" s="105">
        <f t="shared" si="10"/>
        <v>0</v>
      </c>
      <c r="BG153" s="105">
        <f t="shared" si="11"/>
        <v>0</v>
      </c>
      <c r="BH153" s="105">
        <f t="shared" si="12"/>
        <v>0</v>
      </c>
      <c r="BI153" s="105">
        <f t="shared" si="13"/>
        <v>0</v>
      </c>
      <c r="BJ153" s="18" t="s">
        <v>83</v>
      </c>
      <c r="BK153" s="105">
        <f t="shared" si="14"/>
        <v>0</v>
      </c>
      <c r="BL153" s="18" t="s">
        <v>222</v>
      </c>
      <c r="BM153" s="184" t="s">
        <v>487</v>
      </c>
    </row>
    <row r="154" spans="1:65" s="2" customFormat="1" ht="16.5" customHeight="1">
      <c r="A154" s="35"/>
      <c r="B154" s="140"/>
      <c r="C154" s="172" t="s">
        <v>340</v>
      </c>
      <c r="D154" s="172" t="s">
        <v>218</v>
      </c>
      <c r="E154" s="173" t="s">
        <v>1729</v>
      </c>
      <c r="F154" s="174" t="s">
        <v>1730</v>
      </c>
      <c r="G154" s="175" t="s">
        <v>399</v>
      </c>
      <c r="H154" s="176">
        <v>2</v>
      </c>
      <c r="I154" s="177"/>
      <c r="J154" s="178">
        <f t="shared" si="5"/>
        <v>0</v>
      </c>
      <c r="K154" s="179"/>
      <c r="L154" s="36"/>
      <c r="M154" s="180" t="s">
        <v>1</v>
      </c>
      <c r="N154" s="181" t="s">
        <v>38</v>
      </c>
      <c r="O154" s="61"/>
      <c r="P154" s="182">
        <f t="shared" si="6"/>
        <v>0</v>
      </c>
      <c r="Q154" s="182">
        <v>0</v>
      </c>
      <c r="R154" s="182">
        <f t="shared" si="7"/>
        <v>0</v>
      </c>
      <c r="S154" s="182">
        <v>0</v>
      </c>
      <c r="T154" s="183">
        <f t="shared" si="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4" t="s">
        <v>222</v>
      </c>
      <c r="AT154" s="184" t="s">
        <v>218</v>
      </c>
      <c r="AU154" s="184" t="s">
        <v>72</v>
      </c>
      <c r="AY154" s="18" t="s">
        <v>216</v>
      </c>
      <c r="BE154" s="105">
        <f t="shared" si="9"/>
        <v>0</v>
      </c>
      <c r="BF154" s="105">
        <f t="shared" si="10"/>
        <v>0</v>
      </c>
      <c r="BG154" s="105">
        <f t="shared" si="11"/>
        <v>0</v>
      </c>
      <c r="BH154" s="105">
        <f t="shared" si="12"/>
        <v>0</v>
      </c>
      <c r="BI154" s="105">
        <f t="shared" si="13"/>
        <v>0</v>
      </c>
      <c r="BJ154" s="18" t="s">
        <v>83</v>
      </c>
      <c r="BK154" s="105">
        <f t="shared" si="14"/>
        <v>0</v>
      </c>
      <c r="BL154" s="18" t="s">
        <v>222</v>
      </c>
      <c r="BM154" s="184" t="s">
        <v>504</v>
      </c>
    </row>
    <row r="155" spans="1:65" s="2" customFormat="1" ht="21.75" customHeight="1">
      <c r="A155" s="35"/>
      <c r="B155" s="140"/>
      <c r="C155" s="206" t="s">
        <v>347</v>
      </c>
      <c r="D155" s="206" t="s">
        <v>272</v>
      </c>
      <c r="E155" s="207" t="s">
        <v>1731</v>
      </c>
      <c r="F155" s="208" t="s">
        <v>1732</v>
      </c>
      <c r="G155" s="209" t="s">
        <v>399</v>
      </c>
      <c r="H155" s="210">
        <v>2</v>
      </c>
      <c r="I155" s="211"/>
      <c r="J155" s="212">
        <f t="shared" si="5"/>
        <v>0</v>
      </c>
      <c r="K155" s="213"/>
      <c r="L155" s="214"/>
      <c r="M155" s="215" t="s">
        <v>1</v>
      </c>
      <c r="N155" s="216" t="s">
        <v>38</v>
      </c>
      <c r="O155" s="61"/>
      <c r="P155" s="182">
        <f t="shared" si="6"/>
        <v>0</v>
      </c>
      <c r="Q155" s="182">
        <v>0</v>
      </c>
      <c r="R155" s="182">
        <f t="shared" si="7"/>
        <v>0</v>
      </c>
      <c r="S155" s="182">
        <v>0</v>
      </c>
      <c r="T155" s="183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4" t="s">
        <v>260</v>
      </c>
      <c r="AT155" s="184" t="s">
        <v>272</v>
      </c>
      <c r="AU155" s="184" t="s">
        <v>72</v>
      </c>
      <c r="AY155" s="18" t="s">
        <v>216</v>
      </c>
      <c r="BE155" s="105">
        <f t="shared" si="9"/>
        <v>0</v>
      </c>
      <c r="BF155" s="105">
        <f t="shared" si="10"/>
        <v>0</v>
      </c>
      <c r="BG155" s="105">
        <f t="shared" si="11"/>
        <v>0</v>
      </c>
      <c r="BH155" s="105">
        <f t="shared" si="12"/>
        <v>0</v>
      </c>
      <c r="BI155" s="105">
        <f t="shared" si="13"/>
        <v>0</v>
      </c>
      <c r="BJ155" s="18" t="s">
        <v>83</v>
      </c>
      <c r="BK155" s="105">
        <f t="shared" si="14"/>
        <v>0</v>
      </c>
      <c r="BL155" s="18" t="s">
        <v>222</v>
      </c>
      <c r="BM155" s="184" t="s">
        <v>520</v>
      </c>
    </row>
    <row r="156" spans="1:65" s="2" customFormat="1" ht="21.75" customHeight="1">
      <c r="A156" s="35"/>
      <c r="B156" s="140"/>
      <c r="C156" s="172" t="s">
        <v>356</v>
      </c>
      <c r="D156" s="172" t="s">
        <v>218</v>
      </c>
      <c r="E156" s="173" t="s">
        <v>1733</v>
      </c>
      <c r="F156" s="174" t="s">
        <v>1734</v>
      </c>
      <c r="G156" s="175" t="s">
        <v>399</v>
      </c>
      <c r="H156" s="176">
        <v>2</v>
      </c>
      <c r="I156" s="177"/>
      <c r="J156" s="178">
        <f t="shared" si="5"/>
        <v>0</v>
      </c>
      <c r="K156" s="179"/>
      <c r="L156" s="36"/>
      <c r="M156" s="180" t="s">
        <v>1</v>
      </c>
      <c r="N156" s="181" t="s">
        <v>38</v>
      </c>
      <c r="O156" s="61"/>
      <c r="P156" s="182">
        <f t="shared" si="6"/>
        <v>0</v>
      </c>
      <c r="Q156" s="182">
        <v>0</v>
      </c>
      <c r="R156" s="182">
        <f t="shared" si="7"/>
        <v>0</v>
      </c>
      <c r="S156" s="182">
        <v>0</v>
      </c>
      <c r="T156" s="183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4" t="s">
        <v>222</v>
      </c>
      <c r="AT156" s="184" t="s">
        <v>218</v>
      </c>
      <c r="AU156" s="184" t="s">
        <v>72</v>
      </c>
      <c r="AY156" s="18" t="s">
        <v>216</v>
      </c>
      <c r="BE156" s="105">
        <f t="shared" si="9"/>
        <v>0</v>
      </c>
      <c r="BF156" s="105">
        <f t="shared" si="10"/>
        <v>0</v>
      </c>
      <c r="BG156" s="105">
        <f t="shared" si="11"/>
        <v>0</v>
      </c>
      <c r="BH156" s="105">
        <f t="shared" si="12"/>
        <v>0</v>
      </c>
      <c r="BI156" s="105">
        <f t="shared" si="13"/>
        <v>0</v>
      </c>
      <c r="BJ156" s="18" t="s">
        <v>83</v>
      </c>
      <c r="BK156" s="105">
        <f t="shared" si="14"/>
        <v>0</v>
      </c>
      <c r="BL156" s="18" t="s">
        <v>222</v>
      </c>
      <c r="BM156" s="184" t="s">
        <v>530</v>
      </c>
    </row>
    <row r="157" spans="1:65" s="2" customFormat="1" ht="21.75" customHeight="1">
      <c r="A157" s="35"/>
      <c r="B157" s="140"/>
      <c r="C157" s="206" t="s">
        <v>367</v>
      </c>
      <c r="D157" s="206" t="s">
        <v>272</v>
      </c>
      <c r="E157" s="207" t="s">
        <v>1735</v>
      </c>
      <c r="F157" s="208" t="s">
        <v>1736</v>
      </c>
      <c r="G157" s="209" t="s">
        <v>399</v>
      </c>
      <c r="H157" s="210">
        <v>2</v>
      </c>
      <c r="I157" s="211"/>
      <c r="J157" s="212">
        <f t="shared" si="5"/>
        <v>0</v>
      </c>
      <c r="K157" s="213"/>
      <c r="L157" s="214"/>
      <c r="M157" s="215" t="s">
        <v>1</v>
      </c>
      <c r="N157" s="216" t="s">
        <v>38</v>
      </c>
      <c r="O157" s="61"/>
      <c r="P157" s="182">
        <f t="shared" si="6"/>
        <v>0</v>
      </c>
      <c r="Q157" s="182">
        <v>0</v>
      </c>
      <c r="R157" s="182">
        <f t="shared" si="7"/>
        <v>0</v>
      </c>
      <c r="S157" s="182">
        <v>0</v>
      </c>
      <c r="T157" s="183">
        <f t="shared" si="8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4" t="s">
        <v>260</v>
      </c>
      <c r="AT157" s="184" t="s">
        <v>272</v>
      </c>
      <c r="AU157" s="184" t="s">
        <v>72</v>
      </c>
      <c r="AY157" s="18" t="s">
        <v>216</v>
      </c>
      <c r="BE157" s="105">
        <f t="shared" si="9"/>
        <v>0</v>
      </c>
      <c r="BF157" s="105">
        <f t="shared" si="10"/>
        <v>0</v>
      </c>
      <c r="BG157" s="105">
        <f t="shared" si="11"/>
        <v>0</v>
      </c>
      <c r="BH157" s="105">
        <f t="shared" si="12"/>
        <v>0</v>
      </c>
      <c r="BI157" s="105">
        <f t="shared" si="13"/>
        <v>0</v>
      </c>
      <c r="BJ157" s="18" t="s">
        <v>83</v>
      </c>
      <c r="BK157" s="105">
        <f t="shared" si="14"/>
        <v>0</v>
      </c>
      <c r="BL157" s="18" t="s">
        <v>222</v>
      </c>
      <c r="BM157" s="184" t="s">
        <v>538</v>
      </c>
    </row>
    <row r="158" spans="1:65" s="2" customFormat="1" ht="16.5" customHeight="1">
      <c r="A158" s="35"/>
      <c r="B158" s="140"/>
      <c r="C158" s="172" t="s">
        <v>379</v>
      </c>
      <c r="D158" s="172" t="s">
        <v>218</v>
      </c>
      <c r="E158" s="173" t="s">
        <v>1737</v>
      </c>
      <c r="F158" s="174" t="s">
        <v>1738</v>
      </c>
      <c r="G158" s="175" t="s">
        <v>399</v>
      </c>
      <c r="H158" s="176">
        <v>6</v>
      </c>
      <c r="I158" s="177"/>
      <c r="J158" s="178">
        <f t="shared" si="5"/>
        <v>0</v>
      </c>
      <c r="K158" s="179"/>
      <c r="L158" s="36"/>
      <c r="M158" s="180" t="s">
        <v>1</v>
      </c>
      <c r="N158" s="181" t="s">
        <v>38</v>
      </c>
      <c r="O158" s="61"/>
      <c r="P158" s="182">
        <f t="shared" si="6"/>
        <v>0</v>
      </c>
      <c r="Q158" s="182">
        <v>0</v>
      </c>
      <c r="R158" s="182">
        <f t="shared" si="7"/>
        <v>0</v>
      </c>
      <c r="S158" s="182">
        <v>0</v>
      </c>
      <c r="T158" s="183">
        <f t="shared" si="8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4" t="s">
        <v>222</v>
      </c>
      <c r="AT158" s="184" t="s">
        <v>218</v>
      </c>
      <c r="AU158" s="184" t="s">
        <v>72</v>
      </c>
      <c r="AY158" s="18" t="s">
        <v>216</v>
      </c>
      <c r="BE158" s="105">
        <f t="shared" si="9"/>
        <v>0</v>
      </c>
      <c r="BF158" s="105">
        <f t="shared" si="10"/>
        <v>0</v>
      </c>
      <c r="BG158" s="105">
        <f t="shared" si="11"/>
        <v>0</v>
      </c>
      <c r="BH158" s="105">
        <f t="shared" si="12"/>
        <v>0</v>
      </c>
      <c r="BI158" s="105">
        <f t="shared" si="13"/>
        <v>0</v>
      </c>
      <c r="BJ158" s="18" t="s">
        <v>83</v>
      </c>
      <c r="BK158" s="105">
        <f t="shared" si="14"/>
        <v>0</v>
      </c>
      <c r="BL158" s="18" t="s">
        <v>222</v>
      </c>
      <c r="BM158" s="184" t="s">
        <v>552</v>
      </c>
    </row>
    <row r="159" spans="1:65" s="2" customFormat="1" ht="21.75" customHeight="1">
      <c r="A159" s="35"/>
      <c r="B159" s="140"/>
      <c r="C159" s="206" t="s">
        <v>383</v>
      </c>
      <c r="D159" s="206" t="s">
        <v>272</v>
      </c>
      <c r="E159" s="207" t="s">
        <v>1739</v>
      </c>
      <c r="F159" s="208" t="s">
        <v>1740</v>
      </c>
      <c r="G159" s="209" t="s">
        <v>399</v>
      </c>
      <c r="H159" s="210">
        <v>6</v>
      </c>
      <c r="I159" s="211"/>
      <c r="J159" s="212">
        <f t="shared" si="5"/>
        <v>0</v>
      </c>
      <c r="K159" s="213"/>
      <c r="L159" s="214"/>
      <c r="M159" s="215" t="s">
        <v>1</v>
      </c>
      <c r="N159" s="216" t="s">
        <v>38</v>
      </c>
      <c r="O159" s="61"/>
      <c r="P159" s="182">
        <f t="shared" si="6"/>
        <v>0</v>
      </c>
      <c r="Q159" s="182">
        <v>0</v>
      </c>
      <c r="R159" s="182">
        <f t="shared" si="7"/>
        <v>0</v>
      </c>
      <c r="S159" s="182">
        <v>0</v>
      </c>
      <c r="T159" s="183">
        <f t="shared" si="8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4" t="s">
        <v>260</v>
      </c>
      <c r="AT159" s="184" t="s">
        <v>272</v>
      </c>
      <c r="AU159" s="184" t="s">
        <v>72</v>
      </c>
      <c r="AY159" s="18" t="s">
        <v>216</v>
      </c>
      <c r="BE159" s="105">
        <f t="shared" si="9"/>
        <v>0</v>
      </c>
      <c r="BF159" s="105">
        <f t="shared" si="10"/>
        <v>0</v>
      </c>
      <c r="BG159" s="105">
        <f t="shared" si="11"/>
        <v>0</v>
      </c>
      <c r="BH159" s="105">
        <f t="shared" si="12"/>
        <v>0</v>
      </c>
      <c r="BI159" s="105">
        <f t="shared" si="13"/>
        <v>0</v>
      </c>
      <c r="BJ159" s="18" t="s">
        <v>83</v>
      </c>
      <c r="BK159" s="105">
        <f t="shared" si="14"/>
        <v>0</v>
      </c>
      <c r="BL159" s="18" t="s">
        <v>222</v>
      </c>
      <c r="BM159" s="184" t="s">
        <v>560</v>
      </c>
    </row>
    <row r="160" spans="1:65" s="2" customFormat="1" ht="21.75" customHeight="1">
      <c r="A160" s="35"/>
      <c r="B160" s="140"/>
      <c r="C160" s="172" t="s">
        <v>160</v>
      </c>
      <c r="D160" s="172" t="s">
        <v>218</v>
      </c>
      <c r="E160" s="173" t="s">
        <v>1741</v>
      </c>
      <c r="F160" s="174" t="s">
        <v>1742</v>
      </c>
      <c r="G160" s="175" t="s">
        <v>399</v>
      </c>
      <c r="H160" s="176">
        <v>8</v>
      </c>
      <c r="I160" s="177"/>
      <c r="J160" s="178">
        <f t="shared" si="5"/>
        <v>0</v>
      </c>
      <c r="K160" s="179"/>
      <c r="L160" s="36"/>
      <c r="M160" s="180" t="s">
        <v>1</v>
      </c>
      <c r="N160" s="181" t="s">
        <v>38</v>
      </c>
      <c r="O160" s="61"/>
      <c r="P160" s="182">
        <f t="shared" si="6"/>
        <v>0</v>
      </c>
      <c r="Q160" s="182">
        <v>0</v>
      </c>
      <c r="R160" s="182">
        <f t="shared" si="7"/>
        <v>0</v>
      </c>
      <c r="S160" s="182">
        <v>0</v>
      </c>
      <c r="T160" s="183">
        <f t="shared" si="8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4" t="s">
        <v>222</v>
      </c>
      <c r="AT160" s="184" t="s">
        <v>218</v>
      </c>
      <c r="AU160" s="184" t="s">
        <v>72</v>
      </c>
      <c r="AY160" s="18" t="s">
        <v>216</v>
      </c>
      <c r="BE160" s="105">
        <f t="shared" si="9"/>
        <v>0</v>
      </c>
      <c r="BF160" s="105">
        <f t="shared" si="10"/>
        <v>0</v>
      </c>
      <c r="BG160" s="105">
        <f t="shared" si="11"/>
        <v>0</v>
      </c>
      <c r="BH160" s="105">
        <f t="shared" si="12"/>
        <v>0</v>
      </c>
      <c r="BI160" s="105">
        <f t="shared" si="13"/>
        <v>0</v>
      </c>
      <c r="BJ160" s="18" t="s">
        <v>83</v>
      </c>
      <c r="BK160" s="105">
        <f t="shared" si="14"/>
        <v>0</v>
      </c>
      <c r="BL160" s="18" t="s">
        <v>222</v>
      </c>
      <c r="BM160" s="184" t="s">
        <v>573</v>
      </c>
    </row>
    <row r="161" spans="1:65" s="2" customFormat="1" ht="21.75" customHeight="1">
      <c r="A161" s="35"/>
      <c r="B161" s="140"/>
      <c r="C161" s="206" t="s">
        <v>392</v>
      </c>
      <c r="D161" s="206" t="s">
        <v>272</v>
      </c>
      <c r="E161" s="207" t="s">
        <v>1743</v>
      </c>
      <c r="F161" s="208" t="s">
        <v>1744</v>
      </c>
      <c r="G161" s="209" t="s">
        <v>399</v>
      </c>
      <c r="H161" s="210">
        <v>8</v>
      </c>
      <c r="I161" s="211"/>
      <c r="J161" s="212">
        <f t="shared" si="5"/>
        <v>0</v>
      </c>
      <c r="K161" s="213"/>
      <c r="L161" s="214"/>
      <c r="M161" s="215" t="s">
        <v>1</v>
      </c>
      <c r="N161" s="216" t="s">
        <v>38</v>
      </c>
      <c r="O161" s="61"/>
      <c r="P161" s="182">
        <f t="shared" si="6"/>
        <v>0</v>
      </c>
      <c r="Q161" s="182">
        <v>0</v>
      </c>
      <c r="R161" s="182">
        <f t="shared" si="7"/>
        <v>0</v>
      </c>
      <c r="S161" s="182">
        <v>0</v>
      </c>
      <c r="T161" s="183">
        <f t="shared" si="8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4" t="s">
        <v>260</v>
      </c>
      <c r="AT161" s="184" t="s">
        <v>272</v>
      </c>
      <c r="AU161" s="184" t="s">
        <v>72</v>
      </c>
      <c r="AY161" s="18" t="s">
        <v>216</v>
      </c>
      <c r="BE161" s="105">
        <f t="shared" si="9"/>
        <v>0</v>
      </c>
      <c r="BF161" s="105">
        <f t="shared" si="10"/>
        <v>0</v>
      </c>
      <c r="BG161" s="105">
        <f t="shared" si="11"/>
        <v>0</v>
      </c>
      <c r="BH161" s="105">
        <f t="shared" si="12"/>
        <v>0</v>
      </c>
      <c r="BI161" s="105">
        <f t="shared" si="13"/>
        <v>0</v>
      </c>
      <c r="BJ161" s="18" t="s">
        <v>83</v>
      </c>
      <c r="BK161" s="105">
        <f t="shared" si="14"/>
        <v>0</v>
      </c>
      <c r="BL161" s="18" t="s">
        <v>222</v>
      </c>
      <c r="BM161" s="184" t="s">
        <v>589</v>
      </c>
    </row>
    <row r="162" spans="1:65" s="2" customFormat="1" ht="16.5" customHeight="1">
      <c r="A162" s="35"/>
      <c r="B162" s="140"/>
      <c r="C162" s="172" t="s">
        <v>396</v>
      </c>
      <c r="D162" s="172" t="s">
        <v>218</v>
      </c>
      <c r="E162" s="173" t="s">
        <v>1745</v>
      </c>
      <c r="F162" s="174" t="s">
        <v>1746</v>
      </c>
      <c r="G162" s="175" t="s">
        <v>399</v>
      </c>
      <c r="H162" s="176">
        <v>4</v>
      </c>
      <c r="I162" s="177"/>
      <c r="J162" s="178">
        <f t="shared" si="5"/>
        <v>0</v>
      </c>
      <c r="K162" s="179"/>
      <c r="L162" s="36"/>
      <c r="M162" s="180" t="s">
        <v>1</v>
      </c>
      <c r="N162" s="181" t="s">
        <v>38</v>
      </c>
      <c r="O162" s="61"/>
      <c r="P162" s="182">
        <f t="shared" si="6"/>
        <v>0</v>
      </c>
      <c r="Q162" s="182">
        <v>0</v>
      </c>
      <c r="R162" s="182">
        <f t="shared" si="7"/>
        <v>0</v>
      </c>
      <c r="S162" s="182">
        <v>0</v>
      </c>
      <c r="T162" s="183">
        <f t="shared" si="8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4" t="s">
        <v>222</v>
      </c>
      <c r="AT162" s="184" t="s">
        <v>218</v>
      </c>
      <c r="AU162" s="184" t="s">
        <v>72</v>
      </c>
      <c r="AY162" s="18" t="s">
        <v>216</v>
      </c>
      <c r="BE162" s="105">
        <f t="shared" si="9"/>
        <v>0</v>
      </c>
      <c r="BF162" s="105">
        <f t="shared" si="10"/>
        <v>0</v>
      </c>
      <c r="BG162" s="105">
        <f t="shared" si="11"/>
        <v>0</v>
      </c>
      <c r="BH162" s="105">
        <f t="shared" si="12"/>
        <v>0</v>
      </c>
      <c r="BI162" s="105">
        <f t="shared" si="13"/>
        <v>0</v>
      </c>
      <c r="BJ162" s="18" t="s">
        <v>83</v>
      </c>
      <c r="BK162" s="105">
        <f t="shared" si="14"/>
        <v>0</v>
      </c>
      <c r="BL162" s="18" t="s">
        <v>222</v>
      </c>
      <c r="BM162" s="184" t="s">
        <v>598</v>
      </c>
    </row>
    <row r="163" spans="1:65" s="2" customFormat="1" ht="16.5" customHeight="1">
      <c r="A163" s="35"/>
      <c r="B163" s="140"/>
      <c r="C163" s="206" t="s">
        <v>401</v>
      </c>
      <c r="D163" s="206" t="s">
        <v>272</v>
      </c>
      <c r="E163" s="207" t="s">
        <v>1747</v>
      </c>
      <c r="F163" s="208" t="s">
        <v>1748</v>
      </c>
      <c r="G163" s="209" t="s">
        <v>399</v>
      </c>
      <c r="H163" s="210">
        <v>4</v>
      </c>
      <c r="I163" s="211"/>
      <c r="J163" s="212">
        <f t="shared" ref="J163:J181" si="15">ROUND(I163*H163,2)</f>
        <v>0</v>
      </c>
      <c r="K163" s="213"/>
      <c r="L163" s="214"/>
      <c r="M163" s="215" t="s">
        <v>1</v>
      </c>
      <c r="N163" s="216" t="s">
        <v>38</v>
      </c>
      <c r="O163" s="61"/>
      <c r="P163" s="182">
        <f t="shared" ref="P163:P181" si="16">O163*H163</f>
        <v>0</v>
      </c>
      <c r="Q163" s="182">
        <v>0</v>
      </c>
      <c r="R163" s="182">
        <f t="shared" ref="R163:R181" si="17">Q163*H163</f>
        <v>0</v>
      </c>
      <c r="S163" s="182">
        <v>0</v>
      </c>
      <c r="T163" s="183">
        <f t="shared" ref="T163:T181" si="18"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4" t="s">
        <v>260</v>
      </c>
      <c r="AT163" s="184" t="s">
        <v>272</v>
      </c>
      <c r="AU163" s="184" t="s">
        <v>72</v>
      </c>
      <c r="AY163" s="18" t="s">
        <v>216</v>
      </c>
      <c r="BE163" s="105">
        <f t="shared" ref="BE163:BE181" si="19">IF(N163="základná",J163,0)</f>
        <v>0</v>
      </c>
      <c r="BF163" s="105">
        <f t="shared" ref="BF163:BF181" si="20">IF(N163="znížená",J163,0)</f>
        <v>0</v>
      </c>
      <c r="BG163" s="105">
        <f t="shared" ref="BG163:BG181" si="21">IF(N163="zákl. prenesená",J163,0)</f>
        <v>0</v>
      </c>
      <c r="BH163" s="105">
        <f t="shared" ref="BH163:BH181" si="22">IF(N163="zníž. prenesená",J163,0)</f>
        <v>0</v>
      </c>
      <c r="BI163" s="105">
        <f t="shared" ref="BI163:BI181" si="23">IF(N163="nulová",J163,0)</f>
        <v>0</v>
      </c>
      <c r="BJ163" s="18" t="s">
        <v>83</v>
      </c>
      <c r="BK163" s="105">
        <f t="shared" ref="BK163:BK181" si="24">ROUND(I163*H163,2)</f>
        <v>0</v>
      </c>
      <c r="BL163" s="18" t="s">
        <v>222</v>
      </c>
      <c r="BM163" s="184" t="s">
        <v>606</v>
      </c>
    </row>
    <row r="164" spans="1:65" s="2" customFormat="1" ht="16.5" customHeight="1">
      <c r="A164" s="35"/>
      <c r="B164" s="140"/>
      <c r="C164" s="172" t="s">
        <v>409</v>
      </c>
      <c r="D164" s="172" t="s">
        <v>218</v>
      </c>
      <c r="E164" s="173" t="s">
        <v>1749</v>
      </c>
      <c r="F164" s="174" t="s">
        <v>1750</v>
      </c>
      <c r="G164" s="175" t="s">
        <v>399</v>
      </c>
      <c r="H164" s="176">
        <v>34</v>
      </c>
      <c r="I164" s="177"/>
      <c r="J164" s="178">
        <f t="shared" si="15"/>
        <v>0</v>
      </c>
      <c r="K164" s="179"/>
      <c r="L164" s="36"/>
      <c r="M164" s="180" t="s">
        <v>1</v>
      </c>
      <c r="N164" s="181" t="s">
        <v>38</v>
      </c>
      <c r="O164" s="61"/>
      <c r="P164" s="182">
        <f t="shared" si="16"/>
        <v>0</v>
      </c>
      <c r="Q164" s="182">
        <v>0</v>
      </c>
      <c r="R164" s="182">
        <f t="shared" si="17"/>
        <v>0</v>
      </c>
      <c r="S164" s="182">
        <v>0</v>
      </c>
      <c r="T164" s="183">
        <f t="shared" si="18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4" t="s">
        <v>222</v>
      </c>
      <c r="AT164" s="184" t="s">
        <v>218</v>
      </c>
      <c r="AU164" s="184" t="s">
        <v>72</v>
      </c>
      <c r="AY164" s="18" t="s">
        <v>216</v>
      </c>
      <c r="BE164" s="105">
        <f t="shared" si="19"/>
        <v>0</v>
      </c>
      <c r="BF164" s="105">
        <f t="shared" si="20"/>
        <v>0</v>
      </c>
      <c r="BG164" s="105">
        <f t="shared" si="21"/>
        <v>0</v>
      </c>
      <c r="BH164" s="105">
        <f t="shared" si="22"/>
        <v>0</v>
      </c>
      <c r="BI164" s="105">
        <f t="shared" si="23"/>
        <v>0</v>
      </c>
      <c r="BJ164" s="18" t="s">
        <v>83</v>
      </c>
      <c r="BK164" s="105">
        <f t="shared" si="24"/>
        <v>0</v>
      </c>
      <c r="BL164" s="18" t="s">
        <v>222</v>
      </c>
      <c r="BM164" s="184" t="s">
        <v>615</v>
      </c>
    </row>
    <row r="165" spans="1:65" s="2" customFormat="1" ht="21.75" customHeight="1">
      <c r="A165" s="35"/>
      <c r="B165" s="140"/>
      <c r="C165" s="206" t="s">
        <v>413</v>
      </c>
      <c r="D165" s="206" t="s">
        <v>272</v>
      </c>
      <c r="E165" s="207" t="s">
        <v>1751</v>
      </c>
      <c r="F165" s="208" t="s">
        <v>1752</v>
      </c>
      <c r="G165" s="209" t="s">
        <v>399</v>
      </c>
      <c r="H165" s="210">
        <v>34</v>
      </c>
      <c r="I165" s="211"/>
      <c r="J165" s="212">
        <f t="shared" si="15"/>
        <v>0</v>
      </c>
      <c r="K165" s="213"/>
      <c r="L165" s="214"/>
      <c r="M165" s="215" t="s">
        <v>1</v>
      </c>
      <c r="N165" s="216" t="s">
        <v>38</v>
      </c>
      <c r="O165" s="61"/>
      <c r="P165" s="182">
        <f t="shared" si="16"/>
        <v>0</v>
      </c>
      <c r="Q165" s="182">
        <v>0</v>
      </c>
      <c r="R165" s="182">
        <f t="shared" si="17"/>
        <v>0</v>
      </c>
      <c r="S165" s="182">
        <v>0</v>
      </c>
      <c r="T165" s="183">
        <f t="shared" si="18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4" t="s">
        <v>260</v>
      </c>
      <c r="AT165" s="184" t="s">
        <v>272</v>
      </c>
      <c r="AU165" s="184" t="s">
        <v>72</v>
      </c>
      <c r="AY165" s="18" t="s">
        <v>216</v>
      </c>
      <c r="BE165" s="105">
        <f t="shared" si="19"/>
        <v>0</v>
      </c>
      <c r="BF165" s="105">
        <f t="shared" si="20"/>
        <v>0</v>
      </c>
      <c r="BG165" s="105">
        <f t="shared" si="21"/>
        <v>0</v>
      </c>
      <c r="BH165" s="105">
        <f t="shared" si="22"/>
        <v>0</v>
      </c>
      <c r="BI165" s="105">
        <f t="shared" si="23"/>
        <v>0</v>
      </c>
      <c r="BJ165" s="18" t="s">
        <v>83</v>
      </c>
      <c r="BK165" s="105">
        <f t="shared" si="24"/>
        <v>0</v>
      </c>
      <c r="BL165" s="18" t="s">
        <v>222</v>
      </c>
      <c r="BM165" s="184" t="s">
        <v>628</v>
      </c>
    </row>
    <row r="166" spans="1:65" s="2" customFormat="1" ht="16.5" customHeight="1">
      <c r="A166" s="35"/>
      <c r="B166" s="140"/>
      <c r="C166" s="172" t="s">
        <v>417</v>
      </c>
      <c r="D166" s="172" t="s">
        <v>218</v>
      </c>
      <c r="E166" s="173" t="s">
        <v>1753</v>
      </c>
      <c r="F166" s="174" t="s">
        <v>1754</v>
      </c>
      <c r="G166" s="175" t="s">
        <v>399</v>
      </c>
      <c r="H166" s="176">
        <v>8</v>
      </c>
      <c r="I166" s="177"/>
      <c r="J166" s="178">
        <f t="shared" si="15"/>
        <v>0</v>
      </c>
      <c r="K166" s="179"/>
      <c r="L166" s="36"/>
      <c r="M166" s="180" t="s">
        <v>1</v>
      </c>
      <c r="N166" s="181" t="s">
        <v>38</v>
      </c>
      <c r="O166" s="61"/>
      <c r="P166" s="182">
        <f t="shared" si="16"/>
        <v>0</v>
      </c>
      <c r="Q166" s="182">
        <v>0</v>
      </c>
      <c r="R166" s="182">
        <f t="shared" si="17"/>
        <v>0</v>
      </c>
      <c r="S166" s="182">
        <v>0</v>
      </c>
      <c r="T166" s="183">
        <f t="shared" si="18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4" t="s">
        <v>222</v>
      </c>
      <c r="AT166" s="184" t="s">
        <v>218</v>
      </c>
      <c r="AU166" s="184" t="s">
        <v>72</v>
      </c>
      <c r="AY166" s="18" t="s">
        <v>216</v>
      </c>
      <c r="BE166" s="105">
        <f t="shared" si="19"/>
        <v>0</v>
      </c>
      <c r="BF166" s="105">
        <f t="shared" si="20"/>
        <v>0</v>
      </c>
      <c r="BG166" s="105">
        <f t="shared" si="21"/>
        <v>0</v>
      </c>
      <c r="BH166" s="105">
        <f t="shared" si="22"/>
        <v>0</v>
      </c>
      <c r="BI166" s="105">
        <f t="shared" si="23"/>
        <v>0</v>
      </c>
      <c r="BJ166" s="18" t="s">
        <v>83</v>
      </c>
      <c r="BK166" s="105">
        <f t="shared" si="24"/>
        <v>0</v>
      </c>
      <c r="BL166" s="18" t="s">
        <v>222</v>
      </c>
      <c r="BM166" s="184" t="s">
        <v>639</v>
      </c>
    </row>
    <row r="167" spans="1:65" s="2" customFormat="1" ht="21.75" customHeight="1">
      <c r="A167" s="35"/>
      <c r="B167" s="140"/>
      <c r="C167" s="206" t="s">
        <v>428</v>
      </c>
      <c r="D167" s="206" t="s">
        <v>272</v>
      </c>
      <c r="E167" s="207" t="s">
        <v>1755</v>
      </c>
      <c r="F167" s="208" t="s">
        <v>1756</v>
      </c>
      <c r="G167" s="209" t="s">
        <v>399</v>
      </c>
      <c r="H167" s="210">
        <v>8</v>
      </c>
      <c r="I167" s="211"/>
      <c r="J167" s="212">
        <f t="shared" si="15"/>
        <v>0</v>
      </c>
      <c r="K167" s="213"/>
      <c r="L167" s="214"/>
      <c r="M167" s="215" t="s">
        <v>1</v>
      </c>
      <c r="N167" s="216" t="s">
        <v>38</v>
      </c>
      <c r="O167" s="61"/>
      <c r="P167" s="182">
        <f t="shared" si="16"/>
        <v>0</v>
      </c>
      <c r="Q167" s="182">
        <v>0</v>
      </c>
      <c r="R167" s="182">
        <f t="shared" si="17"/>
        <v>0</v>
      </c>
      <c r="S167" s="182">
        <v>0</v>
      </c>
      <c r="T167" s="183">
        <f t="shared" si="18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4" t="s">
        <v>260</v>
      </c>
      <c r="AT167" s="184" t="s">
        <v>272</v>
      </c>
      <c r="AU167" s="184" t="s">
        <v>72</v>
      </c>
      <c r="AY167" s="18" t="s">
        <v>216</v>
      </c>
      <c r="BE167" s="105">
        <f t="shared" si="19"/>
        <v>0</v>
      </c>
      <c r="BF167" s="105">
        <f t="shared" si="20"/>
        <v>0</v>
      </c>
      <c r="BG167" s="105">
        <f t="shared" si="21"/>
        <v>0</v>
      </c>
      <c r="BH167" s="105">
        <f t="shared" si="22"/>
        <v>0</v>
      </c>
      <c r="BI167" s="105">
        <f t="shared" si="23"/>
        <v>0</v>
      </c>
      <c r="BJ167" s="18" t="s">
        <v>83</v>
      </c>
      <c r="BK167" s="105">
        <f t="shared" si="24"/>
        <v>0</v>
      </c>
      <c r="BL167" s="18" t="s">
        <v>222</v>
      </c>
      <c r="BM167" s="184" t="s">
        <v>648</v>
      </c>
    </row>
    <row r="168" spans="1:65" s="2" customFormat="1" ht="21.75" customHeight="1">
      <c r="A168" s="35"/>
      <c r="B168" s="140"/>
      <c r="C168" s="172" t="s">
        <v>433</v>
      </c>
      <c r="D168" s="172" t="s">
        <v>218</v>
      </c>
      <c r="E168" s="173" t="s">
        <v>1757</v>
      </c>
      <c r="F168" s="174" t="s">
        <v>1758</v>
      </c>
      <c r="G168" s="175" t="s">
        <v>399</v>
      </c>
      <c r="H168" s="176">
        <v>19</v>
      </c>
      <c r="I168" s="177"/>
      <c r="J168" s="178">
        <f t="shared" si="15"/>
        <v>0</v>
      </c>
      <c r="K168" s="179"/>
      <c r="L168" s="36"/>
      <c r="M168" s="180" t="s">
        <v>1</v>
      </c>
      <c r="N168" s="181" t="s">
        <v>38</v>
      </c>
      <c r="O168" s="61"/>
      <c r="P168" s="182">
        <f t="shared" si="16"/>
        <v>0</v>
      </c>
      <c r="Q168" s="182">
        <v>0</v>
      </c>
      <c r="R168" s="182">
        <f t="shared" si="17"/>
        <v>0</v>
      </c>
      <c r="S168" s="182">
        <v>0</v>
      </c>
      <c r="T168" s="183">
        <f t="shared" si="18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4" t="s">
        <v>222</v>
      </c>
      <c r="AT168" s="184" t="s">
        <v>218</v>
      </c>
      <c r="AU168" s="184" t="s">
        <v>72</v>
      </c>
      <c r="AY168" s="18" t="s">
        <v>216</v>
      </c>
      <c r="BE168" s="105">
        <f t="shared" si="19"/>
        <v>0</v>
      </c>
      <c r="BF168" s="105">
        <f t="shared" si="20"/>
        <v>0</v>
      </c>
      <c r="BG168" s="105">
        <f t="shared" si="21"/>
        <v>0</v>
      </c>
      <c r="BH168" s="105">
        <f t="shared" si="22"/>
        <v>0</v>
      </c>
      <c r="BI168" s="105">
        <f t="shared" si="23"/>
        <v>0</v>
      </c>
      <c r="BJ168" s="18" t="s">
        <v>83</v>
      </c>
      <c r="BK168" s="105">
        <f t="shared" si="24"/>
        <v>0</v>
      </c>
      <c r="BL168" s="18" t="s">
        <v>222</v>
      </c>
      <c r="BM168" s="184" t="s">
        <v>658</v>
      </c>
    </row>
    <row r="169" spans="1:65" s="2" customFormat="1" ht="21.75" customHeight="1">
      <c r="A169" s="35"/>
      <c r="B169" s="140"/>
      <c r="C169" s="206" t="s">
        <v>439</v>
      </c>
      <c r="D169" s="206" t="s">
        <v>272</v>
      </c>
      <c r="E169" s="207" t="s">
        <v>1759</v>
      </c>
      <c r="F169" s="208" t="s">
        <v>1760</v>
      </c>
      <c r="G169" s="209" t="s">
        <v>399</v>
      </c>
      <c r="H169" s="210">
        <v>19</v>
      </c>
      <c r="I169" s="211"/>
      <c r="J169" s="212">
        <f t="shared" si="15"/>
        <v>0</v>
      </c>
      <c r="K169" s="213"/>
      <c r="L169" s="214"/>
      <c r="M169" s="215" t="s">
        <v>1</v>
      </c>
      <c r="N169" s="216" t="s">
        <v>38</v>
      </c>
      <c r="O169" s="61"/>
      <c r="P169" s="182">
        <f t="shared" si="16"/>
        <v>0</v>
      </c>
      <c r="Q169" s="182">
        <v>0</v>
      </c>
      <c r="R169" s="182">
        <f t="shared" si="17"/>
        <v>0</v>
      </c>
      <c r="S169" s="182">
        <v>0</v>
      </c>
      <c r="T169" s="183">
        <f t="shared" si="18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4" t="s">
        <v>260</v>
      </c>
      <c r="AT169" s="184" t="s">
        <v>272</v>
      </c>
      <c r="AU169" s="184" t="s">
        <v>72</v>
      </c>
      <c r="AY169" s="18" t="s">
        <v>216</v>
      </c>
      <c r="BE169" s="105">
        <f t="shared" si="19"/>
        <v>0</v>
      </c>
      <c r="BF169" s="105">
        <f t="shared" si="20"/>
        <v>0</v>
      </c>
      <c r="BG169" s="105">
        <f t="shared" si="21"/>
        <v>0</v>
      </c>
      <c r="BH169" s="105">
        <f t="shared" si="22"/>
        <v>0</v>
      </c>
      <c r="BI169" s="105">
        <f t="shared" si="23"/>
        <v>0</v>
      </c>
      <c r="BJ169" s="18" t="s">
        <v>83</v>
      </c>
      <c r="BK169" s="105">
        <f t="shared" si="24"/>
        <v>0</v>
      </c>
      <c r="BL169" s="18" t="s">
        <v>222</v>
      </c>
      <c r="BM169" s="184" t="s">
        <v>672</v>
      </c>
    </row>
    <row r="170" spans="1:65" s="2" customFormat="1" ht="16.5" customHeight="1">
      <c r="A170" s="35"/>
      <c r="B170" s="140"/>
      <c r="C170" s="172" t="s">
        <v>443</v>
      </c>
      <c r="D170" s="172" t="s">
        <v>218</v>
      </c>
      <c r="E170" s="173" t="s">
        <v>1761</v>
      </c>
      <c r="F170" s="174" t="s">
        <v>1762</v>
      </c>
      <c r="G170" s="175" t="s">
        <v>399</v>
      </c>
      <c r="H170" s="176">
        <v>19</v>
      </c>
      <c r="I170" s="177"/>
      <c r="J170" s="178">
        <f t="shared" si="15"/>
        <v>0</v>
      </c>
      <c r="K170" s="179"/>
      <c r="L170" s="36"/>
      <c r="M170" s="180" t="s">
        <v>1</v>
      </c>
      <c r="N170" s="181" t="s">
        <v>38</v>
      </c>
      <c r="O170" s="61"/>
      <c r="P170" s="182">
        <f t="shared" si="16"/>
        <v>0</v>
      </c>
      <c r="Q170" s="182">
        <v>0</v>
      </c>
      <c r="R170" s="182">
        <f t="shared" si="17"/>
        <v>0</v>
      </c>
      <c r="S170" s="182">
        <v>0</v>
      </c>
      <c r="T170" s="183">
        <f t="shared" si="18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4" t="s">
        <v>222</v>
      </c>
      <c r="AT170" s="184" t="s">
        <v>218</v>
      </c>
      <c r="AU170" s="184" t="s">
        <v>72</v>
      </c>
      <c r="AY170" s="18" t="s">
        <v>216</v>
      </c>
      <c r="BE170" s="105">
        <f t="shared" si="19"/>
        <v>0</v>
      </c>
      <c r="BF170" s="105">
        <f t="shared" si="20"/>
        <v>0</v>
      </c>
      <c r="BG170" s="105">
        <f t="shared" si="21"/>
        <v>0</v>
      </c>
      <c r="BH170" s="105">
        <f t="shared" si="22"/>
        <v>0</v>
      </c>
      <c r="BI170" s="105">
        <f t="shared" si="23"/>
        <v>0</v>
      </c>
      <c r="BJ170" s="18" t="s">
        <v>83</v>
      </c>
      <c r="BK170" s="105">
        <f t="shared" si="24"/>
        <v>0</v>
      </c>
      <c r="BL170" s="18" t="s">
        <v>222</v>
      </c>
      <c r="BM170" s="184" t="s">
        <v>683</v>
      </c>
    </row>
    <row r="171" spans="1:65" s="2" customFormat="1" ht="21.75" customHeight="1">
      <c r="A171" s="35"/>
      <c r="B171" s="140"/>
      <c r="C171" s="206" t="s">
        <v>454</v>
      </c>
      <c r="D171" s="206" t="s">
        <v>272</v>
      </c>
      <c r="E171" s="207" t="s">
        <v>1763</v>
      </c>
      <c r="F171" s="208" t="s">
        <v>1764</v>
      </c>
      <c r="G171" s="209" t="s">
        <v>399</v>
      </c>
      <c r="H171" s="210">
        <v>19</v>
      </c>
      <c r="I171" s="211"/>
      <c r="J171" s="212">
        <f t="shared" si="15"/>
        <v>0</v>
      </c>
      <c r="K171" s="213"/>
      <c r="L171" s="214"/>
      <c r="M171" s="215" t="s">
        <v>1</v>
      </c>
      <c r="N171" s="216" t="s">
        <v>38</v>
      </c>
      <c r="O171" s="61"/>
      <c r="P171" s="182">
        <f t="shared" si="16"/>
        <v>0</v>
      </c>
      <c r="Q171" s="182">
        <v>0</v>
      </c>
      <c r="R171" s="182">
        <f t="shared" si="17"/>
        <v>0</v>
      </c>
      <c r="S171" s="182">
        <v>0</v>
      </c>
      <c r="T171" s="183">
        <f t="shared" si="1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4" t="s">
        <v>260</v>
      </c>
      <c r="AT171" s="184" t="s">
        <v>272</v>
      </c>
      <c r="AU171" s="184" t="s">
        <v>72</v>
      </c>
      <c r="AY171" s="18" t="s">
        <v>216</v>
      </c>
      <c r="BE171" s="105">
        <f t="shared" si="19"/>
        <v>0</v>
      </c>
      <c r="BF171" s="105">
        <f t="shared" si="20"/>
        <v>0</v>
      </c>
      <c r="BG171" s="105">
        <f t="shared" si="21"/>
        <v>0</v>
      </c>
      <c r="BH171" s="105">
        <f t="shared" si="22"/>
        <v>0</v>
      </c>
      <c r="BI171" s="105">
        <f t="shared" si="23"/>
        <v>0</v>
      </c>
      <c r="BJ171" s="18" t="s">
        <v>83</v>
      </c>
      <c r="BK171" s="105">
        <f t="shared" si="24"/>
        <v>0</v>
      </c>
      <c r="BL171" s="18" t="s">
        <v>222</v>
      </c>
      <c r="BM171" s="184" t="s">
        <v>693</v>
      </c>
    </row>
    <row r="172" spans="1:65" s="2" customFormat="1" ht="21.75" customHeight="1">
      <c r="A172" s="35"/>
      <c r="B172" s="140"/>
      <c r="C172" s="172" t="s">
        <v>460</v>
      </c>
      <c r="D172" s="172" t="s">
        <v>218</v>
      </c>
      <c r="E172" s="173" t="s">
        <v>1765</v>
      </c>
      <c r="F172" s="174" t="s">
        <v>1766</v>
      </c>
      <c r="G172" s="175" t="s">
        <v>399</v>
      </c>
      <c r="H172" s="176">
        <v>19</v>
      </c>
      <c r="I172" s="177"/>
      <c r="J172" s="178">
        <f t="shared" si="15"/>
        <v>0</v>
      </c>
      <c r="K172" s="179"/>
      <c r="L172" s="36"/>
      <c r="M172" s="180" t="s">
        <v>1</v>
      </c>
      <c r="N172" s="181" t="s">
        <v>38</v>
      </c>
      <c r="O172" s="61"/>
      <c r="P172" s="182">
        <f t="shared" si="16"/>
        <v>0</v>
      </c>
      <c r="Q172" s="182">
        <v>0</v>
      </c>
      <c r="R172" s="182">
        <f t="shared" si="17"/>
        <v>0</v>
      </c>
      <c r="S172" s="182">
        <v>0</v>
      </c>
      <c r="T172" s="183">
        <f t="shared" si="1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4" t="s">
        <v>222</v>
      </c>
      <c r="AT172" s="184" t="s">
        <v>218</v>
      </c>
      <c r="AU172" s="184" t="s">
        <v>72</v>
      </c>
      <c r="AY172" s="18" t="s">
        <v>216</v>
      </c>
      <c r="BE172" s="105">
        <f t="shared" si="19"/>
        <v>0</v>
      </c>
      <c r="BF172" s="105">
        <f t="shared" si="20"/>
        <v>0</v>
      </c>
      <c r="BG172" s="105">
        <f t="shared" si="21"/>
        <v>0</v>
      </c>
      <c r="BH172" s="105">
        <f t="shared" si="22"/>
        <v>0</v>
      </c>
      <c r="BI172" s="105">
        <f t="shared" si="23"/>
        <v>0</v>
      </c>
      <c r="BJ172" s="18" t="s">
        <v>83</v>
      </c>
      <c r="BK172" s="105">
        <f t="shared" si="24"/>
        <v>0</v>
      </c>
      <c r="BL172" s="18" t="s">
        <v>222</v>
      </c>
      <c r="BM172" s="184" t="s">
        <v>701</v>
      </c>
    </row>
    <row r="173" spans="1:65" s="2" customFormat="1" ht="21.75" customHeight="1">
      <c r="A173" s="35"/>
      <c r="B173" s="140"/>
      <c r="C173" s="206" t="s">
        <v>469</v>
      </c>
      <c r="D173" s="206" t="s">
        <v>272</v>
      </c>
      <c r="E173" s="207" t="s">
        <v>1767</v>
      </c>
      <c r="F173" s="208" t="s">
        <v>1768</v>
      </c>
      <c r="G173" s="209" t="s">
        <v>399</v>
      </c>
      <c r="H173" s="210">
        <v>19</v>
      </c>
      <c r="I173" s="211"/>
      <c r="J173" s="212">
        <f t="shared" si="15"/>
        <v>0</v>
      </c>
      <c r="K173" s="213"/>
      <c r="L173" s="214"/>
      <c r="M173" s="215" t="s">
        <v>1</v>
      </c>
      <c r="N173" s="216" t="s">
        <v>38</v>
      </c>
      <c r="O173" s="61"/>
      <c r="P173" s="182">
        <f t="shared" si="16"/>
        <v>0</v>
      </c>
      <c r="Q173" s="182">
        <v>0</v>
      </c>
      <c r="R173" s="182">
        <f t="shared" si="17"/>
        <v>0</v>
      </c>
      <c r="S173" s="182">
        <v>0</v>
      </c>
      <c r="T173" s="183">
        <f t="shared" si="1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4" t="s">
        <v>260</v>
      </c>
      <c r="AT173" s="184" t="s">
        <v>272</v>
      </c>
      <c r="AU173" s="184" t="s">
        <v>72</v>
      </c>
      <c r="AY173" s="18" t="s">
        <v>216</v>
      </c>
      <c r="BE173" s="105">
        <f t="shared" si="19"/>
        <v>0</v>
      </c>
      <c r="BF173" s="105">
        <f t="shared" si="20"/>
        <v>0</v>
      </c>
      <c r="BG173" s="105">
        <f t="shared" si="21"/>
        <v>0</v>
      </c>
      <c r="BH173" s="105">
        <f t="shared" si="22"/>
        <v>0</v>
      </c>
      <c r="BI173" s="105">
        <f t="shared" si="23"/>
        <v>0</v>
      </c>
      <c r="BJ173" s="18" t="s">
        <v>83</v>
      </c>
      <c r="BK173" s="105">
        <f t="shared" si="24"/>
        <v>0</v>
      </c>
      <c r="BL173" s="18" t="s">
        <v>222</v>
      </c>
      <c r="BM173" s="184" t="s">
        <v>710</v>
      </c>
    </row>
    <row r="174" spans="1:65" s="2" customFormat="1" ht="16.5" customHeight="1">
      <c r="A174" s="35"/>
      <c r="B174" s="140"/>
      <c r="C174" s="172" t="s">
        <v>477</v>
      </c>
      <c r="D174" s="172" t="s">
        <v>218</v>
      </c>
      <c r="E174" s="173" t="s">
        <v>1769</v>
      </c>
      <c r="F174" s="174" t="s">
        <v>1770</v>
      </c>
      <c r="G174" s="175" t="s">
        <v>399</v>
      </c>
      <c r="H174" s="176">
        <v>2</v>
      </c>
      <c r="I174" s="177"/>
      <c r="J174" s="178">
        <f t="shared" si="15"/>
        <v>0</v>
      </c>
      <c r="K174" s="179"/>
      <c r="L174" s="36"/>
      <c r="M174" s="180" t="s">
        <v>1</v>
      </c>
      <c r="N174" s="181" t="s">
        <v>38</v>
      </c>
      <c r="O174" s="61"/>
      <c r="P174" s="182">
        <f t="shared" si="16"/>
        <v>0</v>
      </c>
      <c r="Q174" s="182">
        <v>0</v>
      </c>
      <c r="R174" s="182">
        <f t="shared" si="17"/>
        <v>0</v>
      </c>
      <c r="S174" s="182">
        <v>0</v>
      </c>
      <c r="T174" s="183">
        <f t="shared" si="1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4" t="s">
        <v>222</v>
      </c>
      <c r="AT174" s="184" t="s">
        <v>218</v>
      </c>
      <c r="AU174" s="184" t="s">
        <v>72</v>
      </c>
      <c r="AY174" s="18" t="s">
        <v>216</v>
      </c>
      <c r="BE174" s="105">
        <f t="shared" si="19"/>
        <v>0</v>
      </c>
      <c r="BF174" s="105">
        <f t="shared" si="20"/>
        <v>0</v>
      </c>
      <c r="BG174" s="105">
        <f t="shared" si="21"/>
        <v>0</v>
      </c>
      <c r="BH174" s="105">
        <f t="shared" si="22"/>
        <v>0</v>
      </c>
      <c r="BI174" s="105">
        <f t="shared" si="23"/>
        <v>0</v>
      </c>
      <c r="BJ174" s="18" t="s">
        <v>83</v>
      </c>
      <c r="BK174" s="105">
        <f t="shared" si="24"/>
        <v>0</v>
      </c>
      <c r="BL174" s="18" t="s">
        <v>222</v>
      </c>
      <c r="BM174" s="184" t="s">
        <v>729</v>
      </c>
    </row>
    <row r="175" spans="1:65" s="2" customFormat="1" ht="16.5" customHeight="1">
      <c r="A175" s="35"/>
      <c r="B175" s="140"/>
      <c r="C175" s="206" t="s">
        <v>481</v>
      </c>
      <c r="D175" s="206" t="s">
        <v>272</v>
      </c>
      <c r="E175" s="207" t="s">
        <v>1771</v>
      </c>
      <c r="F175" s="208" t="s">
        <v>1772</v>
      </c>
      <c r="G175" s="209" t="s">
        <v>399</v>
      </c>
      <c r="H175" s="210">
        <v>2</v>
      </c>
      <c r="I175" s="211"/>
      <c r="J175" s="212">
        <f t="shared" si="15"/>
        <v>0</v>
      </c>
      <c r="K175" s="213"/>
      <c r="L175" s="214"/>
      <c r="M175" s="215" t="s">
        <v>1</v>
      </c>
      <c r="N175" s="216" t="s">
        <v>38</v>
      </c>
      <c r="O175" s="61"/>
      <c r="P175" s="182">
        <f t="shared" si="16"/>
        <v>0</v>
      </c>
      <c r="Q175" s="182">
        <v>0</v>
      </c>
      <c r="R175" s="182">
        <f t="shared" si="17"/>
        <v>0</v>
      </c>
      <c r="S175" s="182">
        <v>0</v>
      </c>
      <c r="T175" s="183">
        <f t="shared" si="1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4" t="s">
        <v>260</v>
      </c>
      <c r="AT175" s="184" t="s">
        <v>272</v>
      </c>
      <c r="AU175" s="184" t="s">
        <v>72</v>
      </c>
      <c r="AY175" s="18" t="s">
        <v>216</v>
      </c>
      <c r="BE175" s="105">
        <f t="shared" si="19"/>
        <v>0</v>
      </c>
      <c r="BF175" s="105">
        <f t="shared" si="20"/>
        <v>0</v>
      </c>
      <c r="BG175" s="105">
        <f t="shared" si="21"/>
        <v>0</v>
      </c>
      <c r="BH175" s="105">
        <f t="shared" si="22"/>
        <v>0</v>
      </c>
      <c r="BI175" s="105">
        <f t="shared" si="23"/>
        <v>0</v>
      </c>
      <c r="BJ175" s="18" t="s">
        <v>83</v>
      </c>
      <c r="BK175" s="105">
        <f t="shared" si="24"/>
        <v>0</v>
      </c>
      <c r="BL175" s="18" t="s">
        <v>222</v>
      </c>
      <c r="BM175" s="184" t="s">
        <v>742</v>
      </c>
    </row>
    <row r="176" spans="1:65" s="2" customFormat="1" ht="16.5" customHeight="1">
      <c r="A176" s="35"/>
      <c r="B176" s="140"/>
      <c r="C176" s="172" t="s">
        <v>487</v>
      </c>
      <c r="D176" s="172" t="s">
        <v>218</v>
      </c>
      <c r="E176" s="173" t="s">
        <v>1773</v>
      </c>
      <c r="F176" s="174" t="s">
        <v>1774</v>
      </c>
      <c r="G176" s="175" t="s">
        <v>399</v>
      </c>
      <c r="H176" s="176">
        <v>4</v>
      </c>
      <c r="I176" s="177"/>
      <c r="J176" s="178">
        <f t="shared" si="15"/>
        <v>0</v>
      </c>
      <c r="K176" s="179"/>
      <c r="L176" s="36"/>
      <c r="M176" s="180" t="s">
        <v>1</v>
      </c>
      <c r="N176" s="181" t="s">
        <v>38</v>
      </c>
      <c r="O176" s="61"/>
      <c r="P176" s="182">
        <f t="shared" si="16"/>
        <v>0</v>
      </c>
      <c r="Q176" s="182">
        <v>0</v>
      </c>
      <c r="R176" s="182">
        <f t="shared" si="17"/>
        <v>0</v>
      </c>
      <c r="S176" s="182">
        <v>0</v>
      </c>
      <c r="T176" s="183">
        <f t="shared" si="18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4" t="s">
        <v>222</v>
      </c>
      <c r="AT176" s="184" t="s">
        <v>218</v>
      </c>
      <c r="AU176" s="184" t="s">
        <v>72</v>
      </c>
      <c r="AY176" s="18" t="s">
        <v>216</v>
      </c>
      <c r="BE176" s="105">
        <f t="shared" si="19"/>
        <v>0</v>
      </c>
      <c r="BF176" s="105">
        <f t="shared" si="20"/>
        <v>0</v>
      </c>
      <c r="BG176" s="105">
        <f t="shared" si="21"/>
        <v>0</v>
      </c>
      <c r="BH176" s="105">
        <f t="shared" si="22"/>
        <v>0</v>
      </c>
      <c r="BI176" s="105">
        <f t="shared" si="23"/>
        <v>0</v>
      </c>
      <c r="BJ176" s="18" t="s">
        <v>83</v>
      </c>
      <c r="BK176" s="105">
        <f t="shared" si="24"/>
        <v>0</v>
      </c>
      <c r="BL176" s="18" t="s">
        <v>222</v>
      </c>
      <c r="BM176" s="184" t="s">
        <v>754</v>
      </c>
    </row>
    <row r="177" spans="1:65" s="2" customFormat="1" ht="21.75" customHeight="1">
      <c r="A177" s="35"/>
      <c r="B177" s="140"/>
      <c r="C177" s="206" t="s">
        <v>495</v>
      </c>
      <c r="D177" s="206" t="s">
        <v>272</v>
      </c>
      <c r="E177" s="207" t="s">
        <v>1775</v>
      </c>
      <c r="F177" s="208" t="s">
        <v>1776</v>
      </c>
      <c r="G177" s="209" t="s">
        <v>399</v>
      </c>
      <c r="H177" s="210">
        <v>4</v>
      </c>
      <c r="I177" s="211"/>
      <c r="J177" s="212">
        <f t="shared" si="15"/>
        <v>0</v>
      </c>
      <c r="K177" s="213"/>
      <c r="L177" s="214"/>
      <c r="M177" s="215" t="s">
        <v>1</v>
      </c>
      <c r="N177" s="216" t="s">
        <v>38</v>
      </c>
      <c r="O177" s="61"/>
      <c r="P177" s="182">
        <f t="shared" si="16"/>
        <v>0</v>
      </c>
      <c r="Q177" s="182">
        <v>0</v>
      </c>
      <c r="R177" s="182">
        <f t="shared" si="17"/>
        <v>0</v>
      </c>
      <c r="S177" s="182">
        <v>0</v>
      </c>
      <c r="T177" s="183">
        <f t="shared" si="18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4" t="s">
        <v>260</v>
      </c>
      <c r="AT177" s="184" t="s">
        <v>272</v>
      </c>
      <c r="AU177" s="184" t="s">
        <v>72</v>
      </c>
      <c r="AY177" s="18" t="s">
        <v>216</v>
      </c>
      <c r="BE177" s="105">
        <f t="shared" si="19"/>
        <v>0</v>
      </c>
      <c r="BF177" s="105">
        <f t="shared" si="20"/>
        <v>0</v>
      </c>
      <c r="BG177" s="105">
        <f t="shared" si="21"/>
        <v>0</v>
      </c>
      <c r="BH177" s="105">
        <f t="shared" si="22"/>
        <v>0</v>
      </c>
      <c r="BI177" s="105">
        <f t="shared" si="23"/>
        <v>0</v>
      </c>
      <c r="BJ177" s="18" t="s">
        <v>83</v>
      </c>
      <c r="BK177" s="105">
        <f t="shared" si="24"/>
        <v>0</v>
      </c>
      <c r="BL177" s="18" t="s">
        <v>222</v>
      </c>
      <c r="BM177" s="184" t="s">
        <v>764</v>
      </c>
    </row>
    <row r="178" spans="1:65" s="2" customFormat="1" ht="16.5" customHeight="1">
      <c r="A178" s="35"/>
      <c r="B178" s="140"/>
      <c r="C178" s="172" t="s">
        <v>504</v>
      </c>
      <c r="D178" s="172" t="s">
        <v>218</v>
      </c>
      <c r="E178" s="173" t="s">
        <v>1777</v>
      </c>
      <c r="F178" s="174" t="s">
        <v>1778</v>
      </c>
      <c r="G178" s="175" t="s">
        <v>399</v>
      </c>
      <c r="H178" s="176">
        <v>5</v>
      </c>
      <c r="I178" s="177"/>
      <c r="J178" s="178">
        <f t="shared" si="15"/>
        <v>0</v>
      </c>
      <c r="K178" s="179"/>
      <c r="L178" s="36"/>
      <c r="M178" s="180" t="s">
        <v>1</v>
      </c>
      <c r="N178" s="181" t="s">
        <v>38</v>
      </c>
      <c r="O178" s="61"/>
      <c r="P178" s="182">
        <f t="shared" si="16"/>
        <v>0</v>
      </c>
      <c r="Q178" s="182">
        <v>0</v>
      </c>
      <c r="R178" s="182">
        <f t="shared" si="17"/>
        <v>0</v>
      </c>
      <c r="S178" s="182">
        <v>0</v>
      </c>
      <c r="T178" s="183">
        <f t="shared" si="18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4" t="s">
        <v>222</v>
      </c>
      <c r="AT178" s="184" t="s">
        <v>218</v>
      </c>
      <c r="AU178" s="184" t="s">
        <v>72</v>
      </c>
      <c r="AY178" s="18" t="s">
        <v>216</v>
      </c>
      <c r="BE178" s="105">
        <f t="shared" si="19"/>
        <v>0</v>
      </c>
      <c r="BF178" s="105">
        <f t="shared" si="20"/>
        <v>0</v>
      </c>
      <c r="BG178" s="105">
        <f t="shared" si="21"/>
        <v>0</v>
      </c>
      <c r="BH178" s="105">
        <f t="shared" si="22"/>
        <v>0</v>
      </c>
      <c r="BI178" s="105">
        <f t="shared" si="23"/>
        <v>0</v>
      </c>
      <c r="BJ178" s="18" t="s">
        <v>83</v>
      </c>
      <c r="BK178" s="105">
        <f t="shared" si="24"/>
        <v>0</v>
      </c>
      <c r="BL178" s="18" t="s">
        <v>222</v>
      </c>
      <c r="BM178" s="184" t="s">
        <v>773</v>
      </c>
    </row>
    <row r="179" spans="1:65" s="2" customFormat="1" ht="21.75" customHeight="1">
      <c r="A179" s="35"/>
      <c r="B179" s="140"/>
      <c r="C179" s="206" t="s">
        <v>516</v>
      </c>
      <c r="D179" s="206" t="s">
        <v>272</v>
      </c>
      <c r="E179" s="207" t="s">
        <v>1779</v>
      </c>
      <c r="F179" s="208" t="s">
        <v>1780</v>
      </c>
      <c r="G179" s="209" t="s">
        <v>399</v>
      </c>
      <c r="H179" s="210">
        <v>5</v>
      </c>
      <c r="I179" s="211"/>
      <c r="J179" s="212">
        <f t="shared" si="15"/>
        <v>0</v>
      </c>
      <c r="K179" s="213"/>
      <c r="L179" s="214"/>
      <c r="M179" s="215" t="s">
        <v>1</v>
      </c>
      <c r="N179" s="216" t="s">
        <v>38</v>
      </c>
      <c r="O179" s="61"/>
      <c r="P179" s="182">
        <f t="shared" si="16"/>
        <v>0</v>
      </c>
      <c r="Q179" s="182">
        <v>0</v>
      </c>
      <c r="R179" s="182">
        <f t="shared" si="17"/>
        <v>0</v>
      </c>
      <c r="S179" s="182">
        <v>0</v>
      </c>
      <c r="T179" s="183">
        <f t="shared" si="18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4" t="s">
        <v>260</v>
      </c>
      <c r="AT179" s="184" t="s">
        <v>272</v>
      </c>
      <c r="AU179" s="184" t="s">
        <v>72</v>
      </c>
      <c r="AY179" s="18" t="s">
        <v>216</v>
      </c>
      <c r="BE179" s="105">
        <f t="shared" si="19"/>
        <v>0</v>
      </c>
      <c r="BF179" s="105">
        <f t="shared" si="20"/>
        <v>0</v>
      </c>
      <c r="BG179" s="105">
        <f t="shared" si="21"/>
        <v>0</v>
      </c>
      <c r="BH179" s="105">
        <f t="shared" si="22"/>
        <v>0</v>
      </c>
      <c r="BI179" s="105">
        <f t="shared" si="23"/>
        <v>0</v>
      </c>
      <c r="BJ179" s="18" t="s">
        <v>83</v>
      </c>
      <c r="BK179" s="105">
        <f t="shared" si="24"/>
        <v>0</v>
      </c>
      <c r="BL179" s="18" t="s">
        <v>222</v>
      </c>
      <c r="BM179" s="184" t="s">
        <v>788</v>
      </c>
    </row>
    <row r="180" spans="1:65" s="2" customFormat="1" ht="16.5" customHeight="1">
      <c r="A180" s="35"/>
      <c r="B180" s="140"/>
      <c r="C180" s="172" t="s">
        <v>520</v>
      </c>
      <c r="D180" s="172" t="s">
        <v>218</v>
      </c>
      <c r="E180" s="173" t="s">
        <v>1781</v>
      </c>
      <c r="F180" s="174" t="s">
        <v>1782</v>
      </c>
      <c r="G180" s="175" t="s">
        <v>399</v>
      </c>
      <c r="H180" s="176">
        <v>1</v>
      </c>
      <c r="I180" s="177"/>
      <c r="J180" s="178">
        <f t="shared" si="15"/>
        <v>0</v>
      </c>
      <c r="K180" s="179"/>
      <c r="L180" s="36"/>
      <c r="M180" s="180" t="s">
        <v>1</v>
      </c>
      <c r="N180" s="181" t="s">
        <v>38</v>
      </c>
      <c r="O180" s="61"/>
      <c r="P180" s="182">
        <f t="shared" si="16"/>
        <v>0</v>
      </c>
      <c r="Q180" s="182">
        <v>0</v>
      </c>
      <c r="R180" s="182">
        <f t="shared" si="17"/>
        <v>0</v>
      </c>
      <c r="S180" s="182">
        <v>0</v>
      </c>
      <c r="T180" s="183">
        <f t="shared" si="18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4" t="s">
        <v>222</v>
      </c>
      <c r="AT180" s="184" t="s">
        <v>218</v>
      </c>
      <c r="AU180" s="184" t="s">
        <v>72</v>
      </c>
      <c r="AY180" s="18" t="s">
        <v>216</v>
      </c>
      <c r="BE180" s="105">
        <f t="shared" si="19"/>
        <v>0</v>
      </c>
      <c r="BF180" s="105">
        <f t="shared" si="20"/>
        <v>0</v>
      </c>
      <c r="BG180" s="105">
        <f t="shared" si="21"/>
        <v>0</v>
      </c>
      <c r="BH180" s="105">
        <f t="shared" si="22"/>
        <v>0</v>
      </c>
      <c r="BI180" s="105">
        <f t="shared" si="23"/>
        <v>0</v>
      </c>
      <c r="BJ180" s="18" t="s">
        <v>83</v>
      </c>
      <c r="BK180" s="105">
        <f t="shared" si="24"/>
        <v>0</v>
      </c>
      <c r="BL180" s="18" t="s">
        <v>222</v>
      </c>
      <c r="BM180" s="184" t="s">
        <v>798</v>
      </c>
    </row>
    <row r="181" spans="1:65" s="2" customFormat="1" ht="21.75" customHeight="1">
      <c r="A181" s="35"/>
      <c r="B181" s="140"/>
      <c r="C181" s="206" t="s">
        <v>526</v>
      </c>
      <c r="D181" s="206" t="s">
        <v>272</v>
      </c>
      <c r="E181" s="207" t="s">
        <v>1783</v>
      </c>
      <c r="F181" s="208" t="s">
        <v>1784</v>
      </c>
      <c r="G181" s="209" t="s">
        <v>399</v>
      </c>
      <c r="H181" s="210">
        <v>1</v>
      </c>
      <c r="I181" s="211"/>
      <c r="J181" s="212">
        <f t="shared" si="15"/>
        <v>0</v>
      </c>
      <c r="K181" s="213"/>
      <c r="L181" s="214"/>
      <c r="M181" s="233" t="s">
        <v>1</v>
      </c>
      <c r="N181" s="234" t="s">
        <v>38</v>
      </c>
      <c r="O181" s="230"/>
      <c r="P181" s="231">
        <f t="shared" si="16"/>
        <v>0</v>
      </c>
      <c r="Q181" s="231">
        <v>0</v>
      </c>
      <c r="R181" s="231">
        <f t="shared" si="17"/>
        <v>0</v>
      </c>
      <c r="S181" s="231">
        <v>0</v>
      </c>
      <c r="T181" s="232">
        <f t="shared" si="18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4" t="s">
        <v>260</v>
      </c>
      <c r="AT181" s="184" t="s">
        <v>272</v>
      </c>
      <c r="AU181" s="184" t="s">
        <v>72</v>
      </c>
      <c r="AY181" s="18" t="s">
        <v>216</v>
      </c>
      <c r="BE181" s="105">
        <f t="shared" si="19"/>
        <v>0</v>
      </c>
      <c r="BF181" s="105">
        <f t="shared" si="20"/>
        <v>0</v>
      </c>
      <c r="BG181" s="105">
        <f t="shared" si="21"/>
        <v>0</v>
      </c>
      <c r="BH181" s="105">
        <f t="shared" si="22"/>
        <v>0</v>
      </c>
      <c r="BI181" s="105">
        <f t="shared" si="23"/>
        <v>0</v>
      </c>
      <c r="BJ181" s="18" t="s">
        <v>83</v>
      </c>
      <c r="BK181" s="105">
        <f t="shared" si="24"/>
        <v>0</v>
      </c>
      <c r="BL181" s="18" t="s">
        <v>222</v>
      </c>
      <c r="BM181" s="184" t="s">
        <v>810</v>
      </c>
    </row>
    <row r="182" spans="1:65" s="2" customFormat="1" ht="21.75" customHeight="1">
      <c r="A182" s="35"/>
      <c r="B182" s="140"/>
      <c r="C182" s="338" t="s">
        <v>1785</v>
      </c>
      <c r="D182" s="338"/>
      <c r="E182" s="8"/>
      <c r="F182" s="8"/>
      <c r="G182" s="8"/>
      <c r="H182" s="8"/>
      <c r="I182" s="8"/>
      <c r="J182" s="240"/>
      <c r="K182" s="241"/>
      <c r="L182" s="214"/>
      <c r="M182" s="242"/>
      <c r="N182" s="216"/>
      <c r="O182" s="61"/>
      <c r="P182" s="182"/>
      <c r="Q182" s="182"/>
      <c r="R182" s="182"/>
      <c r="S182" s="182"/>
      <c r="T182" s="182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4"/>
      <c r="AT182" s="184"/>
      <c r="AU182" s="184"/>
      <c r="AY182" s="18"/>
      <c r="BE182" s="105"/>
      <c r="BF182" s="105"/>
      <c r="BG182" s="105"/>
      <c r="BH182" s="105"/>
      <c r="BI182" s="105"/>
      <c r="BJ182" s="18"/>
      <c r="BK182" s="105"/>
      <c r="BL182" s="18"/>
      <c r="BM182" s="184"/>
    </row>
    <row r="183" spans="1:65" s="2" customFormat="1" ht="30.5" customHeight="1">
      <c r="A183" s="35"/>
      <c r="B183" s="140"/>
      <c r="C183" s="338" t="s">
        <v>1786</v>
      </c>
      <c r="D183" s="338"/>
      <c r="E183" s="338"/>
      <c r="F183" s="338"/>
      <c r="G183" s="338"/>
      <c r="H183" s="338"/>
      <c r="I183" s="338"/>
      <c r="J183" s="240"/>
      <c r="K183" s="241"/>
      <c r="L183" s="214"/>
      <c r="M183" s="242"/>
      <c r="N183" s="216"/>
      <c r="O183" s="61"/>
      <c r="P183" s="182"/>
      <c r="Q183" s="182"/>
      <c r="R183" s="182"/>
      <c r="S183" s="182"/>
      <c r="T183" s="182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4"/>
      <c r="AT183" s="184"/>
      <c r="AU183" s="184"/>
      <c r="AY183" s="18"/>
      <c r="BE183" s="105"/>
      <c r="BF183" s="105"/>
      <c r="BG183" s="105"/>
      <c r="BH183" s="105"/>
      <c r="BI183" s="105"/>
      <c r="BJ183" s="18"/>
      <c r="BK183" s="105"/>
      <c r="BL183" s="18"/>
      <c r="BM183" s="184"/>
    </row>
    <row r="184" spans="1:65" s="2" customFormat="1" ht="33" customHeight="1">
      <c r="A184" s="35"/>
      <c r="B184" s="140"/>
      <c r="C184" s="338" t="s">
        <v>1787</v>
      </c>
      <c r="D184" s="338"/>
      <c r="E184" s="338"/>
      <c r="F184" s="338"/>
      <c r="G184" s="338"/>
      <c r="H184" s="338"/>
      <c r="I184" s="338"/>
      <c r="J184" s="240"/>
      <c r="K184" s="241"/>
      <c r="L184" s="214"/>
      <c r="M184" s="242"/>
      <c r="N184" s="216"/>
      <c r="O184" s="61"/>
      <c r="P184" s="182"/>
      <c r="Q184" s="182"/>
      <c r="R184" s="182"/>
      <c r="S184" s="182"/>
      <c r="T184" s="182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4"/>
      <c r="AT184" s="184"/>
      <c r="AU184" s="184"/>
      <c r="AY184" s="18"/>
      <c r="BE184" s="105"/>
      <c r="BF184" s="105"/>
      <c r="BG184" s="105"/>
      <c r="BH184" s="105"/>
      <c r="BI184" s="105"/>
      <c r="BJ184" s="18"/>
      <c r="BK184" s="105"/>
      <c r="BL184" s="18"/>
      <c r="BM184" s="184"/>
    </row>
    <row r="185" spans="1:65" s="2" customFormat="1" ht="35.5" customHeight="1">
      <c r="A185" s="35"/>
      <c r="B185" s="140"/>
      <c r="C185" s="338" t="s">
        <v>1788</v>
      </c>
      <c r="D185" s="338"/>
      <c r="E185" s="338"/>
      <c r="F185" s="338"/>
      <c r="G185" s="338"/>
      <c r="H185" s="338"/>
      <c r="I185" s="338"/>
      <c r="J185" s="240"/>
      <c r="K185" s="241"/>
      <c r="L185" s="214"/>
      <c r="M185" s="242"/>
      <c r="N185" s="216"/>
      <c r="O185" s="61"/>
      <c r="P185" s="182"/>
      <c r="Q185" s="182"/>
      <c r="R185" s="182"/>
      <c r="S185" s="182"/>
      <c r="T185" s="182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4"/>
      <c r="AT185" s="184"/>
      <c r="AU185" s="184"/>
      <c r="AY185" s="18"/>
      <c r="BE185" s="105"/>
      <c r="BF185" s="105"/>
      <c r="BG185" s="105"/>
      <c r="BH185" s="105"/>
      <c r="BI185" s="105"/>
      <c r="BJ185" s="18"/>
      <c r="BK185" s="105"/>
      <c r="BL185" s="18"/>
      <c r="BM185" s="184"/>
    </row>
    <row r="186" spans="1:65" s="2" customFormat="1" ht="34.75" customHeight="1">
      <c r="A186" s="35"/>
      <c r="B186" s="140"/>
      <c r="C186" s="338" t="s">
        <v>1789</v>
      </c>
      <c r="D186" s="338"/>
      <c r="E186" s="338"/>
      <c r="F186" s="338"/>
      <c r="G186" s="338"/>
      <c r="H186" s="338"/>
      <c r="I186" s="338"/>
      <c r="J186" s="240"/>
      <c r="K186" s="241"/>
      <c r="L186" s="214"/>
      <c r="M186" s="242"/>
      <c r="N186" s="216"/>
      <c r="O186" s="61"/>
      <c r="P186" s="182"/>
      <c r="Q186" s="182"/>
      <c r="R186" s="182"/>
      <c r="S186" s="182"/>
      <c r="T186" s="182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4"/>
      <c r="AT186" s="184"/>
      <c r="AU186" s="184"/>
      <c r="AY186" s="18"/>
      <c r="BE186" s="105"/>
      <c r="BF186" s="105"/>
      <c r="BG186" s="105"/>
      <c r="BH186" s="105"/>
      <c r="BI186" s="105"/>
      <c r="BJ186" s="18"/>
      <c r="BK186" s="105"/>
      <c r="BL186" s="18"/>
      <c r="BM186" s="184"/>
    </row>
    <row r="187" spans="1:65" s="2" customFormat="1" ht="45" customHeight="1">
      <c r="A187" s="35"/>
      <c r="B187" s="140"/>
      <c r="C187" s="338" t="s">
        <v>1790</v>
      </c>
      <c r="D187" s="338"/>
      <c r="E187" s="338"/>
      <c r="F187" s="338"/>
      <c r="G187" s="338"/>
      <c r="H187" s="338"/>
      <c r="I187" s="338"/>
      <c r="J187" s="240"/>
      <c r="K187" s="241"/>
      <c r="L187" s="214"/>
      <c r="M187" s="242"/>
      <c r="N187" s="216"/>
      <c r="O187" s="61"/>
      <c r="P187" s="182"/>
      <c r="Q187" s="182"/>
      <c r="R187" s="182"/>
      <c r="S187" s="182"/>
      <c r="T187" s="182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4"/>
      <c r="AT187" s="184"/>
      <c r="AU187" s="184"/>
      <c r="AY187" s="18"/>
      <c r="BE187" s="105"/>
      <c r="BF187" s="105"/>
      <c r="BG187" s="105"/>
      <c r="BH187" s="105"/>
      <c r="BI187" s="105"/>
      <c r="BJ187" s="18"/>
      <c r="BK187" s="105"/>
      <c r="BL187" s="18"/>
      <c r="BM187" s="184"/>
    </row>
    <row r="188" spans="1:65" s="2" customFormat="1" ht="44.5" customHeight="1">
      <c r="A188" s="35"/>
      <c r="B188" s="140"/>
      <c r="C188" s="338" t="s">
        <v>1791</v>
      </c>
      <c r="D188" s="338"/>
      <c r="E188" s="338"/>
      <c r="F188" s="338"/>
      <c r="G188" s="338"/>
      <c r="H188" s="338"/>
      <c r="I188" s="338"/>
      <c r="J188" s="240"/>
      <c r="K188" s="241"/>
      <c r="L188" s="214"/>
      <c r="M188" s="242"/>
      <c r="N188" s="216"/>
      <c r="O188" s="61"/>
      <c r="P188" s="182"/>
      <c r="Q188" s="182"/>
      <c r="R188" s="182"/>
      <c r="S188" s="182"/>
      <c r="T188" s="182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4"/>
      <c r="AT188" s="184"/>
      <c r="AU188" s="184"/>
      <c r="AY188" s="18"/>
      <c r="BE188" s="105"/>
      <c r="BF188" s="105"/>
      <c r="BG188" s="105"/>
      <c r="BH188" s="105"/>
      <c r="BI188" s="105"/>
      <c r="BJ188" s="18"/>
      <c r="BK188" s="105"/>
      <c r="BL188" s="18"/>
      <c r="BM188" s="184"/>
    </row>
    <row r="189" spans="1:65" s="2" customFormat="1" ht="7" customHeight="1">
      <c r="A189" s="35"/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36"/>
      <c r="M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</row>
  </sheetData>
  <autoFilter ref="C129:K181" xr:uid="{00000000-0009-0000-0000-000005000000}"/>
  <mergeCells count="24">
    <mergeCell ref="E120:H120"/>
    <mergeCell ref="C185:I185"/>
    <mergeCell ref="C186:I186"/>
    <mergeCell ref="C187:I187"/>
    <mergeCell ref="C188:I188"/>
    <mergeCell ref="E122:H122"/>
    <mergeCell ref="C183:I183"/>
    <mergeCell ref="C184:I184"/>
    <mergeCell ref="E11:H11"/>
    <mergeCell ref="E20:H20"/>
    <mergeCell ref="E29:H29"/>
    <mergeCell ref="L2:V2"/>
    <mergeCell ref="C182:D182"/>
    <mergeCell ref="E85:H85"/>
    <mergeCell ref="E87:H87"/>
    <mergeCell ref="E89:H89"/>
    <mergeCell ref="D102:F102"/>
    <mergeCell ref="D103:F103"/>
    <mergeCell ref="E7:H7"/>
    <mergeCell ref="E9:H9"/>
    <mergeCell ref="D104:F104"/>
    <mergeCell ref="D105:F105"/>
    <mergeCell ref="D106:F106"/>
    <mergeCell ref="E118:H118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01-1 - Architekúra,statika N</vt:lpstr>
      <vt:lpstr>01-5 - Elektroinštalácia</vt:lpstr>
      <vt:lpstr>01-4 - Zdravotechnické in...</vt:lpstr>
      <vt:lpstr>01-3 - Vykurovanie</vt:lpstr>
      <vt:lpstr>01-2 - Rekuperácia</vt:lpstr>
      <vt:lpstr>'01-1 - Architekúra,statika N'!Názvy_tlače</vt:lpstr>
      <vt:lpstr>'01-2 - Rekuperácia'!Názvy_tlače</vt:lpstr>
      <vt:lpstr>'01-3 - Vykurovanie'!Názvy_tlače</vt:lpstr>
      <vt:lpstr>'01-4 - Zdravotechnické in...'!Názvy_tlače</vt:lpstr>
      <vt:lpstr>'01-5 - Elektroinštalácia'!Názvy_tlače</vt:lpstr>
      <vt:lpstr>'Rekapitulácia stavby'!Názvy_tlače</vt:lpstr>
      <vt:lpstr>'01-1 - Architekúra,statika N'!Oblasť_tlače</vt:lpstr>
      <vt:lpstr>'01-2 - Rekuperácia'!Oblasť_tlače</vt:lpstr>
      <vt:lpstr>'01-3 - Vykurovanie'!Oblasť_tlače</vt:lpstr>
      <vt:lpstr>'01-4 - Zdravotechnické in...'!Oblasť_tlače</vt:lpstr>
      <vt:lpstr>'01-5 - Elektroinštalácia'!Oblasť_tlače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STANKA-NOTBUK\Asus</dc:creator>
  <cp:lastModifiedBy>Info </cp:lastModifiedBy>
  <dcterms:created xsi:type="dcterms:W3CDTF">2021-03-23T05:35:19Z</dcterms:created>
  <dcterms:modified xsi:type="dcterms:W3CDTF">2021-04-21T13:56:36Z</dcterms:modified>
</cp:coreProperties>
</file>