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Z:\skládka\Obec Vinica\NEW VO\"/>
    </mc:Choice>
  </mc:AlternateContent>
  <xr:revisionPtr revIDLastSave="0" documentId="13_ncr:1_{73623951-2398-4A44-9412-A35E2C2FA4C1}" xr6:coauthVersionLast="46" xr6:coauthVersionMax="46" xr10:uidLastSave="{00000000-0000-0000-0000-000000000000}"/>
  <bookViews>
    <workbookView xWindow="-120" yWindow="-120" windowWidth="29040" windowHeight="15840" tabRatio="886" activeTab="5" xr2:uid="{00000000-000D-0000-FFFF-FFFF00000000}"/>
  </bookViews>
  <sheets>
    <sheet name="Rekapitulácia stavby" sheetId="1" r:id="rId1"/>
    <sheet name="1.2a - SO01.2 Zelená stre..." sheetId="3" r:id="rId2"/>
    <sheet name="1.2b - SO01.2 Zelená stre..." sheetId="4" r:id="rId3"/>
    <sheet name="1.4a - SO01.4 Zelená stre..." sheetId="6" r:id="rId4"/>
    <sheet name="1.4b - SO01.4 Zelená stre..." sheetId="7" r:id="rId5"/>
    <sheet name="2 - SO02 Spevnená plocha ..." sheetId="8" r:id="rId6"/>
    <sheet name="3 - SO03 Zadržanie dažďov..." sheetId="9" r:id="rId7"/>
    <sheet name="4 - SO04 Spevnená plocha ..." sheetId="10" r:id="rId8"/>
  </sheets>
  <definedNames>
    <definedName name="_xlnm._FilterDatabase" localSheetId="1" hidden="1">'1.2a - SO01.2 Zelená stre...'!$C$131:$K$221</definedName>
    <definedName name="_xlnm._FilterDatabase" localSheetId="2" hidden="1">'1.2b - SO01.2 Zelená stre...'!$C$117:$K$125</definedName>
    <definedName name="_xlnm._FilterDatabase" localSheetId="3" hidden="1">'1.4a - SO01.4 Zelená stre...'!$C$130:$K$219</definedName>
    <definedName name="_xlnm._FilterDatabase" localSheetId="4" hidden="1">'1.4b - SO01.4 Zelená stre...'!$C$116:$K$123</definedName>
    <definedName name="_xlnm._FilterDatabase" localSheetId="5" hidden="1">'2 - SO02 Spevnená plocha ...'!$C$125:$K$191</definedName>
    <definedName name="_xlnm._FilterDatabase" localSheetId="6" hidden="1">'3 - SO03 Zadržanie dažďov...'!$C$126:$K$229</definedName>
    <definedName name="_xlnm._FilterDatabase" localSheetId="7" hidden="1">'4 - SO04 Spevnená plocha ...'!$C$122:$K$170</definedName>
    <definedName name="_xlnm.Print_Titles" localSheetId="1">'1.2a - SO01.2 Zelená stre...'!$131:$131</definedName>
    <definedName name="_xlnm.Print_Titles" localSheetId="2">'1.2b - SO01.2 Zelená stre...'!$117:$117</definedName>
    <definedName name="_xlnm.Print_Titles" localSheetId="3">'1.4a - SO01.4 Zelená stre...'!$130:$130</definedName>
    <definedName name="_xlnm.Print_Titles" localSheetId="4">'1.4b - SO01.4 Zelená stre...'!$116:$116</definedName>
    <definedName name="_xlnm.Print_Titles" localSheetId="5">'2 - SO02 Spevnená plocha ...'!$125:$125</definedName>
    <definedName name="_xlnm.Print_Titles" localSheetId="6">'3 - SO03 Zadržanie dažďov...'!$126:$126</definedName>
    <definedName name="_xlnm.Print_Titles" localSheetId="7">'4 - SO04 Spevnená plocha ...'!$122:$122</definedName>
    <definedName name="_xlnm.Print_Titles" localSheetId="0">'Rekapitulácia stavby'!$92:$92</definedName>
    <definedName name="_xlnm.Print_Area" localSheetId="1">'1.2a - SO01.2 Zelená stre...'!$C$4:$J$76,'1.2a - SO01.2 Zelená stre...'!$C$82:$J$113,'1.2a - SO01.2 Zelená stre...'!$C$119:$J$221</definedName>
    <definedName name="_xlnm.Print_Area" localSheetId="2">'1.2b - SO01.2 Zelená stre...'!$C$4:$J$76,'1.2b - SO01.2 Zelená stre...'!$C$82:$J$99,'1.2b - SO01.2 Zelená stre...'!$C$105:$J$125</definedName>
    <definedName name="_xlnm.Print_Area" localSheetId="3">'1.4a - SO01.4 Zelená stre...'!$C$4:$J$76,'1.4a - SO01.4 Zelená stre...'!$C$82:$J$112,'1.4a - SO01.4 Zelená stre...'!$C$118:$J$219</definedName>
    <definedName name="_xlnm.Print_Area" localSheetId="4">'1.4b - SO01.4 Zelená stre...'!$C$4:$J$76,'1.4b - SO01.4 Zelená stre...'!$C$82:$J$98,'1.4b - SO01.4 Zelená stre...'!$C$104:$J$123</definedName>
    <definedName name="_xlnm.Print_Area" localSheetId="5">'2 - SO02 Spevnená plocha ...'!$C$4:$J$76,'2 - SO02 Spevnená plocha ...'!$C$82:$J$107,'2 - SO02 Spevnená plocha ...'!$C$113:$J$191</definedName>
    <definedName name="_xlnm.Print_Area" localSheetId="6">'3 - SO03 Zadržanie dažďov...'!$C$4:$J$76,'3 - SO03 Zadržanie dažďov...'!$C$82:$J$108,'3 - SO03 Zadržanie dažďov...'!$C$114:$J$229</definedName>
    <definedName name="_xlnm.Print_Area" localSheetId="7">'4 - SO04 Spevnená plocha ...'!$C$4:$J$76,'4 - SO04 Spevnená plocha ...'!$C$82:$J$104,'4 - SO04 Spevnená plocha ...'!$C$110:$J$170</definedName>
    <definedName name="_xlnm.Print_Area" localSheetId="0">'Rekapitulácia stavby'!$D$4:$AO$76,'Rekapitulácia stavby'!$C$82:$AQ$102</definedName>
  </definedNames>
  <calcPr calcId="181029" iterateCount="1"/>
</workbook>
</file>

<file path=xl/calcChain.xml><?xml version="1.0" encoding="utf-8"?>
<calcChain xmlns="http://schemas.openxmlformats.org/spreadsheetml/2006/main">
  <c r="E118" i="8" l="1"/>
  <c r="J37" i="10"/>
  <c r="J36" i="10"/>
  <c r="AY101" i="1" s="1"/>
  <c r="J35" i="10"/>
  <c r="AX101" i="1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T165" i="10"/>
  <c r="R166" i="10"/>
  <c r="R165" i="10" s="1"/>
  <c r="P166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20" i="10"/>
  <c r="J119" i="10"/>
  <c r="F119" i="10"/>
  <c r="F117" i="10"/>
  <c r="E115" i="10"/>
  <c r="J92" i="10"/>
  <c r="J91" i="10"/>
  <c r="F91" i="10"/>
  <c r="F89" i="10"/>
  <c r="E87" i="10"/>
  <c r="J18" i="10"/>
  <c r="E18" i="10"/>
  <c r="F92" i="10" s="1"/>
  <c r="J17" i="10"/>
  <c r="J12" i="10"/>
  <c r="J89" i="10" s="1"/>
  <c r="E7" i="10"/>
  <c r="E113" i="10" s="1"/>
  <c r="J37" i="9"/>
  <c r="J36" i="9"/>
  <c r="AY100" i="1" s="1"/>
  <c r="J35" i="9"/>
  <c r="AX100" i="1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19" i="9"/>
  <c r="BH219" i="9"/>
  <c r="BG219" i="9"/>
  <c r="BE219" i="9"/>
  <c r="T219" i="9"/>
  <c r="T218" i="9"/>
  <c r="R219" i="9"/>
  <c r="R218" i="9"/>
  <c r="P219" i="9"/>
  <c r="P218" i="9" s="1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4" i="9"/>
  <c r="BH184" i="9"/>
  <c r="BG184" i="9"/>
  <c r="BE184" i="9"/>
  <c r="T184" i="9"/>
  <c r="T183" i="9" s="1"/>
  <c r="R184" i="9"/>
  <c r="R183" i="9"/>
  <c r="P184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J124" i="9"/>
  <c r="J123" i="9"/>
  <c r="F123" i="9"/>
  <c r="F121" i="9"/>
  <c r="E119" i="9"/>
  <c r="J92" i="9"/>
  <c r="J91" i="9"/>
  <c r="F91" i="9"/>
  <c r="F89" i="9"/>
  <c r="E87" i="9"/>
  <c r="J18" i="9"/>
  <c r="E18" i="9"/>
  <c r="F92" i="9" s="1"/>
  <c r="J17" i="9"/>
  <c r="J12" i="9"/>
  <c r="J121" i="9" s="1"/>
  <c r="E7" i="9"/>
  <c r="E85" i="9" s="1"/>
  <c r="J37" i="8"/>
  <c r="J36" i="8"/>
  <c r="AY99" i="1"/>
  <c r="J35" i="8"/>
  <c r="AX99" i="1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T181" i="8"/>
  <c r="R182" i="8"/>
  <c r="R181" i="8" s="1"/>
  <c r="P182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123" i="8"/>
  <c r="J122" i="8"/>
  <c r="F122" i="8"/>
  <c r="F120" i="8"/>
  <c r="J92" i="8"/>
  <c r="J91" i="8"/>
  <c r="F91" i="8"/>
  <c r="F89" i="8"/>
  <c r="E87" i="8"/>
  <c r="J18" i="8"/>
  <c r="E18" i="8"/>
  <c r="F123" i="8" s="1"/>
  <c r="J17" i="8"/>
  <c r="J12" i="8"/>
  <c r="J120" i="8" s="1"/>
  <c r="E7" i="8"/>
  <c r="E116" i="8" s="1"/>
  <c r="J37" i="7"/>
  <c r="J36" i="7"/>
  <c r="AY98" i="1"/>
  <c r="J35" i="7"/>
  <c r="AX98" i="1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BI120" i="7"/>
  <c r="BH120" i="7"/>
  <c r="BG120" i="7"/>
  <c r="BE120" i="7"/>
  <c r="T120" i="7"/>
  <c r="R120" i="7"/>
  <c r="P120" i="7"/>
  <c r="BI119" i="7"/>
  <c r="BH119" i="7"/>
  <c r="BG119" i="7"/>
  <c r="BE119" i="7"/>
  <c r="T119" i="7"/>
  <c r="R119" i="7"/>
  <c r="P119" i="7"/>
  <c r="J114" i="7"/>
  <c r="J113" i="7"/>
  <c r="F113" i="7"/>
  <c r="F111" i="7"/>
  <c r="E109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07" i="7" s="1"/>
  <c r="J37" i="6"/>
  <c r="J36" i="6"/>
  <c r="AY97" i="1"/>
  <c r="J35" i="6"/>
  <c r="AX97" i="1"/>
  <c r="BI219" i="6"/>
  <c r="BH219" i="6"/>
  <c r="BG219" i="6"/>
  <c r="BE219" i="6"/>
  <c r="T219" i="6"/>
  <c r="T218" i="6"/>
  <c r="R219" i="6"/>
  <c r="R218" i="6" s="1"/>
  <c r="P219" i="6"/>
  <c r="P218" i="6"/>
  <c r="BI217" i="6"/>
  <c r="BH217" i="6"/>
  <c r="BG217" i="6"/>
  <c r="BE217" i="6"/>
  <c r="T217" i="6"/>
  <c r="T216" i="6"/>
  <c r="T215" i="6"/>
  <c r="R217" i="6"/>
  <c r="R216" i="6" s="1"/>
  <c r="R215" i="6" s="1"/>
  <c r="P217" i="6"/>
  <c r="P216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T171" i="6" s="1"/>
  <c r="R172" i="6"/>
  <c r="R171" i="6" s="1"/>
  <c r="P172" i="6"/>
  <c r="P171" i="6"/>
  <c r="BI169" i="6"/>
  <c r="BH169" i="6"/>
  <c r="BG169" i="6"/>
  <c r="BE169" i="6"/>
  <c r="T169" i="6"/>
  <c r="T168" i="6"/>
  <c r="R169" i="6"/>
  <c r="R168" i="6" s="1"/>
  <c r="P169" i="6"/>
  <c r="P168" i="6" s="1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J128" i="6"/>
  <c r="J127" i="6"/>
  <c r="F127" i="6"/>
  <c r="F125" i="6"/>
  <c r="E123" i="6"/>
  <c r="J92" i="6"/>
  <c r="J91" i="6"/>
  <c r="F91" i="6"/>
  <c r="F89" i="6"/>
  <c r="E87" i="6"/>
  <c r="J18" i="6"/>
  <c r="E18" i="6"/>
  <c r="F92" i="6"/>
  <c r="J17" i="6"/>
  <c r="J12" i="6"/>
  <c r="J89" i="6" s="1"/>
  <c r="E7" i="6"/>
  <c r="E85" i="6" s="1"/>
  <c r="J37" i="4"/>
  <c r="J36" i="4"/>
  <c r="AY96" i="1" s="1"/>
  <c r="J35" i="4"/>
  <c r="AX96" i="1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J115" i="4"/>
  <c r="J114" i="4"/>
  <c r="F114" i="4"/>
  <c r="F112" i="4"/>
  <c r="E110" i="4"/>
  <c r="J92" i="4"/>
  <c r="J91" i="4"/>
  <c r="F91" i="4"/>
  <c r="F89" i="4"/>
  <c r="E87" i="4"/>
  <c r="J18" i="4"/>
  <c r="E18" i="4"/>
  <c r="F115" i="4" s="1"/>
  <c r="J17" i="4"/>
  <c r="J12" i="4"/>
  <c r="J112" i="4"/>
  <c r="E7" i="4"/>
  <c r="E85" i="4" s="1"/>
  <c r="J37" i="3"/>
  <c r="J36" i="3"/>
  <c r="AY95" i="1" s="1"/>
  <c r="J35" i="3"/>
  <c r="AX95" i="1" s="1"/>
  <c r="BI221" i="3"/>
  <c r="BH221" i="3"/>
  <c r="BG221" i="3"/>
  <c r="BE221" i="3"/>
  <c r="T221" i="3"/>
  <c r="T220" i="3" s="1"/>
  <c r="R221" i="3"/>
  <c r="R220" i="3"/>
  <c r="P221" i="3"/>
  <c r="P220" i="3" s="1"/>
  <c r="BI219" i="3"/>
  <c r="BH219" i="3"/>
  <c r="BG219" i="3"/>
  <c r="BE219" i="3"/>
  <c r="T219" i="3"/>
  <c r="T218" i="3" s="1"/>
  <c r="T217" i="3" s="1"/>
  <c r="R219" i="3"/>
  <c r="R218" i="3" s="1"/>
  <c r="R217" i="3" s="1"/>
  <c r="P219" i="3"/>
  <c r="P218" i="3" s="1"/>
  <c r="P217" i="3" s="1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T172" i="3"/>
  <c r="R173" i="3"/>
  <c r="R172" i="3" s="1"/>
  <c r="P173" i="3"/>
  <c r="P172" i="3" s="1"/>
  <c r="BI170" i="3"/>
  <c r="BH170" i="3"/>
  <c r="BG170" i="3"/>
  <c r="BE170" i="3"/>
  <c r="T170" i="3"/>
  <c r="T169" i="3" s="1"/>
  <c r="R170" i="3"/>
  <c r="R169" i="3"/>
  <c r="P170" i="3"/>
  <c r="P169" i="3" s="1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J129" i="3"/>
  <c r="J128" i="3"/>
  <c r="F128" i="3"/>
  <c r="F126" i="3"/>
  <c r="E124" i="3"/>
  <c r="J92" i="3"/>
  <c r="J91" i="3"/>
  <c r="F91" i="3"/>
  <c r="F89" i="3"/>
  <c r="E87" i="3"/>
  <c r="J18" i="3"/>
  <c r="E18" i="3"/>
  <c r="F92" i="3" s="1"/>
  <c r="J17" i="3"/>
  <c r="J12" i="3"/>
  <c r="J126" i="3" s="1"/>
  <c r="E7" i="3"/>
  <c r="E122" i="3" s="1"/>
  <c r="L90" i="1"/>
  <c r="AM90" i="1"/>
  <c r="AM89" i="1"/>
  <c r="L89" i="1"/>
  <c r="AM87" i="1"/>
  <c r="L87" i="1"/>
  <c r="L85" i="1"/>
  <c r="J170" i="10"/>
  <c r="J169" i="10"/>
  <c r="BK168" i="10"/>
  <c r="J166" i="10"/>
  <c r="BK164" i="10"/>
  <c r="J162" i="10"/>
  <c r="BK161" i="10"/>
  <c r="J160" i="10"/>
  <c r="BK159" i="10"/>
  <c r="BK158" i="10"/>
  <c r="BK157" i="10"/>
  <c r="BK156" i="10"/>
  <c r="J155" i="10"/>
  <c r="BK153" i="10"/>
  <c r="BK152" i="10"/>
  <c r="BK151" i="10"/>
  <c r="J150" i="10"/>
  <c r="BK149" i="10"/>
  <c r="J148" i="10"/>
  <c r="BK146" i="10"/>
  <c r="J145" i="10"/>
  <c r="J144" i="10"/>
  <c r="BK142" i="10"/>
  <c r="BK141" i="10"/>
  <c r="J140" i="10"/>
  <c r="J139" i="10"/>
  <c r="BK136" i="10"/>
  <c r="J133" i="10"/>
  <c r="BK130" i="10"/>
  <c r="J229" i="9"/>
  <c r="BK227" i="9"/>
  <c r="J224" i="9"/>
  <c r="J222" i="9"/>
  <c r="BK217" i="9"/>
  <c r="J215" i="9"/>
  <c r="J213" i="9"/>
  <c r="J211" i="9"/>
  <c r="J210" i="9"/>
  <c r="J206" i="9"/>
  <c r="J205" i="9"/>
  <c r="BK204" i="9"/>
  <c r="J199" i="9"/>
  <c r="J197" i="9"/>
  <c r="J196" i="9"/>
  <c r="J191" i="9"/>
  <c r="BK188" i="9"/>
  <c r="BK186" i="9"/>
  <c r="BK181" i="9"/>
  <c r="BK178" i="9"/>
  <c r="J175" i="9"/>
  <c r="BK171" i="9"/>
  <c r="J170" i="9"/>
  <c r="J169" i="9"/>
  <c r="J164" i="9"/>
  <c r="BK162" i="9"/>
  <c r="J159" i="9"/>
  <c r="BK158" i="9"/>
  <c r="J154" i="9"/>
  <c r="J152" i="9"/>
  <c r="J145" i="9"/>
  <c r="BK144" i="9"/>
  <c r="J142" i="9"/>
  <c r="J141" i="9"/>
  <c r="J139" i="9"/>
  <c r="BK136" i="9"/>
  <c r="BK135" i="9"/>
  <c r="BK134" i="9"/>
  <c r="BK130" i="9"/>
  <c r="J186" i="8"/>
  <c r="J180" i="8"/>
  <c r="BK178" i="8"/>
  <c r="BK175" i="8"/>
  <c r="J170" i="8"/>
  <c r="BK168" i="8"/>
  <c r="BK165" i="8"/>
  <c r="J162" i="8"/>
  <c r="BK159" i="8"/>
  <c r="J158" i="8"/>
  <c r="J156" i="8"/>
  <c r="BK154" i="8"/>
  <c r="BK147" i="8"/>
  <c r="BK145" i="8"/>
  <c r="BK140" i="8"/>
  <c r="J139" i="8"/>
  <c r="BK136" i="8"/>
  <c r="BK119" i="7"/>
  <c r="BK219" i="6"/>
  <c r="J213" i="6"/>
  <c r="BK212" i="6"/>
  <c r="J193" i="6"/>
  <c r="BK123" i="4"/>
  <c r="J209" i="3"/>
  <c r="BK202" i="3"/>
  <c r="J198" i="3"/>
  <c r="J191" i="3"/>
  <c r="BK189" i="3"/>
  <c r="J184" i="3"/>
  <c r="J182" i="3"/>
  <c r="BK181" i="3"/>
  <c r="J168" i="3"/>
  <c r="BK167" i="3"/>
  <c r="J165" i="3"/>
  <c r="BK163" i="3"/>
  <c r="J161" i="3"/>
  <c r="J159" i="3"/>
  <c r="BK157" i="3"/>
  <c r="BK156" i="3"/>
  <c r="J151" i="3"/>
  <c r="J148" i="3"/>
  <c r="BK140" i="3"/>
  <c r="J139" i="3"/>
  <c r="BK138" i="3"/>
  <c r="BK170" i="10"/>
  <c r="BK169" i="10"/>
  <c r="J168" i="10"/>
  <c r="BK166" i="10"/>
  <c r="J164" i="10"/>
  <c r="BK163" i="10"/>
  <c r="BK162" i="10"/>
  <c r="J161" i="10"/>
  <c r="BK160" i="10"/>
  <c r="J159" i="10"/>
  <c r="J158" i="10"/>
  <c r="J157" i="10"/>
  <c r="J156" i="10"/>
  <c r="BK155" i="10"/>
  <c r="J153" i="10"/>
  <c r="J152" i="10"/>
  <c r="J151" i="10"/>
  <c r="BK150" i="10"/>
  <c r="J149" i="10"/>
  <c r="BK148" i="10"/>
  <c r="J146" i="10"/>
  <c r="BK144" i="10"/>
  <c r="J138" i="10"/>
  <c r="J137" i="10"/>
  <c r="J136" i="10"/>
  <c r="J135" i="10"/>
  <c r="BK134" i="10"/>
  <c r="BK133" i="10"/>
  <c r="J132" i="10"/>
  <c r="J131" i="10"/>
  <c r="J129" i="10"/>
  <c r="BK228" i="9"/>
  <c r="J225" i="9"/>
  <c r="J216" i="9"/>
  <c r="J207" i="9"/>
  <c r="BK203" i="9"/>
  <c r="J201" i="9"/>
  <c r="J195" i="9"/>
  <c r="BK194" i="9"/>
  <c r="BK191" i="9"/>
  <c r="J187" i="9"/>
  <c r="BK182" i="9"/>
  <c r="J178" i="9"/>
  <c r="BK177" i="9"/>
  <c r="J176" i="9"/>
  <c r="BK172" i="9"/>
  <c r="BK169" i="9"/>
  <c r="J168" i="9"/>
  <c r="J165" i="9"/>
  <c r="J163" i="9"/>
  <c r="J158" i="9"/>
  <c r="J156" i="9"/>
  <c r="J155" i="9"/>
  <c r="BK154" i="9"/>
  <c r="BK152" i="9"/>
  <c r="BK151" i="9"/>
  <c r="BK149" i="9"/>
  <c r="BK147" i="9"/>
  <c r="BK141" i="9"/>
  <c r="BK138" i="9"/>
  <c r="J134" i="9"/>
  <c r="J130" i="9"/>
  <c r="BK187" i="8"/>
  <c r="J185" i="8"/>
  <c r="J179" i="8"/>
  <c r="J178" i="8"/>
  <c r="J175" i="8"/>
  <c r="BK172" i="8"/>
  <c r="BK171" i="8"/>
  <c r="J168" i="8"/>
  <c r="BK167" i="8"/>
  <c r="BK163" i="8"/>
  <c r="J143" i="8"/>
  <c r="BK142" i="8"/>
  <c r="J138" i="8"/>
  <c r="J136" i="8"/>
  <c r="BK132" i="8"/>
  <c r="J130" i="8"/>
  <c r="BK217" i="6"/>
  <c r="J211" i="6"/>
  <c r="BK209" i="6"/>
  <c r="J207" i="6"/>
  <c r="BK205" i="6"/>
  <c r="J203" i="6"/>
  <c r="BK202" i="6"/>
  <c r="BK197" i="6"/>
  <c r="BK194" i="6"/>
  <c r="BK192" i="6"/>
  <c r="BK191" i="6"/>
  <c r="J190" i="6"/>
  <c r="BK187" i="6"/>
  <c r="BK185" i="6"/>
  <c r="BK172" i="6"/>
  <c r="BK165" i="6"/>
  <c r="BK163" i="6"/>
  <c r="BK161" i="6"/>
  <c r="J156" i="6"/>
  <c r="J155" i="6"/>
  <c r="BK152" i="6"/>
  <c r="BK150" i="6"/>
  <c r="J149" i="6"/>
  <c r="J147" i="6"/>
  <c r="J145" i="6"/>
  <c r="J144" i="6"/>
  <c r="BK141" i="6"/>
  <c r="BK137" i="6"/>
  <c r="J135" i="6"/>
  <c r="BK125" i="4"/>
  <c r="BK124" i="4"/>
  <c r="BK219" i="3"/>
  <c r="BK216" i="3"/>
  <c r="BK214" i="3"/>
  <c r="BK212" i="3"/>
  <c r="BK211" i="3"/>
  <c r="BK207" i="3"/>
  <c r="J205" i="3"/>
  <c r="BK204" i="3"/>
  <c r="J201" i="3"/>
  <c r="J197" i="3"/>
  <c r="BK196" i="3"/>
  <c r="BK194" i="3"/>
  <c r="J185" i="3"/>
  <c r="BK177" i="3"/>
  <c r="BK175" i="3"/>
  <c r="J173" i="3"/>
  <c r="BK166" i="3"/>
  <c r="BK165" i="3"/>
  <c r="J164" i="3"/>
  <c r="BK162" i="3"/>
  <c r="J145" i="3"/>
  <c r="J143" i="3"/>
  <c r="J142" i="3"/>
  <c r="BK141" i="3"/>
  <c r="J138" i="3"/>
  <c r="J136" i="3"/>
  <c r="J163" i="10"/>
  <c r="J142" i="10"/>
  <c r="J141" i="10"/>
  <c r="BK140" i="10"/>
  <c r="BK139" i="10"/>
  <c r="BK138" i="10"/>
  <c r="BK137" i="10"/>
  <c r="BK135" i="10"/>
  <c r="J134" i="10"/>
  <c r="BK132" i="10"/>
  <c r="BK131" i="10"/>
  <c r="BK129" i="10"/>
  <c r="J128" i="10"/>
  <c r="J127" i="10"/>
  <c r="BK126" i="10"/>
  <c r="BK229" i="9"/>
  <c r="J228" i="9"/>
  <c r="J227" i="9"/>
  <c r="BK225" i="9"/>
  <c r="BK224" i="9"/>
  <c r="J223" i="9"/>
  <c r="BK212" i="9"/>
  <c r="BK207" i="9"/>
  <c r="BK202" i="9"/>
  <c r="BK200" i="9"/>
  <c r="J198" i="9"/>
  <c r="BK193" i="9"/>
  <c r="J192" i="9"/>
  <c r="BK189" i="9"/>
  <c r="J188" i="9"/>
  <c r="BK184" i="9"/>
  <c r="J181" i="9"/>
  <c r="J179" i="9"/>
  <c r="J177" i="9"/>
  <c r="BK175" i="9"/>
  <c r="J173" i="9"/>
  <c r="J171" i="9"/>
  <c r="BK167" i="9"/>
  <c r="J162" i="9"/>
  <c r="J160" i="9"/>
  <c r="BK157" i="9"/>
  <c r="BK155" i="9"/>
  <c r="J151" i="9"/>
  <c r="J146" i="9"/>
  <c r="BK145" i="9"/>
  <c r="J143" i="9"/>
  <c r="J140" i="9"/>
  <c r="J138" i="9"/>
  <c r="J135" i="9"/>
  <c r="J133" i="9"/>
  <c r="J131" i="9"/>
  <c r="J190" i="8"/>
  <c r="J189" i="8"/>
  <c r="BK186" i="8"/>
  <c r="J182" i="8"/>
  <c r="BK177" i="8"/>
  <c r="J173" i="8"/>
  <c r="J171" i="8"/>
  <c r="BK162" i="8"/>
  <c r="J160" i="8"/>
  <c r="J159" i="8"/>
  <c r="BK158" i="8"/>
  <c r="BK157" i="8"/>
  <c r="J150" i="8"/>
  <c r="J149" i="8"/>
  <c r="J148" i="8"/>
  <c r="J146" i="8"/>
  <c r="BK144" i="8"/>
  <c r="BK141" i="8"/>
  <c r="BK134" i="8"/>
  <c r="J133" i="8"/>
  <c r="J132" i="8"/>
  <c r="J131" i="8"/>
  <c r="BK122" i="7"/>
  <c r="J121" i="7"/>
  <c r="BK120" i="7"/>
  <c r="J119" i="7"/>
  <c r="J217" i="6"/>
  <c r="J214" i="6"/>
  <c r="BK211" i="6"/>
  <c r="J199" i="6"/>
  <c r="J198" i="6"/>
  <c r="J197" i="6"/>
  <c r="J187" i="6"/>
  <c r="BK186" i="6"/>
  <c r="BK184" i="6"/>
  <c r="J180" i="6"/>
  <c r="J178" i="6"/>
  <c r="J167" i="6"/>
  <c r="BK166" i="6"/>
  <c r="J164" i="6"/>
  <c r="BK146" i="6"/>
  <c r="BK145" i="6"/>
  <c r="J140" i="6"/>
  <c r="J139" i="6"/>
  <c r="BK134" i="6"/>
  <c r="J122" i="4"/>
  <c r="BK121" i="4"/>
  <c r="J210" i="3"/>
  <c r="BK209" i="3"/>
  <c r="J206" i="3"/>
  <c r="J204" i="3"/>
  <c r="BK190" i="3"/>
  <c r="BK188" i="3"/>
  <c r="BK184" i="3"/>
  <c r="BK182" i="3"/>
  <c r="J181" i="3"/>
  <c r="BK180" i="3"/>
  <c r="J178" i="3"/>
  <c r="BK176" i="3"/>
  <c r="BK173" i="3"/>
  <c r="BK170" i="3"/>
  <c r="BK168" i="3"/>
  <c r="J166" i="3"/>
  <c r="J156" i="3"/>
  <c r="BK151" i="3"/>
  <c r="J150" i="3"/>
  <c r="BK149" i="3"/>
  <c r="J147" i="3"/>
  <c r="BK145" i="3"/>
  <c r="BK142" i="3"/>
  <c r="BK139" i="3"/>
  <c r="BK137" i="3"/>
  <c r="BK135" i="3"/>
  <c r="J130" i="10"/>
  <c r="BK128" i="10"/>
  <c r="BK127" i="10"/>
  <c r="J126" i="10"/>
  <c r="J219" i="9"/>
  <c r="J214" i="9"/>
  <c r="BK213" i="9"/>
  <c r="BK210" i="9"/>
  <c r="BK209" i="9"/>
  <c r="BK205" i="9"/>
  <c r="BK199" i="9"/>
  <c r="BK197" i="9"/>
  <c r="BK187" i="9"/>
  <c r="J184" i="9"/>
  <c r="BK174" i="9"/>
  <c r="BK165" i="9"/>
  <c r="BK161" i="9"/>
  <c r="BK160" i="9"/>
  <c r="BK159" i="9"/>
  <c r="J157" i="9"/>
  <c r="J153" i="9"/>
  <c r="BK150" i="9"/>
  <c r="J147" i="9"/>
  <c r="J144" i="9"/>
  <c r="BK133" i="9"/>
  <c r="J132" i="9"/>
  <c r="BK131" i="9"/>
  <c r="BK189" i="8"/>
  <c r="J187" i="8"/>
  <c r="J176" i="8"/>
  <c r="J174" i="8"/>
  <c r="J172" i="8"/>
  <c r="BK170" i="8"/>
  <c r="J164" i="8"/>
  <c r="J161" i="8"/>
  <c r="BK160" i="8"/>
  <c r="J157" i="8"/>
  <c r="BK152" i="8"/>
  <c r="BK150" i="8"/>
  <c r="J147" i="8"/>
  <c r="BK137" i="8"/>
  <c r="J134" i="8"/>
  <c r="BK133" i="8"/>
  <c r="BK130" i="8"/>
  <c r="J122" i="7"/>
  <c r="BK213" i="6"/>
  <c r="J210" i="6"/>
  <c r="BK208" i="6"/>
  <c r="J204" i="6"/>
  <c r="J202" i="6"/>
  <c r="J200" i="6"/>
  <c r="BK198" i="6"/>
  <c r="J195" i="6"/>
  <c r="J194" i="6"/>
  <c r="BK193" i="6"/>
  <c r="J192" i="6"/>
  <c r="J189" i="6"/>
  <c r="J188" i="6"/>
  <c r="BK183" i="6"/>
  <c r="J182" i="6"/>
  <c r="BK181" i="6"/>
  <c r="J176" i="6"/>
  <c r="J175" i="6"/>
  <c r="BK174" i="6"/>
  <c r="BK167" i="6"/>
  <c r="J162" i="6"/>
  <c r="BK160" i="6"/>
  <c r="BK158" i="6"/>
  <c r="BK157" i="6"/>
  <c r="BK142" i="6"/>
  <c r="BK140" i="6"/>
  <c r="BK135" i="6"/>
  <c r="J124" i="4"/>
  <c r="J123" i="4"/>
  <c r="J221" i="3"/>
  <c r="J215" i="3"/>
  <c r="BK210" i="3"/>
  <c r="BK208" i="3"/>
  <c r="BK203" i="3"/>
  <c r="BK201" i="3"/>
  <c r="J194" i="3"/>
  <c r="J193" i="3"/>
  <c r="J192" i="3"/>
  <c r="J186" i="3"/>
  <c r="BK183" i="3"/>
  <c r="BK179" i="3"/>
  <c r="J177" i="3"/>
  <c r="J175" i="3"/>
  <c r="J170" i="3"/>
  <c r="J167" i="3"/>
  <c r="BK164" i="3"/>
  <c r="BK161" i="3"/>
  <c r="BK159" i="3"/>
  <c r="BK158" i="3"/>
  <c r="J154" i="3"/>
  <c r="J153" i="3"/>
  <c r="J149" i="3"/>
  <c r="BK148" i="3"/>
  <c r="J146" i="3"/>
  <c r="J137" i="3"/>
  <c r="BK136" i="3"/>
  <c r="BK145" i="10"/>
  <c r="BK222" i="9"/>
  <c r="BK215" i="9"/>
  <c r="BK214" i="9"/>
  <c r="J212" i="9"/>
  <c r="BK211" i="9"/>
  <c r="J209" i="9"/>
  <c r="BK206" i="9"/>
  <c r="BK201" i="9"/>
  <c r="BK195" i="9"/>
  <c r="BK192" i="9"/>
  <c r="J189" i="9"/>
  <c r="J186" i="9"/>
  <c r="BK173" i="9"/>
  <c r="J172" i="9"/>
  <c r="BK170" i="9"/>
  <c r="BK168" i="9"/>
  <c r="J167" i="9"/>
  <c r="J166" i="9"/>
  <c r="BK163" i="9"/>
  <c r="J161" i="9"/>
  <c r="BK156" i="9"/>
  <c r="BK148" i="9"/>
  <c r="BK142" i="9"/>
  <c r="BK139" i="9"/>
  <c r="BK137" i="9"/>
  <c r="BK191" i="8"/>
  <c r="BK190" i="8"/>
  <c r="BK179" i="8"/>
  <c r="BK176" i="8"/>
  <c r="BK174" i="8"/>
  <c r="BK173" i="8"/>
  <c r="J163" i="8"/>
  <c r="BK161" i="8"/>
  <c r="J153" i="8"/>
  <c r="BK146" i="8"/>
  <c r="J144" i="8"/>
  <c r="J140" i="8"/>
  <c r="BK138" i="8"/>
  <c r="J137" i="8"/>
  <c r="J135" i="8"/>
  <c r="BK131" i="8"/>
  <c r="BK129" i="8"/>
  <c r="J123" i="7"/>
  <c r="BK121" i="7"/>
  <c r="J120" i="7"/>
  <c r="J219" i="6"/>
  <c r="BK214" i="6"/>
  <c r="J209" i="6"/>
  <c r="BK207" i="6"/>
  <c r="J206" i="6"/>
  <c r="J205" i="6"/>
  <c r="BK204" i="6"/>
  <c r="BK200" i="6"/>
  <c r="BK195" i="6"/>
  <c r="BK190" i="6"/>
  <c r="BK188" i="6"/>
  <c r="J186" i="6"/>
  <c r="J183" i="6"/>
  <c r="BK180" i="6"/>
  <c r="BK179" i="6"/>
  <c r="J177" i="6"/>
  <c r="BK176" i="6"/>
  <c r="BK169" i="6"/>
  <c r="J166" i="6"/>
  <c r="J165" i="6"/>
  <c r="BK164" i="6"/>
  <c r="J163" i="6"/>
  <c r="BK162" i="6"/>
  <c r="BK156" i="6"/>
  <c r="BK155" i="6"/>
  <c r="J153" i="6"/>
  <c r="J150" i="6"/>
  <c r="J148" i="6"/>
  <c r="BK147" i="6"/>
  <c r="J146" i="6"/>
  <c r="J142" i="6"/>
  <c r="BK139" i="6"/>
  <c r="BK138" i="6"/>
  <c r="BK136" i="6"/>
  <c r="J134" i="6"/>
  <c r="BK122" i="4"/>
  <c r="J121" i="4"/>
  <c r="J216" i="3"/>
  <c r="J214" i="3"/>
  <c r="J211" i="3"/>
  <c r="J208" i="3"/>
  <c r="BK206" i="3"/>
  <c r="J203" i="3"/>
  <c r="J202" i="3"/>
  <c r="BK199" i="3"/>
  <c r="BK198" i="3"/>
  <c r="BK197" i="3"/>
  <c r="BK191" i="3"/>
  <c r="J189" i="3"/>
  <c r="J188" i="3"/>
  <c r="BK187" i="3"/>
  <c r="BK185" i="3"/>
  <c r="J183" i="3"/>
  <c r="J176" i="3"/>
  <c r="J141" i="3"/>
  <c r="AS94" i="1"/>
  <c r="BK223" i="9"/>
  <c r="BK219" i="9"/>
  <c r="J217" i="9"/>
  <c r="BK216" i="9"/>
  <c r="J204" i="9"/>
  <c r="J203" i="9"/>
  <c r="J202" i="9"/>
  <c r="J200" i="9"/>
  <c r="BK198" i="9"/>
  <c r="BK196" i="9"/>
  <c r="J194" i="9"/>
  <c r="J193" i="9"/>
  <c r="J182" i="9"/>
  <c r="BK179" i="9"/>
  <c r="BK176" i="9"/>
  <c r="J174" i="9"/>
  <c r="BK166" i="9"/>
  <c r="BK164" i="9"/>
  <c r="BK153" i="9"/>
  <c r="J150" i="9"/>
  <c r="J149" i="9"/>
  <c r="J148" i="9"/>
  <c r="BK146" i="9"/>
  <c r="BK143" i="9"/>
  <c r="BK140" i="9"/>
  <c r="J137" i="9"/>
  <c r="J136" i="9"/>
  <c r="BK132" i="9"/>
  <c r="J191" i="8"/>
  <c r="BK185" i="8"/>
  <c r="BK182" i="8"/>
  <c r="BK180" i="8"/>
  <c r="J177" i="8"/>
  <c r="J167" i="8"/>
  <c r="J165" i="8"/>
  <c r="BK164" i="8"/>
  <c r="BK156" i="8"/>
  <c r="J154" i="8"/>
  <c r="BK153" i="8"/>
  <c r="J152" i="8"/>
  <c r="BK149" i="8"/>
  <c r="BK148" i="8"/>
  <c r="J145" i="8"/>
  <c r="BK143" i="8"/>
  <c r="J142" i="8"/>
  <c r="J141" i="8"/>
  <c r="BK139" i="8"/>
  <c r="BK135" i="8"/>
  <c r="J129" i="8"/>
  <c r="BK123" i="7"/>
  <c r="J212" i="6"/>
  <c r="BK210" i="6"/>
  <c r="J208" i="6"/>
  <c r="BK206" i="6"/>
  <c r="BK203" i="6"/>
  <c r="BK199" i="6"/>
  <c r="J191" i="6"/>
  <c r="BK189" i="6"/>
  <c r="J185" i="6"/>
  <c r="J184" i="6"/>
  <c r="BK182" i="6"/>
  <c r="J181" i="6"/>
  <c r="J179" i="6"/>
  <c r="BK178" i="6"/>
  <c r="BK177" i="6"/>
  <c r="BK175" i="6"/>
  <c r="J174" i="6"/>
  <c r="J172" i="6"/>
  <c r="J169" i="6"/>
  <c r="J161" i="6"/>
  <c r="J160" i="6"/>
  <c r="J158" i="6"/>
  <c r="J157" i="6"/>
  <c r="BK153" i="6"/>
  <c r="J152" i="6"/>
  <c r="BK149" i="6"/>
  <c r="BK148" i="6"/>
  <c r="BK144" i="6"/>
  <c r="J141" i="6"/>
  <c r="J138" i="6"/>
  <c r="J137" i="6"/>
  <c r="J136" i="6"/>
  <c r="J125" i="4"/>
  <c r="BK221" i="3"/>
  <c r="J219" i="3"/>
  <c r="BK215" i="3"/>
  <c r="J212" i="3"/>
  <c r="J207" i="3"/>
  <c r="BK205" i="3"/>
  <c r="J199" i="3"/>
  <c r="J196" i="3"/>
  <c r="BK193" i="3"/>
  <c r="BK192" i="3"/>
  <c r="J190" i="3"/>
  <c r="J187" i="3"/>
  <c r="BK186" i="3"/>
  <c r="J180" i="3"/>
  <c r="J179" i="3"/>
  <c r="BK178" i="3"/>
  <c r="J163" i="3"/>
  <c r="J162" i="3"/>
  <c r="J158" i="3"/>
  <c r="J157" i="3"/>
  <c r="BK154" i="3"/>
  <c r="BK153" i="3"/>
  <c r="BK150" i="3"/>
  <c r="BK147" i="3"/>
  <c r="BK146" i="3"/>
  <c r="BK143" i="3"/>
  <c r="J140" i="3"/>
  <c r="J135" i="3"/>
  <c r="BK155" i="3" l="1"/>
  <c r="J155" i="3" s="1"/>
  <c r="J101" i="3" s="1"/>
  <c r="T160" i="3"/>
  <c r="BK195" i="3"/>
  <c r="J195" i="3"/>
  <c r="J107" i="3"/>
  <c r="R195" i="3"/>
  <c r="R213" i="3"/>
  <c r="R151" i="6"/>
  <c r="T159" i="6"/>
  <c r="R196" i="6"/>
  <c r="BK118" i="7"/>
  <c r="J118" i="7" s="1"/>
  <c r="J97" i="7" s="1"/>
  <c r="T128" i="8"/>
  <c r="R151" i="8"/>
  <c r="T166" i="8"/>
  <c r="R188" i="8"/>
  <c r="R144" i="3"/>
  <c r="R152" i="3"/>
  <c r="R134" i="3" s="1"/>
  <c r="R133" i="3" s="1"/>
  <c r="R132" i="3" s="1"/>
  <c r="P160" i="3"/>
  <c r="R174" i="3"/>
  <c r="R171" i="3" s="1"/>
  <c r="P200" i="3"/>
  <c r="T213" i="3"/>
  <c r="T120" i="4"/>
  <c r="T119" i="4"/>
  <c r="T118" i="4"/>
  <c r="P143" i="6"/>
  <c r="T151" i="6"/>
  <c r="BK159" i="6"/>
  <c r="J159" i="6"/>
  <c r="J102" i="6" s="1"/>
  <c r="T173" i="6"/>
  <c r="P201" i="6"/>
  <c r="P128" i="8"/>
  <c r="R155" i="8"/>
  <c r="R169" i="8"/>
  <c r="BK188" i="8"/>
  <c r="J188" i="8" s="1"/>
  <c r="J106" i="8" s="1"/>
  <c r="BK129" i="9"/>
  <c r="J129" i="9" s="1"/>
  <c r="J98" i="9" s="1"/>
  <c r="BK180" i="9"/>
  <c r="J180" i="9"/>
  <c r="J99" i="9" s="1"/>
  <c r="T185" i="9"/>
  <c r="BK208" i="9"/>
  <c r="J208" i="9" s="1"/>
  <c r="J103" i="9" s="1"/>
  <c r="R221" i="9"/>
  <c r="R220" i="9" s="1"/>
  <c r="BK144" i="3"/>
  <c r="J144" i="3" s="1"/>
  <c r="J99" i="3" s="1"/>
  <c r="P152" i="3"/>
  <c r="T155" i="3"/>
  <c r="BK174" i="3"/>
  <c r="J174" i="3" s="1"/>
  <c r="J106" i="3" s="1"/>
  <c r="R200" i="3"/>
  <c r="BK120" i="4"/>
  <c r="J120" i="4"/>
  <c r="J98" i="4" s="1"/>
  <c r="T143" i="6"/>
  <c r="T133" i="6"/>
  <c r="T132" i="6" s="1"/>
  <c r="BK154" i="6"/>
  <c r="J154" i="6"/>
  <c r="J101" i="6" s="1"/>
  <c r="R159" i="6"/>
  <c r="R173" i="6"/>
  <c r="R170" i="6"/>
  <c r="BK201" i="6"/>
  <c r="J201" i="6" s="1"/>
  <c r="J108" i="6" s="1"/>
  <c r="T118" i="7"/>
  <c r="T117" i="7" s="1"/>
  <c r="BK151" i="8"/>
  <c r="J151" i="8" s="1"/>
  <c r="J99" i="8" s="1"/>
  <c r="P155" i="8"/>
  <c r="BK169" i="8"/>
  <c r="J169" i="8" s="1"/>
  <c r="J102" i="8" s="1"/>
  <c r="BK184" i="8"/>
  <c r="BK183" i="8" s="1"/>
  <c r="J183" i="8" s="1"/>
  <c r="J104" i="8" s="1"/>
  <c r="P188" i="8"/>
  <c r="R180" i="9"/>
  <c r="BK190" i="9"/>
  <c r="J190" i="9"/>
  <c r="J102" i="9" s="1"/>
  <c r="T208" i="9"/>
  <c r="T226" i="9"/>
  <c r="P144" i="3"/>
  <c r="P134" i="3" s="1"/>
  <c r="P133" i="3" s="1"/>
  <c r="T152" i="3"/>
  <c r="R160" i="3"/>
  <c r="T174" i="3"/>
  <c r="T171" i="3"/>
  <c r="T200" i="3"/>
  <c r="R143" i="6"/>
  <c r="R133" i="6"/>
  <c r="R132" i="6" s="1"/>
  <c r="R131" i="6" s="1"/>
  <c r="T154" i="6"/>
  <c r="BK196" i="6"/>
  <c r="J196" i="6" s="1"/>
  <c r="J107" i="6" s="1"/>
  <c r="R201" i="6"/>
  <c r="P151" i="8"/>
  <c r="T155" i="8"/>
  <c r="P169" i="8"/>
  <c r="R184" i="8"/>
  <c r="R183" i="8"/>
  <c r="R129" i="9"/>
  <c r="BK185" i="9"/>
  <c r="J185" i="9" s="1"/>
  <c r="J101" i="9" s="1"/>
  <c r="R185" i="9"/>
  <c r="T190" i="9"/>
  <c r="T128" i="9" s="1"/>
  <c r="P221" i="9"/>
  <c r="P220" i="9" s="1"/>
  <c r="P226" i="9"/>
  <c r="BK152" i="3"/>
  <c r="J152" i="3" s="1"/>
  <c r="J100" i="3" s="1"/>
  <c r="BK160" i="3"/>
  <c r="J160" i="3" s="1"/>
  <c r="J102" i="3" s="1"/>
  <c r="P174" i="3"/>
  <c r="BK200" i="3"/>
  <c r="J200" i="3"/>
  <c r="J108" i="3" s="1"/>
  <c r="BK213" i="3"/>
  <c r="J213" i="3" s="1"/>
  <c r="J109" i="3" s="1"/>
  <c r="P120" i="4"/>
  <c r="P119" i="4"/>
  <c r="P118" i="4" s="1"/>
  <c r="AU96" i="1" s="1"/>
  <c r="BK151" i="6"/>
  <c r="J151" i="6" s="1"/>
  <c r="J100" i="6" s="1"/>
  <c r="P154" i="6"/>
  <c r="P159" i="6"/>
  <c r="P173" i="6"/>
  <c r="P170" i="6" s="1"/>
  <c r="T201" i="6"/>
  <c r="R118" i="7"/>
  <c r="R117" i="7" s="1"/>
  <c r="R128" i="8"/>
  <c r="T151" i="8"/>
  <c r="BK166" i="8"/>
  <c r="J166" i="8" s="1"/>
  <c r="J101" i="8" s="1"/>
  <c r="T169" i="8"/>
  <c r="P184" i="8"/>
  <c r="P183" i="8" s="1"/>
  <c r="T188" i="8"/>
  <c r="T129" i="9"/>
  <c r="T180" i="9"/>
  <c r="P185" i="9"/>
  <c r="R190" i="9"/>
  <c r="R208" i="9"/>
  <c r="BK221" i="9"/>
  <c r="BK220" i="9"/>
  <c r="J220" i="9" s="1"/>
  <c r="J105" i="9" s="1"/>
  <c r="BK226" i="9"/>
  <c r="J226" i="9" s="1"/>
  <c r="J107" i="9" s="1"/>
  <c r="R226" i="9"/>
  <c r="BK147" i="10"/>
  <c r="J147" i="10"/>
  <c r="J100" i="10" s="1"/>
  <c r="T144" i="3"/>
  <c r="T134" i="3"/>
  <c r="T133" i="3" s="1"/>
  <c r="T132" i="3" s="1"/>
  <c r="P155" i="3"/>
  <c r="R155" i="3"/>
  <c r="P195" i="3"/>
  <c r="P171" i="3" s="1"/>
  <c r="T195" i="3"/>
  <c r="P213" i="3"/>
  <c r="R120" i="4"/>
  <c r="R119" i="4" s="1"/>
  <c r="R118" i="4" s="1"/>
  <c r="BK143" i="6"/>
  <c r="BK133" i="6" s="1"/>
  <c r="J133" i="6" s="1"/>
  <c r="J98" i="6" s="1"/>
  <c r="J143" i="6"/>
  <c r="J99" i="6" s="1"/>
  <c r="P151" i="6"/>
  <c r="P133" i="6" s="1"/>
  <c r="P132" i="6" s="1"/>
  <c r="R154" i="6"/>
  <c r="BK173" i="6"/>
  <c r="J173" i="6" s="1"/>
  <c r="J106" i="6" s="1"/>
  <c r="P196" i="6"/>
  <c r="T196" i="6"/>
  <c r="T170" i="6" s="1"/>
  <c r="P118" i="7"/>
  <c r="P117" i="7" s="1"/>
  <c r="AU98" i="1" s="1"/>
  <c r="BK128" i="8"/>
  <c r="J128" i="8" s="1"/>
  <c r="J98" i="8" s="1"/>
  <c r="BK155" i="8"/>
  <c r="J155" i="8" s="1"/>
  <c r="J100" i="8" s="1"/>
  <c r="P166" i="8"/>
  <c r="R166" i="8"/>
  <c r="T184" i="8"/>
  <c r="T183" i="8" s="1"/>
  <c r="P129" i="9"/>
  <c r="P128" i="9" s="1"/>
  <c r="P127" i="9" s="1"/>
  <c r="AU100" i="1" s="1"/>
  <c r="P180" i="9"/>
  <c r="P190" i="9"/>
  <c r="P208" i="9"/>
  <c r="T221" i="9"/>
  <c r="T220" i="9"/>
  <c r="BK125" i="10"/>
  <c r="J125" i="10" s="1"/>
  <c r="J98" i="10" s="1"/>
  <c r="P125" i="10"/>
  <c r="R125" i="10"/>
  <c r="T125" i="10"/>
  <c r="BK143" i="10"/>
  <c r="J143" i="10"/>
  <c r="J99" i="10" s="1"/>
  <c r="P143" i="10"/>
  <c r="R143" i="10"/>
  <c r="T143" i="10"/>
  <c r="P147" i="10"/>
  <c r="R147" i="10"/>
  <c r="T147" i="10"/>
  <c r="BK154" i="10"/>
  <c r="J154" i="10" s="1"/>
  <c r="J101" i="10" s="1"/>
  <c r="P154" i="10"/>
  <c r="R154" i="10"/>
  <c r="T154" i="10"/>
  <c r="BK167" i="10"/>
  <c r="J167" i="10" s="1"/>
  <c r="J103" i="10" s="1"/>
  <c r="P167" i="10"/>
  <c r="R167" i="10"/>
  <c r="T167" i="10"/>
  <c r="J89" i="3"/>
  <c r="BF136" i="3"/>
  <c r="BF137" i="3"/>
  <c r="BF138" i="3"/>
  <c r="BF149" i="3"/>
  <c r="BF157" i="3"/>
  <c r="BF162" i="3"/>
  <c r="BF170" i="3"/>
  <c r="BF173" i="3"/>
  <c r="BF181" i="3"/>
  <c r="BF204" i="3"/>
  <c r="BF214" i="3"/>
  <c r="BF219" i="3"/>
  <c r="J89" i="4"/>
  <c r="BF122" i="4"/>
  <c r="BF123" i="4"/>
  <c r="BF136" i="6"/>
  <c r="BF140" i="6"/>
  <c r="BF147" i="6"/>
  <c r="BF152" i="6"/>
  <c r="BF160" i="6"/>
  <c r="BF167" i="6"/>
  <c r="BF172" i="6"/>
  <c r="BF175" i="6"/>
  <c r="BF178" i="6"/>
  <c r="BF179" i="6"/>
  <c r="BF180" i="6"/>
  <c r="BF190" i="6"/>
  <c r="BF192" i="6"/>
  <c r="BF193" i="6"/>
  <c r="BF197" i="6"/>
  <c r="BF122" i="7"/>
  <c r="J89" i="8"/>
  <c r="F92" i="8"/>
  <c r="BF158" i="8"/>
  <c r="BF159" i="8"/>
  <c r="BF163" i="8"/>
  <c r="BF171" i="8"/>
  <c r="BF173" i="8"/>
  <c r="BF174" i="8"/>
  <c r="BF189" i="8"/>
  <c r="BK181" i="8"/>
  <c r="J181" i="8" s="1"/>
  <c r="J103" i="8" s="1"/>
  <c r="J89" i="9"/>
  <c r="F124" i="9"/>
  <c r="BF131" i="9"/>
  <c r="BF141" i="9"/>
  <c r="BF145" i="9"/>
  <c r="BF156" i="9"/>
  <c r="BF159" i="9"/>
  <c r="BF173" i="9"/>
  <c r="BF197" i="9"/>
  <c r="BF204" i="9"/>
  <c r="BF210" i="9"/>
  <c r="BF211" i="9"/>
  <c r="BF212" i="9"/>
  <c r="BF224" i="9"/>
  <c r="E85" i="3"/>
  <c r="BF166" i="3"/>
  <c r="BF182" i="3"/>
  <c r="BF183" i="3"/>
  <c r="BF193" i="3"/>
  <c r="BF196" i="3"/>
  <c r="BF215" i="3"/>
  <c r="BF221" i="3"/>
  <c r="E108" i="4"/>
  <c r="E121" i="6"/>
  <c r="F128" i="6"/>
  <c r="BF135" i="6"/>
  <c r="BF137" i="6"/>
  <c r="BF141" i="6"/>
  <c r="BF144" i="6"/>
  <c r="BF145" i="6"/>
  <c r="BF149" i="6"/>
  <c r="BF153" i="6"/>
  <c r="BF162" i="6"/>
  <c r="BF163" i="6"/>
  <c r="BF165" i="6"/>
  <c r="BF182" i="6"/>
  <c r="BF183" i="6"/>
  <c r="BF184" i="6"/>
  <c r="BF187" i="6"/>
  <c r="BF189" i="6"/>
  <c r="BF202" i="6"/>
  <c r="BF203" i="6"/>
  <c r="BF211" i="6"/>
  <c r="BF213" i="6"/>
  <c r="BF130" i="8"/>
  <c r="BF145" i="8"/>
  <c r="BF154" i="8"/>
  <c r="BF172" i="8"/>
  <c r="BF175" i="8"/>
  <c r="BF187" i="8"/>
  <c r="BF135" i="9"/>
  <c r="BF143" i="9"/>
  <c r="BF149" i="9"/>
  <c r="BF151" i="9"/>
  <c r="BF178" i="9"/>
  <c r="BF181" i="9"/>
  <c r="BF184" i="9"/>
  <c r="BF207" i="9"/>
  <c r="BF213" i="9"/>
  <c r="BF216" i="9"/>
  <c r="BF222" i="9"/>
  <c r="BF223" i="9"/>
  <c r="BK218" i="9"/>
  <c r="J218" i="9" s="1"/>
  <c r="J104" i="9" s="1"/>
  <c r="F129" i="3"/>
  <c r="BF139" i="3"/>
  <c r="BF163" i="3"/>
  <c r="BF167" i="3"/>
  <c r="BF168" i="3"/>
  <c r="BF178" i="3"/>
  <c r="BF184" i="3"/>
  <c r="BF186" i="3"/>
  <c r="BF188" i="3"/>
  <c r="BF190" i="3"/>
  <c r="BF191" i="3"/>
  <c r="BF194" i="3"/>
  <c r="BF197" i="3"/>
  <c r="BF198" i="3"/>
  <c r="BF199" i="3"/>
  <c r="BF211" i="3"/>
  <c r="BF212" i="3"/>
  <c r="BF216" i="3"/>
  <c r="BK220" i="3"/>
  <c r="J220" i="3" s="1"/>
  <c r="J112" i="3" s="1"/>
  <c r="BF121" i="4"/>
  <c r="BF139" i="6"/>
  <c r="BF155" i="6"/>
  <c r="BF156" i="6"/>
  <c r="BF158" i="6"/>
  <c r="BF161" i="6"/>
  <c r="BF166" i="6"/>
  <c r="BF174" i="6"/>
  <c r="BF176" i="6"/>
  <c r="BF181" i="6"/>
  <c r="BF191" i="6"/>
  <c r="BF195" i="6"/>
  <c r="BF206" i="6"/>
  <c r="BF210" i="6"/>
  <c r="BF219" i="6"/>
  <c r="BK216" i="6"/>
  <c r="J216" i="6"/>
  <c r="J110" i="6" s="1"/>
  <c r="E85" i="7"/>
  <c r="F114" i="7"/>
  <c r="BF119" i="7"/>
  <c r="BF135" i="8"/>
  <c r="BF138" i="8"/>
  <c r="BF142" i="8"/>
  <c r="BF143" i="8"/>
  <c r="BF147" i="8"/>
  <c r="BF168" i="8"/>
  <c r="BF178" i="8"/>
  <c r="BF179" i="8"/>
  <c r="BF186" i="8"/>
  <c r="E117" i="9"/>
  <c r="BF130" i="9"/>
  <c r="BF138" i="9"/>
  <c r="BF139" i="9"/>
  <c r="BF140" i="9"/>
  <c r="BF155" i="9"/>
  <c r="BF157" i="9"/>
  <c r="BF158" i="9"/>
  <c r="BF162" i="9"/>
  <c r="BF164" i="9"/>
  <c r="BF166" i="9"/>
  <c r="BF167" i="9"/>
  <c r="BF168" i="9"/>
  <c r="BF175" i="9"/>
  <c r="BF176" i="9"/>
  <c r="BF177" i="9"/>
  <c r="BF188" i="9"/>
  <c r="BF215" i="9"/>
  <c r="F120" i="10"/>
  <c r="BF131" i="10"/>
  <c r="BF133" i="10"/>
  <c r="BF142" i="3"/>
  <c r="BF145" i="3"/>
  <c r="BF146" i="3"/>
  <c r="BF150" i="3"/>
  <c r="BF165" i="3"/>
  <c r="BF177" i="3"/>
  <c r="BF179" i="3"/>
  <c r="BF185" i="3"/>
  <c r="BF205" i="3"/>
  <c r="BF208" i="3"/>
  <c r="BF124" i="4"/>
  <c r="BF125" i="4"/>
  <c r="J125" i="6"/>
  <c r="BF138" i="6"/>
  <c r="BF169" i="6"/>
  <c r="BF177" i="6"/>
  <c r="BF185" i="6"/>
  <c r="BF188" i="6"/>
  <c r="BF200" i="6"/>
  <c r="BF205" i="6"/>
  <c r="BF208" i="6"/>
  <c r="BF209" i="6"/>
  <c r="BF212" i="6"/>
  <c r="BF217" i="6"/>
  <c r="BK168" i="6"/>
  <c r="J168" i="6" s="1"/>
  <c r="J103" i="6" s="1"/>
  <c r="BK171" i="6"/>
  <c r="BK170" i="6" s="1"/>
  <c r="J170" i="6" s="1"/>
  <c r="J104" i="6" s="1"/>
  <c r="BK218" i="6"/>
  <c r="J218" i="6" s="1"/>
  <c r="J111" i="6" s="1"/>
  <c r="J111" i="7"/>
  <c r="BF133" i="8"/>
  <c r="BF136" i="8"/>
  <c r="BF140" i="8"/>
  <c r="BF153" i="8"/>
  <c r="BF170" i="8"/>
  <c r="BF180" i="8"/>
  <c r="BF185" i="8"/>
  <c r="BF191" i="8"/>
  <c r="BF132" i="9"/>
  <c r="BF146" i="9"/>
  <c r="BF153" i="9"/>
  <c r="BF154" i="9"/>
  <c r="BF169" i="9"/>
  <c r="BF172" i="9"/>
  <c r="BF182" i="9"/>
  <c r="BF186" i="9"/>
  <c r="BF187" i="9"/>
  <c r="BF191" i="9"/>
  <c r="BF194" i="9"/>
  <c r="BF196" i="9"/>
  <c r="BF203" i="9"/>
  <c r="BF214" i="9"/>
  <c r="BF217" i="9"/>
  <c r="BF225" i="9"/>
  <c r="E85" i="10"/>
  <c r="J117" i="10"/>
  <c r="BF126" i="10"/>
  <c r="BF129" i="10"/>
  <c r="BF135" i="10"/>
  <c r="BF140" i="3"/>
  <c r="BF143" i="3"/>
  <c r="BF147" i="3"/>
  <c r="BF151" i="3"/>
  <c r="BF153" i="3"/>
  <c r="BF154" i="3"/>
  <c r="BF156" i="3"/>
  <c r="BF159" i="3"/>
  <c r="BF161" i="3"/>
  <c r="BF175" i="3"/>
  <c r="BF189" i="3"/>
  <c r="BF201" i="3"/>
  <c r="BF202" i="3"/>
  <c r="BF203" i="3"/>
  <c r="BF209" i="3"/>
  <c r="BF210" i="3"/>
  <c r="BK169" i="3"/>
  <c r="J169" i="3" s="1"/>
  <c r="J103" i="3" s="1"/>
  <c r="F92" i="4"/>
  <c r="BF134" i="6"/>
  <c r="BF142" i="6"/>
  <c r="BF146" i="6"/>
  <c r="BF148" i="6"/>
  <c r="BF150" i="6"/>
  <c r="BF157" i="6"/>
  <c r="BF164" i="6"/>
  <c r="BF186" i="6"/>
  <c r="BF199" i="6"/>
  <c r="BF204" i="6"/>
  <c r="BF120" i="7"/>
  <c r="BF123" i="7"/>
  <c r="E85" i="8"/>
  <c r="BF131" i="8"/>
  <c r="BF134" i="8"/>
  <c r="BF139" i="8"/>
  <c r="BF144" i="8"/>
  <c r="BF148" i="8"/>
  <c r="BF149" i="8"/>
  <c r="BF150" i="8"/>
  <c r="BF156" i="8"/>
  <c r="BF157" i="8"/>
  <c r="BF161" i="8"/>
  <c r="BF164" i="8"/>
  <c r="BF165" i="8"/>
  <c r="BF190" i="8"/>
  <c r="BF136" i="9"/>
  <c r="BF142" i="9"/>
  <c r="BF144" i="9"/>
  <c r="BF150" i="9"/>
  <c r="BF152" i="9"/>
  <c r="BF160" i="9"/>
  <c r="BF163" i="9"/>
  <c r="BF165" i="9"/>
  <c r="BF170" i="9"/>
  <c r="BF171" i="9"/>
  <c r="BF189" i="9"/>
  <c r="BF195" i="9"/>
  <c r="BF198" i="9"/>
  <c r="BF199" i="9"/>
  <c r="BF200" i="9"/>
  <c r="BF201" i="9"/>
  <c r="BF202" i="9"/>
  <c r="BF205" i="9"/>
  <c r="BF206" i="9"/>
  <c r="BF209" i="9"/>
  <c r="BF219" i="9"/>
  <c r="BF227" i="9"/>
  <c r="BF229" i="9"/>
  <c r="BF128" i="10"/>
  <c r="BF130" i="10"/>
  <c r="BF134" i="10"/>
  <c r="BF137" i="10"/>
  <c r="BF139" i="10"/>
  <c r="BF140" i="10"/>
  <c r="BF141" i="10"/>
  <c r="BF142" i="10"/>
  <c r="BF145" i="10"/>
  <c r="BF146" i="10"/>
  <c r="BF148" i="10"/>
  <c r="BF151" i="10"/>
  <c r="BF152" i="10"/>
  <c r="BF153" i="10"/>
  <c r="BF155" i="10"/>
  <c r="BF157" i="10"/>
  <c r="BF158" i="10"/>
  <c r="BF160" i="10"/>
  <c r="BF161" i="10"/>
  <c r="BF163" i="10"/>
  <c r="BF164" i="10"/>
  <c r="BF135" i="3"/>
  <c r="BF141" i="3"/>
  <c r="BF148" i="3"/>
  <c r="BF158" i="3"/>
  <c r="BF164" i="3"/>
  <c r="BF176" i="3"/>
  <c r="BF180" i="3"/>
  <c r="BF187" i="3"/>
  <c r="BF192" i="3"/>
  <c r="BF206" i="3"/>
  <c r="BF207" i="3"/>
  <c r="BK172" i="3"/>
  <c r="BK171" i="3" s="1"/>
  <c r="J171" i="3" s="1"/>
  <c r="J104" i="3" s="1"/>
  <c r="BK218" i="3"/>
  <c r="J218" i="3" s="1"/>
  <c r="J111" i="3" s="1"/>
  <c r="BF194" i="6"/>
  <c r="BF198" i="6"/>
  <c r="BF207" i="6"/>
  <c r="BF214" i="6"/>
  <c r="BF121" i="7"/>
  <c r="BF129" i="8"/>
  <c r="BF132" i="8"/>
  <c r="BF137" i="8"/>
  <c r="BF141" i="8"/>
  <c r="BF146" i="8"/>
  <c r="BF152" i="8"/>
  <c r="BF160" i="8"/>
  <c r="BF162" i="8"/>
  <c r="BF167" i="8"/>
  <c r="BF176" i="8"/>
  <c r="BF177" i="8"/>
  <c r="BF182" i="8"/>
  <c r="BF133" i="9"/>
  <c r="BF134" i="9"/>
  <c r="BF137" i="9"/>
  <c r="BF147" i="9"/>
  <c r="BF148" i="9"/>
  <c r="BF161" i="9"/>
  <c r="BF174" i="9"/>
  <c r="BF179" i="9"/>
  <c r="BF192" i="9"/>
  <c r="BF193" i="9"/>
  <c r="BF228" i="9"/>
  <c r="BK183" i="9"/>
  <c r="J183" i="9"/>
  <c r="J100" i="9" s="1"/>
  <c r="BF127" i="10"/>
  <c r="BF132" i="10"/>
  <c r="BF136" i="10"/>
  <c r="BF138" i="10"/>
  <c r="BF144" i="10"/>
  <c r="BF149" i="10"/>
  <c r="BF150" i="10"/>
  <c r="BF156" i="10"/>
  <c r="BF159" i="10"/>
  <c r="BF162" i="10"/>
  <c r="BF166" i="10"/>
  <c r="BF168" i="10"/>
  <c r="BF169" i="10"/>
  <c r="BF170" i="10"/>
  <c r="BK165" i="10"/>
  <c r="J165" i="10" s="1"/>
  <c r="J102" i="10" s="1"/>
  <c r="J33" i="4"/>
  <c r="AV96" i="1" s="1"/>
  <c r="F36" i="8"/>
  <c r="BC99" i="1"/>
  <c r="F37" i="3"/>
  <c r="BD95" i="1" s="1"/>
  <c r="J33" i="6"/>
  <c r="AV97" i="1" s="1"/>
  <c r="F36" i="10"/>
  <c r="BC101" i="1"/>
  <c r="F37" i="4"/>
  <c r="BD96" i="1" s="1"/>
  <c r="F33" i="6"/>
  <c r="AZ97" i="1" s="1"/>
  <c r="F37" i="9"/>
  <c r="BD100" i="1" s="1"/>
  <c r="F37" i="7"/>
  <c r="BD98" i="1" s="1"/>
  <c r="F35" i="6"/>
  <c r="BB97" i="1" s="1"/>
  <c r="F35" i="10"/>
  <c r="BB101" i="1" s="1"/>
  <c r="F33" i="3"/>
  <c r="AZ95" i="1" s="1"/>
  <c r="J33" i="3"/>
  <c r="AV95" i="1"/>
  <c r="F35" i="8"/>
  <c r="BB99" i="1" s="1"/>
  <c r="J33" i="10"/>
  <c r="AV101" i="1" s="1"/>
  <c r="J33" i="9"/>
  <c r="AV100" i="1" s="1"/>
  <c r="F36" i="4"/>
  <c r="BC96" i="1" s="1"/>
  <c r="F35" i="7"/>
  <c r="BB98" i="1" s="1"/>
  <c r="F36" i="9"/>
  <c r="BC100" i="1" s="1"/>
  <c r="F35" i="4"/>
  <c r="BB96" i="1" s="1"/>
  <c r="F33" i="7"/>
  <c r="AZ98" i="1"/>
  <c r="F33" i="8"/>
  <c r="AZ99" i="1" s="1"/>
  <c r="F37" i="10"/>
  <c r="BD101" i="1" s="1"/>
  <c r="F36" i="3"/>
  <c r="BC95" i="1" s="1"/>
  <c r="F36" i="6"/>
  <c r="BC97" i="1"/>
  <c r="F36" i="7"/>
  <c r="BC98" i="1" s="1"/>
  <c r="F37" i="8"/>
  <c r="BD99" i="1" s="1"/>
  <c r="F33" i="10"/>
  <c r="AZ101" i="1" s="1"/>
  <c r="F33" i="4"/>
  <c r="AZ96" i="1" s="1"/>
  <c r="F37" i="6"/>
  <c r="BD97" i="1" s="1"/>
  <c r="F33" i="9"/>
  <c r="AZ100" i="1" s="1"/>
  <c r="J33" i="8"/>
  <c r="AV99" i="1" s="1"/>
  <c r="J33" i="7"/>
  <c r="AV98" i="1"/>
  <c r="F35" i="3"/>
  <c r="BB95" i="1" s="1"/>
  <c r="F35" i="9"/>
  <c r="BB100" i="1" s="1"/>
  <c r="BK134" i="3" l="1"/>
  <c r="J134" i="3" s="1"/>
  <c r="J98" i="3" s="1"/>
  <c r="T131" i="6"/>
  <c r="P132" i="3"/>
  <c r="AU95" i="1"/>
  <c r="P131" i="6"/>
  <c r="AU97" i="1"/>
  <c r="R127" i="8"/>
  <c r="R126" i="8"/>
  <c r="R124" i="10"/>
  <c r="R123" i="10"/>
  <c r="T127" i="9"/>
  <c r="P127" i="8"/>
  <c r="P126" i="8"/>
  <c r="AU99" i="1"/>
  <c r="T127" i="8"/>
  <c r="T126" i="8"/>
  <c r="T124" i="10"/>
  <c r="T123" i="10"/>
  <c r="R128" i="9"/>
  <c r="R127" i="9"/>
  <c r="P124" i="10"/>
  <c r="P123" i="10"/>
  <c r="AU101" i="1" s="1"/>
  <c r="J172" i="3"/>
  <c r="J105" i="3"/>
  <c r="BK119" i="4"/>
  <c r="J119" i="4"/>
  <c r="J97" i="4"/>
  <c r="J171" i="6"/>
  <c r="J105" i="6"/>
  <c r="BK215" i="6"/>
  <c r="J215" i="6"/>
  <c r="J109" i="6" s="1"/>
  <c r="BK117" i="7"/>
  <c r="J117" i="7"/>
  <c r="J184" i="8"/>
  <c r="J105" i="8"/>
  <c r="BK217" i="3"/>
  <c r="J217" i="3" s="1"/>
  <c r="J110" i="3" s="1"/>
  <c r="BK132" i="6"/>
  <c r="BK128" i="9"/>
  <c r="J128" i="9" s="1"/>
  <c r="J97" i="9" s="1"/>
  <c r="J221" i="9"/>
  <c r="J106" i="9"/>
  <c r="BK133" i="3"/>
  <c r="BK127" i="8"/>
  <c r="J127" i="8"/>
  <c r="J97" i="8" s="1"/>
  <c r="BK124" i="10"/>
  <c r="J124" i="10"/>
  <c r="J97" i="10" s="1"/>
  <c r="J34" i="3"/>
  <c r="AW95" i="1" s="1"/>
  <c r="AT95" i="1" s="1"/>
  <c r="J34" i="9"/>
  <c r="AW100" i="1" s="1"/>
  <c r="AT100" i="1" s="1"/>
  <c r="F34" i="8"/>
  <c r="BA99" i="1" s="1"/>
  <c r="F34" i="7"/>
  <c r="BA98" i="1" s="1"/>
  <c r="J30" i="7"/>
  <c r="AG98" i="1" s="1"/>
  <c r="F34" i="3"/>
  <c r="BA95" i="1" s="1"/>
  <c r="J34" i="8"/>
  <c r="AW99" i="1" s="1"/>
  <c r="AT99" i="1" s="1"/>
  <c r="AZ94" i="1"/>
  <c r="W29" i="1" s="1"/>
  <c r="BD94" i="1"/>
  <c r="W33" i="1" s="1"/>
  <c r="J34" i="10"/>
  <c r="AW101" i="1" s="1"/>
  <c r="AT101" i="1" s="1"/>
  <c r="BC94" i="1"/>
  <c r="AY94" i="1" s="1"/>
  <c r="F34" i="6"/>
  <c r="BA97" i="1"/>
  <c r="F34" i="10"/>
  <c r="BA101" i="1" s="1"/>
  <c r="BB94" i="1"/>
  <c r="W31" i="1" s="1"/>
  <c r="J34" i="4"/>
  <c r="AW96" i="1" s="1"/>
  <c r="AT96" i="1" s="1"/>
  <c r="J34" i="6"/>
  <c r="AW97" i="1" s="1"/>
  <c r="AT97" i="1" s="1"/>
  <c r="F34" i="4"/>
  <c r="BA96" i="1"/>
  <c r="J34" i="7"/>
  <c r="AW98" i="1"/>
  <c r="AT98" i="1" s="1"/>
  <c r="F34" i="9"/>
  <c r="BA100" i="1" s="1"/>
  <c r="BK131" i="6" l="1"/>
  <c r="J131" i="6" s="1"/>
  <c r="J30" i="6" s="1"/>
  <c r="AG97" i="1" s="1"/>
  <c r="BK132" i="3"/>
  <c r="J132" i="3" s="1"/>
  <c r="J30" i="3" s="1"/>
  <c r="AG95" i="1" s="1"/>
  <c r="AN95" i="1" s="1"/>
  <c r="AN97" i="1"/>
  <c r="J39" i="6"/>
  <c r="J39" i="7"/>
  <c r="J133" i="3"/>
  <c r="J97" i="3" s="1"/>
  <c r="BK118" i="4"/>
  <c r="J118" i="4"/>
  <c r="J30" i="4" s="1"/>
  <c r="AG96" i="1" s="1"/>
  <c r="AN96" i="1" s="1"/>
  <c r="J96" i="6"/>
  <c r="J96" i="7"/>
  <c r="BK126" i="8"/>
  <c r="J126" i="8" s="1"/>
  <c r="J30" i="8" s="1"/>
  <c r="AG99" i="1" s="1"/>
  <c r="AN99" i="1" s="1"/>
  <c r="BK127" i="9"/>
  <c r="J127" i="9" s="1"/>
  <c r="J96" i="9" s="1"/>
  <c r="J132" i="6"/>
  <c r="J97" i="6"/>
  <c r="BK123" i="10"/>
  <c r="J123" i="10"/>
  <c r="J96" i="10" s="1"/>
  <c r="AN98" i="1"/>
  <c r="AU94" i="1"/>
  <c r="W32" i="1"/>
  <c r="AV94" i="1"/>
  <c r="AK29" i="1" s="1"/>
  <c r="AX94" i="1"/>
  <c r="BA94" i="1"/>
  <c r="W30" i="1" s="1"/>
  <c r="J39" i="3" l="1"/>
  <c r="J96" i="3"/>
  <c r="J39" i="8"/>
  <c r="J96" i="4"/>
  <c r="J39" i="4"/>
  <c r="J96" i="8"/>
  <c r="J30" i="9"/>
  <c r="AG100" i="1" s="1"/>
  <c r="AN100" i="1" s="1"/>
  <c r="AW94" i="1"/>
  <c r="AK30" i="1" s="1"/>
  <c r="J30" i="10"/>
  <c r="AG101" i="1"/>
  <c r="AN101" i="1" s="1"/>
  <c r="J39" i="9" l="1"/>
  <c r="J39" i="10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<sst xmlns="http://schemas.openxmlformats.org/spreadsheetml/2006/main" count="6224" uniqueCount="919">
  <si>
    <t>Export Komplet</t>
  </si>
  <si>
    <t/>
  </si>
  <si>
    <t>2.0</t>
  </si>
  <si>
    <t>False</t>
  </si>
  <si>
    <t>{9edd9dc0-7d80-4eed-8a56-3f2fab8d5b87}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</si>
  <si>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</si>
  <si>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</si>
  <si>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</si>
  <si>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</si>
  <si>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</si>
  <si>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</si>
  <si>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</si>
  <si>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</si>
  <si>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Vodozádržné opatrenia v obci Vinica</t>
  </si>
  <si>
    <t>JKSO:</t>
  </si>
  <si>
    <t>KS:</t>
  </si>
  <si>
    <t>Miesto:</t>
  </si>
  <si>
    <t>Obec Vinica</t>
  </si>
  <si>
    <t>Dátum:</t>
  </si>
  <si>
    <t>Objednávateľ:</t>
  </si>
  <si>
    <t>IČO:</t>
  </si>
  <si>
    <t>IČ DPH:</t>
  </si>
  <si>
    <t>Zhotoviteľ:</t>
  </si>
  <si>
    <t xml:space="preserve"> </t>
  </si>
  <si>
    <t>Projektant:</t>
  </si>
  <si>
    <t>JM1 s.r.o.</t>
  </si>
  <si>
    <t>True</t>
  </si>
  <si>
    <t>Spracovateľ:</t>
  </si>
  <si>
    <t>Ing. Feciľak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</si>
  <si>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</si>
  <si>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</si>
  <si>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</si>
  <si>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</si>
  <si>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</si>
  <si>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</si>
  <si>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</si>
  <si>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</si>
  <si>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</si>
  <si>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</si>
  <si>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</si>
  <si>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</si>
  <si>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</si>
  <si>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</si>
  <si>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</si>
  <si>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</si>
  <si>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</si>
  <si>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</si>
  <si>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</si>
  <si>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</si>
  <si>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</si>
  <si>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</si>
  <si>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</si>
  <si>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</si>
  <si>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</si>
  <si>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</si>
  <si>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</si>
  <si>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</si>
  <si>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</si>
  <si>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</si>
  <si>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</si>
  <si>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</si>
  <si>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</si>
  <si>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</si>
  <si>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</si>
  <si>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</si>
  <si>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</si>
  <si>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</si>
  <si>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</si>
  <si>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</si>
  <si>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</si>
  <si>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</si>
  <si>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</si>
  <si>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</si>
  <si>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</si>
  <si>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</si>
  <si>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</si>
  <si>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</si>
  <si>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1.2a</t>
  </si>
  <si>
    <t>SO01.2 Zelená strecha MS -Knižnica (bez tepelnej izolácie strechy)</t>
  </si>
  <si>
    <t>{4dc4517d-3514-4ed7-9955-aa623f84666f}</t>
  </si>
  <si>
    <t>1.2b</t>
  </si>
  <si>
    <t>SO01.2 Zelená strecha MS - Knižnica (len tepelná izoilácia strechy)</t>
  </si>
  <si>
    <t>{7fb6cca6-525c-477c-a05b-e0ea46151769}</t>
  </si>
  <si>
    <t>1.4a</t>
  </si>
  <si>
    <t>SO01.4 Zelená strecha MS - Kotolňa (bez tepelnej izolácie strechy)</t>
  </si>
  <si>
    <t>{7f281e29-1c2a-43e5-a40e-a8e0c616e622}</t>
  </si>
  <si>
    <t>1.4b</t>
  </si>
  <si>
    <t>SO01.4 Zelená strecha MS - Kotolňa (len tepelná izolácia strechy)</t>
  </si>
  <si>
    <t>{a6793f0a-3904-40e9-940f-38b4fd448d32}</t>
  </si>
  <si>
    <t>2</t>
  </si>
  <si>
    <t>SO02 Spevnená plocha pri MŠ</t>
  </si>
  <si>
    <t>{d9ea6d8e-16ee-4cad-9b2f-9fccdd76ee23}</t>
  </si>
  <si>
    <t>3</t>
  </si>
  <si>
    <t>SO03 Zadržanie dažďovej vody zo strechy MŠ</t>
  </si>
  <si>
    <t>{704c4eb6-057b-4b06-b327-afdc8e403c7b}</t>
  </si>
  <si>
    <t>4</t>
  </si>
  <si>
    <t>SO04 Spevnená plocha pri KD</t>
  </si>
  <si>
    <t>{8c7fb18d-cdf2-423a-b72a-1a87d21d1169}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</si>
  <si>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</si>
  <si>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</si>
  <si>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</si>
  <si>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</si>
  <si>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</si>
  <si>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</si>
  <si>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</si>
  <si>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</si>
  <si>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</si>
  <si>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  4 - Vodorovné konštrukcie</t>
  </si>
  <si>
    <t xml:space="preserve">  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</si>
  <si>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</si>
  <si>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</si>
  <si>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</si>
  <si>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</si>
  <si>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</si>
  <si>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</si>
  <si>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</si>
  <si>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</si>
  <si>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</si>
  <si>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783 - Nátery</t>
  </si>
  <si>
    <t>M - Práce a dodávky M</t>
  </si>
  <si>
    <t xml:space="preserve">    21-M - Elektromontáže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</si>
  <si>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</si>
  <si>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</si>
  <si>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</si>
  <si>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</si>
  <si>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</si>
  <si>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</si>
  <si>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</si>
  <si>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</si>
  <si>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</si>
  <si>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</si>
  <si>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</si>
  <si>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</si>
  <si>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</si>
  <si>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</si>
  <si>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</si>
  <si>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</si>
  <si>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</si>
  <si>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</si>
  <si>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175101202.S</t>
  </si>
  <si>
    <t>Obsyp atiky pásom kameniva</t>
  </si>
  <si>
    <t>m3</t>
  </si>
  <si>
    <t>-1161209912</t>
  </si>
  <si>
    <t>M</t>
  </si>
  <si>
    <t>583410002900.S</t>
  </si>
  <si>
    <t>Kamenivo drvené hrubé frakcia 16-32 mm</t>
  </si>
  <si>
    <t>t</t>
  </si>
  <si>
    <t>8</t>
  </si>
  <si>
    <t>-462189526</t>
  </si>
  <si>
    <t>181301101.R</t>
  </si>
  <si>
    <t>Rozprestretie extenzívneho substrátu hr.90mm</t>
  </si>
  <si>
    <t>m2</t>
  </si>
  <si>
    <t>-1803647463</t>
  </si>
  <si>
    <t>103110000200.R</t>
  </si>
  <si>
    <t>Extenzívny substrát na strechu, vrátane dopravy</t>
  </si>
  <si>
    <t>388532935</t>
  </si>
  <si>
    <t>5</t>
  </si>
  <si>
    <t>183101111.S</t>
  </si>
  <si>
    <t>Hĺbenie jamky v rovine alebo na svahu do 1:5, objem do 0,01 m3</t>
  </si>
  <si>
    <t>ks</t>
  </si>
  <si>
    <t>1945901461</t>
  </si>
  <si>
    <t>6</t>
  </si>
  <si>
    <t>183204111.S</t>
  </si>
  <si>
    <t>Výsadba extenzívnej zelene na streche</t>
  </si>
  <si>
    <t>930176826</t>
  </si>
  <si>
    <t>7</t>
  </si>
  <si>
    <t>026550000100.R</t>
  </si>
  <si>
    <t>Rastliny - extenzívna zeleň, z kelímkov 9x9cm</t>
  </si>
  <si>
    <t>-463162168</t>
  </si>
  <si>
    <t>185804311.S</t>
  </si>
  <si>
    <t>Zaliatie rastlín vodou</t>
  </si>
  <si>
    <t>-324101975</t>
  </si>
  <si>
    <t>9</t>
  </si>
  <si>
    <t>185851111.S</t>
  </si>
  <si>
    <t>Dovoz vody pre zálievku rastlín na vzdialenosť do 6000 m</t>
  </si>
  <si>
    <t>-188314331</t>
  </si>
  <si>
    <t>Vodorovné konštrukcie</t>
  </si>
  <si>
    <t>10</t>
  </si>
  <si>
    <t>417321515.S</t>
  </si>
  <si>
    <t>Betón stužujúcich pásov a vencov železový tr. C 25/30</t>
  </si>
  <si>
    <t>456307800</t>
  </si>
  <si>
    <t>11</t>
  </si>
  <si>
    <t>417351115.S</t>
  </si>
  <si>
    <t>Debnenie bočníc stužujúcich pásov a vencov vrátane vzpier zhotovenie</t>
  </si>
  <si>
    <t>-1124100989</t>
  </si>
  <si>
    <t>12</t>
  </si>
  <si>
    <t>417351116.S</t>
  </si>
  <si>
    <t>Debnenie bočníc stužujúcich pásov a vencov vrátane vzpier odstránenie</t>
  </si>
  <si>
    <t>528181948</t>
  </si>
  <si>
    <t>13</t>
  </si>
  <si>
    <t>417361821.S</t>
  </si>
  <si>
    <t>Výstuž stužujúcich pásov a vencov z betonárskej ocele B500 (10505)</t>
  </si>
  <si>
    <t>-1035754369</t>
  </si>
  <si>
    <t>14</t>
  </si>
  <si>
    <t>457971111.S</t>
  </si>
  <si>
    <t>Zriadenie vrstvy z geotextílie s presahom s dočas. zaťaž. podkladu so sklonom do 1:5, šírky geotextílie do 3 m</t>
  </si>
  <si>
    <t>1058810205</t>
  </si>
  <si>
    <t>15</t>
  </si>
  <si>
    <t>693110002300.S</t>
  </si>
  <si>
    <t>Filtračná rohož 125 g/m2</t>
  </si>
  <si>
    <t>-152866164</t>
  </si>
  <si>
    <t>16</t>
  </si>
  <si>
    <t>693110005500.S</t>
  </si>
  <si>
    <t>Geotextília polyesterová netkaná 600 g/m2</t>
  </si>
  <si>
    <t>263696447</t>
  </si>
  <si>
    <t>Komunikácie</t>
  </si>
  <si>
    <t>17</t>
  </si>
  <si>
    <t>596610013.S</t>
  </si>
  <si>
    <t>Kladenie plastového ukončovacieho diela obrubníka pozdĺž atiky do štrkového lôžka</t>
  </si>
  <si>
    <t>m</t>
  </si>
  <si>
    <t>1865497557</t>
  </si>
  <si>
    <t>18</t>
  </si>
  <si>
    <t>272520005300.S</t>
  </si>
  <si>
    <t>Obrubník plastový - ukončovací diel, 78x1000 mm</t>
  </si>
  <si>
    <t>1457735043</t>
  </si>
  <si>
    <t>Úpravy povrchov, podlahy, osadenie</t>
  </si>
  <si>
    <t>19</t>
  </si>
  <si>
    <t>622460112.S</t>
  </si>
  <si>
    <t>Príprava vonkajšieho podkladu stien na betónové podklady kontaktným mostíkom</t>
  </si>
  <si>
    <t>384933989</t>
  </si>
  <si>
    <t>622460365.S</t>
  </si>
  <si>
    <t>Vonkajšia omietka stien vápennocementová jednovrstvová, hr. 20 mm</t>
  </si>
  <si>
    <t>1742937627</t>
  </si>
  <si>
    <t>21</t>
  </si>
  <si>
    <t>622491320.S</t>
  </si>
  <si>
    <t>Fasádny náter silikónový dvojnásobný</t>
  </si>
  <si>
    <t>120702873</t>
  </si>
  <si>
    <t>22</t>
  </si>
  <si>
    <t>622491472.S</t>
  </si>
  <si>
    <t>Náter silikónový impregnačný</t>
  </si>
  <si>
    <t>1315676382</t>
  </si>
  <si>
    <t>Ostatné konštrukcie a práce-búranie</t>
  </si>
  <si>
    <t>23</t>
  </si>
  <si>
    <t>9111111R</t>
  </si>
  <si>
    <t>Prenájom pojazdného žeriavu do 20t, vrátane dopravy na stavbu</t>
  </si>
  <si>
    <t>hod</t>
  </si>
  <si>
    <t>-840007198</t>
  </si>
  <si>
    <t>24</t>
  </si>
  <si>
    <t>952901111.S</t>
  </si>
  <si>
    <t>Vyčistenie staveniska</t>
  </si>
  <si>
    <t>-1582366497</t>
  </si>
  <si>
    <t>25</t>
  </si>
  <si>
    <t>979011111</t>
  </si>
  <si>
    <t>Zvislá doprava sutiny a vybúraných hmôt za prvé podlažie nad alebo pod základným podlažím</t>
  </si>
  <si>
    <t>-265428980</t>
  </si>
  <si>
    <t>26</t>
  </si>
  <si>
    <t>979081111</t>
  </si>
  <si>
    <t>Odvoz sutiny a vybúraných hmôt na skládku do 1 km</t>
  </si>
  <si>
    <t>727324321</t>
  </si>
  <si>
    <t>27</t>
  </si>
  <si>
    <t>979081121</t>
  </si>
  <si>
    <t>Odvoz sutiny a vybúraných hmôt na skládku za každý ďalší 1 km</t>
  </si>
  <si>
    <t>689892516</t>
  </si>
  <si>
    <t>28</t>
  </si>
  <si>
    <t>979082111</t>
  </si>
  <si>
    <t>Vnútrostavenisková doprava sutiny a vybúraných hmôt do 10 m</t>
  </si>
  <si>
    <t>1224594757</t>
  </si>
  <si>
    <t>29</t>
  </si>
  <si>
    <t>979082121</t>
  </si>
  <si>
    <t>Vnútrostavenisková doprava sutiny a vybúraných hmôt za každých ďalších 5 m</t>
  </si>
  <si>
    <t>733280475</t>
  </si>
  <si>
    <t>30</t>
  </si>
  <si>
    <t>979089012</t>
  </si>
  <si>
    <t>Poplatok za skladovanie - betón, tehly, dlaždice (17 01 ), ostatné</t>
  </si>
  <si>
    <t>612223765</t>
  </si>
  <si>
    <t>99</t>
  </si>
  <si>
    <t>Presun hmôt HSV</t>
  </si>
  <si>
    <t>31</t>
  </si>
  <si>
    <t>999281111</t>
  </si>
  <si>
    <t>Presun hmôt pre opravy a údržbu objektov vrátane vonkajších plášťov výšky do 25 m</t>
  </si>
  <si>
    <t>-1462498132</t>
  </si>
  <si>
    <t>PSV</t>
  </si>
  <si>
    <t>Práce a dodávky PSV</t>
  </si>
  <si>
    <t>711</t>
  </si>
  <si>
    <t>Izolácie proti vode a vlhkosti</t>
  </si>
  <si>
    <t>32</t>
  </si>
  <si>
    <t>711170060.S</t>
  </si>
  <si>
    <t>Vodorovná drenážna a akumulačná vrstva hr.20mm</t>
  </si>
  <si>
    <t>85573455</t>
  </si>
  <si>
    <t>712</t>
  </si>
  <si>
    <t>Izolácie striech, povlakové krytiny</t>
  </si>
  <si>
    <t>33</t>
  </si>
  <si>
    <t>712290010</t>
  </si>
  <si>
    <t>Zhotovenie parozábrany pre strechy ploché do 10°</t>
  </si>
  <si>
    <t>174</t>
  </si>
  <si>
    <t>34</t>
  </si>
  <si>
    <t>283230006600</t>
  </si>
  <si>
    <t>Parozábrana - fólia z PE hr. 0,2 mm</t>
  </si>
  <si>
    <t>905400950</t>
  </si>
  <si>
    <t>35</t>
  </si>
  <si>
    <t>712370350.S</t>
  </si>
  <si>
    <t>Zhotovenie povlakovej krytiny striech plochých do 10° fóliou EPDM položenou voľne</t>
  </si>
  <si>
    <t>1062587963</t>
  </si>
  <si>
    <t>36</t>
  </si>
  <si>
    <t>628510000900</t>
  </si>
  <si>
    <t>Fólia strešná hydroizolačná EPDM Rubbergard - ohňovzdorná membrána Low slope hr. 1,14 mm</t>
  </si>
  <si>
    <t>-1103752135</t>
  </si>
  <si>
    <t>37</t>
  </si>
  <si>
    <t>712370401.S</t>
  </si>
  <si>
    <t>Pripevnenie povlakovej krytiny z termoplastu striech plochých do 10° prikotvením</t>
  </si>
  <si>
    <t>1488151531</t>
  </si>
  <si>
    <t>38</t>
  </si>
  <si>
    <t>311690001000.S</t>
  </si>
  <si>
    <t>Rozperný nit 6x30 mm do betónu, hliníkový</t>
  </si>
  <si>
    <t>-935622123</t>
  </si>
  <si>
    <t>39</t>
  </si>
  <si>
    <t>712973320.R</t>
  </si>
  <si>
    <t>Povlaková krytina - detaily k EPDM fóliam preplátovanie spojov</t>
  </si>
  <si>
    <t>-1192038562</t>
  </si>
  <si>
    <t>40</t>
  </si>
  <si>
    <t>712973340.S</t>
  </si>
  <si>
    <t>Osadenie vetracích komínkov na povlakovú krytinu z EPDM fólie</t>
  </si>
  <si>
    <t>44788751</t>
  </si>
  <si>
    <t>41</t>
  </si>
  <si>
    <t>283770004000.S</t>
  </si>
  <si>
    <t>Odvetrávací komín pre PVC-P fólie, výška 225 mm, priemer 75 mm</t>
  </si>
  <si>
    <t>-1655293103</t>
  </si>
  <si>
    <t>42</t>
  </si>
  <si>
    <t>712973355.S</t>
  </si>
  <si>
    <t>Povlaková krytina - detaily k EPDM fóliam vytvorenie flekov v rohoch</t>
  </si>
  <si>
    <t>1152580685</t>
  </si>
  <si>
    <t>43</t>
  </si>
  <si>
    <t>628510001200.S</t>
  </si>
  <si>
    <t>Páska elastická strešná hydroizolačná na EPDM a kaučukovú fóliu na izoláciu prestupov a rohov š. 230 mm, dĺ. 30,5 m</t>
  </si>
  <si>
    <t>-326467846</t>
  </si>
  <si>
    <t>44</t>
  </si>
  <si>
    <t>712991020.S</t>
  </si>
  <si>
    <t>Montáž podkladnej konštrukcie z OSB dosiek na atike šírky 251 - 310 mm pod klampiarske konštrukcie</t>
  </si>
  <si>
    <t>994961224</t>
  </si>
  <si>
    <t>45</t>
  </si>
  <si>
    <t>-1125274549</t>
  </si>
  <si>
    <t>46</t>
  </si>
  <si>
    <t>607260000300.S</t>
  </si>
  <si>
    <t>Doska OSB nebrúsená hr. 18 mm</t>
  </si>
  <si>
    <t>170293755</t>
  </si>
  <si>
    <t>47</t>
  </si>
  <si>
    <t>712997003</t>
  </si>
  <si>
    <t>Montáž spádových atikových klinov z minerálnej vlny</t>
  </si>
  <si>
    <t>190</t>
  </si>
  <si>
    <t>48</t>
  </si>
  <si>
    <t>631490000100</t>
  </si>
  <si>
    <t>Atikový klin 50x50x1000 mm, minerálna izolácia pre ploché strechy</t>
  </si>
  <si>
    <t>192</t>
  </si>
  <si>
    <t>49</t>
  </si>
  <si>
    <t>712997005</t>
  </si>
  <si>
    <t>Montáž spádových atikových klinov kotvenie do podkladu</t>
  </si>
  <si>
    <t>194</t>
  </si>
  <si>
    <t>50</t>
  </si>
  <si>
    <t>311950000600</t>
  </si>
  <si>
    <t>Kotva skrutkovacia dlĺ. 115 mm, d 8x60 mm, s oceľovým tŕňom, pre upevnenie dosiek tepelných izolácií</t>
  </si>
  <si>
    <t>-1528631989</t>
  </si>
  <si>
    <t>51</t>
  </si>
  <si>
    <t>950204005R</t>
  </si>
  <si>
    <t>Zátopová skúška zelenej strechy</t>
  </si>
  <si>
    <t>64</t>
  </si>
  <si>
    <t>2100491328</t>
  </si>
  <si>
    <t>52</t>
  </si>
  <si>
    <t>998712102.S</t>
  </si>
  <si>
    <t>Presun hmôt pre izoláciu povlakovej krytiny v objektoch výšky nad 6 do 12 m</t>
  </si>
  <si>
    <t>-1512674569</t>
  </si>
  <si>
    <t>713</t>
  </si>
  <si>
    <t>Izolácie tepelné</t>
  </si>
  <si>
    <t>53</t>
  </si>
  <si>
    <t>713142155</t>
  </si>
  <si>
    <t>Montáž TI striech plochých do 10°, rozloženej v jednej vrstve, prikotvením</t>
  </si>
  <si>
    <t>-973928900</t>
  </si>
  <si>
    <t>54</t>
  </si>
  <si>
    <t>631460006200.S</t>
  </si>
  <si>
    <t>Tepelná izolácia z recyklovaných syntetických vláken hr.150 mm (lambda = 0,035)</t>
  </si>
  <si>
    <t>292112410</t>
  </si>
  <si>
    <t>55</t>
  </si>
  <si>
    <t>713144090</t>
  </si>
  <si>
    <t>Montáž tepelnej izolácie na atiku z XPS prikotvením</t>
  </si>
  <si>
    <t>694984287</t>
  </si>
  <si>
    <t>56</t>
  </si>
  <si>
    <t>283750001500.S</t>
  </si>
  <si>
    <t>Doska XPS hr. 50 mm, zateplenie atiky</t>
  </si>
  <si>
    <t>1446137375</t>
  </si>
  <si>
    <t>57</t>
  </si>
  <si>
    <t>998713102</t>
  </si>
  <si>
    <t>Presun hmôt pre izolácie tepelné v objektoch výšky nad 6 m do 12 m</t>
  </si>
  <si>
    <t>144889266</t>
  </si>
  <si>
    <t>762</t>
  </si>
  <si>
    <t>Konštrukcie tesárske</t>
  </si>
  <si>
    <t>58</t>
  </si>
  <si>
    <t>762822120.S</t>
  </si>
  <si>
    <t>Montáž stropníc z hraneného a polohraneného reziva prierezovej plochy 144 - 288 cm2</t>
  </si>
  <si>
    <t>-1964487063</t>
  </si>
  <si>
    <t>59</t>
  </si>
  <si>
    <t>605420000300.S</t>
  </si>
  <si>
    <t>Rezivo stavebné zo smreku - hranoly hranené, stredové rezivo EBW hr. 150 mm, š. 150 mm, dĺ. 4000-6000 mm</t>
  </si>
  <si>
    <t>2136150617</t>
  </si>
  <si>
    <t>60</t>
  </si>
  <si>
    <t>762895000.S</t>
  </si>
  <si>
    <t>Spojovacie prostriedky pre záklop, stropnice, podbíjanie - klince, svorky</t>
  </si>
  <si>
    <t>1992277379</t>
  </si>
  <si>
    <t>61</t>
  </si>
  <si>
    <t>998762102.S</t>
  </si>
  <si>
    <t>Presun hmôt pre konštrukcie tesárske v objektoch výšky do 12 m</t>
  </si>
  <si>
    <t>1356183668</t>
  </si>
  <si>
    <t>764</t>
  </si>
  <si>
    <t>Konštrukcie klampiarske</t>
  </si>
  <si>
    <t>62</t>
  </si>
  <si>
    <t>764321820</t>
  </si>
  <si>
    <t>Demontáž oplechovania atiky, do 30° rš 500 mm,   -0,00420t</t>
  </si>
  <si>
    <t>214</t>
  </si>
  <si>
    <t>63</t>
  </si>
  <si>
    <t>764322320.S</t>
  </si>
  <si>
    <t>Oplechovanie z hliníkového Al plechu, odkvapov na strechách s tvrdou krytinou r.š. 330 mm</t>
  </si>
  <si>
    <t>363688414</t>
  </si>
  <si>
    <t>764323820.S</t>
  </si>
  <si>
    <t>Demontáž odkvapov na strechách s lepenkovou krytinou rš 250 mm,  -0,00260t</t>
  </si>
  <si>
    <t>1912070107</t>
  </si>
  <si>
    <t>65</t>
  </si>
  <si>
    <t>764351810.S</t>
  </si>
  <si>
    <t>Demontáž žľabov pododkvap. štvorhranných rovných, oblúkových, do 30° rš 250 a 330 mm,  -0,00347t</t>
  </si>
  <si>
    <t>433879970</t>
  </si>
  <si>
    <t>66</t>
  </si>
  <si>
    <t>764352411.S</t>
  </si>
  <si>
    <t>Žľaby z hliníkového Al plechu, pododkvapové polkruhové r.š. 250 mm</t>
  </si>
  <si>
    <t>872439223</t>
  </si>
  <si>
    <t>67</t>
  </si>
  <si>
    <t>764352465.S</t>
  </si>
  <si>
    <t>Montáž kotlíka kónického z hliníkového Al plechu, pre rúry s priemerom do 150 mm</t>
  </si>
  <si>
    <t>1526802981</t>
  </si>
  <si>
    <t>68</t>
  </si>
  <si>
    <t>553440069100.S</t>
  </si>
  <si>
    <t>Kotlík žľabový oválny lisovaný hliník, rozmer 330/120 mm</t>
  </si>
  <si>
    <t>-907367067</t>
  </si>
  <si>
    <t>69</t>
  </si>
  <si>
    <t>764352513.S</t>
  </si>
  <si>
    <t>Zvodové rúry z hliníkového Al plechu, kruhové priemer 120 mm</t>
  </si>
  <si>
    <t>-1085257828</t>
  </si>
  <si>
    <t>70</t>
  </si>
  <si>
    <t>764359841</t>
  </si>
  <si>
    <t>Demontáž kotlíka zberného na plochej streche,  -0,00516t</t>
  </si>
  <si>
    <t>222</t>
  </si>
  <si>
    <t>71</t>
  </si>
  <si>
    <t>764430330.S</t>
  </si>
  <si>
    <t>Oplechovanie muriva a atík z hliníkového Al plechu, vrátane rohov r.š. 400 mm</t>
  </si>
  <si>
    <t>-2015162521</t>
  </si>
  <si>
    <t>72</t>
  </si>
  <si>
    <t>764454802</t>
  </si>
  <si>
    <t>Demontáž odpadových rúr kruhových, s priemerom 120 mm,  -0,00285t</t>
  </si>
  <si>
    <t>230</t>
  </si>
  <si>
    <t>73</t>
  </si>
  <si>
    <t>998764101.S</t>
  </si>
  <si>
    <t>Presun hmôt pre konštrukcie klampiarske v objektoch výšky do 6 m</t>
  </si>
  <si>
    <t>-1480487723</t>
  </si>
  <si>
    <t>783</t>
  </si>
  <si>
    <t>Nátery</t>
  </si>
  <si>
    <t>74</t>
  </si>
  <si>
    <t>783201812</t>
  </si>
  <si>
    <t>Odstránenie starých náterov z kovových stavebných doplnkových konštrukcií oceľovou kefou</t>
  </si>
  <si>
    <t>-1250717534</t>
  </si>
  <si>
    <t>75</t>
  </si>
  <si>
    <t>783222100</t>
  </si>
  <si>
    <t>Nátery kov.stav.doplnk.konštr. syntetické farby šedej na vzduchu schnúce dvojnásobné - 70µm</t>
  </si>
  <si>
    <t>-1801292089</t>
  </si>
  <si>
    <t>76</t>
  </si>
  <si>
    <t>783904811</t>
  </si>
  <si>
    <t>Ostatné práce odmastenie chemickými odhrdzavenie kovových konštrukcií</t>
  </si>
  <si>
    <t>2132151519</t>
  </si>
  <si>
    <t>Práce a dodávky M</t>
  </si>
  <si>
    <t>21-M</t>
  </si>
  <si>
    <t>Elektromontáže</t>
  </si>
  <si>
    <t>77</t>
  </si>
  <si>
    <t>210293000R</t>
  </si>
  <si>
    <t>Demontáž a montáž nového bleskozvodu na plochej časti strechy, vrátane revízie</t>
  </si>
  <si>
    <t>234</t>
  </si>
  <si>
    <t>VRN</t>
  </si>
  <si>
    <t>Vedľajšie rozpočtové náklady</t>
  </si>
  <si>
    <t>78</t>
  </si>
  <si>
    <t>000600021</t>
  </si>
  <si>
    <t>Zariadenie staveniska</t>
  </si>
  <si>
    <t>236</t>
  </si>
  <si>
    <t>1.2a - SO01.2 Zelená strecha MS -Knižnica (bez tepelnej izolácie strechy)</t>
  </si>
  <si>
    <t>1.2b - SO01.2 Zelená strecha MS - Knižnica (len tepelná izoilácia strechy)</t>
  </si>
  <si>
    <t>1.4a - SO01.4 Zelená strecha MS - Kotolňa (bez tepelnej izolácie strechy)</t>
  </si>
  <si>
    <t>1459039854</t>
  </si>
  <si>
    <t>712973310.S</t>
  </si>
  <si>
    <t>Povlaková krytina - detaily k EPDM fóliam kotvenie po obvode upevňovacím pásom</t>
  </si>
  <si>
    <t>-1794541798</t>
  </si>
  <si>
    <t>628510000200.S</t>
  </si>
  <si>
    <t>Špeciálny pás EPDM určený na lemovanie profilov okrajov strechy a iných detailov</t>
  </si>
  <si>
    <t>-118667922</t>
  </si>
  <si>
    <t>764331330.S</t>
  </si>
  <si>
    <t>Lemovanie z hliníkového Al plechu, múrov na strechách s tvrdou krytinou r.š. 330 mm</t>
  </si>
  <si>
    <t>1696203794</t>
  </si>
  <si>
    <t>1.4b - SO01.4 Zelená strecha MS - Kotolňa (len tepelná izolácia strechy)</t>
  </si>
  <si>
    <t>713 - Izolácie tepelné</t>
  </si>
  <si>
    <t>2 - SO02 Spevnená plocha pri MŠ</t>
  </si>
  <si>
    <t xml:space="preserve">    4 - Vodorovné konštrukcie</t>
  </si>
  <si>
    <t xml:space="preserve">    5 - Komunikácie</t>
  </si>
  <si>
    <t>113106211.S</t>
  </si>
  <si>
    <t>Rozoberanie dlažby vozoviek v ploche do 200 m2 z veľkých kociek kameniva,  -0,41700t</t>
  </si>
  <si>
    <t>1759701897</t>
  </si>
  <si>
    <t>113106241.S</t>
  </si>
  <si>
    <t>Rozoberanie vozovky a plochy z panelov so škárami zaliatymi asfaltovou alebo cementovou maltou,  -0,40800t</t>
  </si>
  <si>
    <t>-909117213</t>
  </si>
  <si>
    <t>113107332.S</t>
  </si>
  <si>
    <t xml:space="preserve">Odstránenie podkl. alebo krytov z betónu prost. hr. nad 10 do 15 cm     </t>
  </si>
  <si>
    <t>-1796807216</t>
  </si>
  <si>
    <t>113307122.S</t>
  </si>
  <si>
    <t>Odstránenie podkladu v ploche do 200 m2 z kameniva hrubého drveného, hr.100 do 200 mm,  -0,23500t</t>
  </si>
  <si>
    <t>1386307881</t>
  </si>
  <si>
    <t>113307123.S</t>
  </si>
  <si>
    <t>Odstránenie podkladu v ploche do 200 m2 z kameniva hrubého drveného, hr.200 do 300 mm,  -0,40000t</t>
  </si>
  <si>
    <t>-1493861940</t>
  </si>
  <si>
    <t>113307131.S</t>
  </si>
  <si>
    <t>Odstránenie podkladu v ploche do 200 m2 z betónu prostého, hr. vrstvy do 150 mm,  -0,22500t</t>
  </si>
  <si>
    <t>-686796244</t>
  </si>
  <si>
    <t>113107322.S</t>
  </si>
  <si>
    <t xml:space="preserve">Odstránenie podkl. alebo krytov z kameniva drv. hr. nad 10 do 20 cm   </t>
  </si>
  <si>
    <t>-817472829</t>
  </si>
  <si>
    <t>122201101.S</t>
  </si>
  <si>
    <t>Odkopávka a prekopávka nezapažená v hornine 3</t>
  </si>
  <si>
    <t>-1828304748</t>
  </si>
  <si>
    <t>122201109.S</t>
  </si>
  <si>
    <t>Odkopávky a prekopávky nezapažené. Príplatok k cenám za lepivosť horniny 3</t>
  </si>
  <si>
    <t>749943400</t>
  </si>
  <si>
    <t>162201102.S</t>
  </si>
  <si>
    <t>Vodorovné premiestnenie výkopku z horniny 1-4 nad 20-50m</t>
  </si>
  <si>
    <t>-554910130</t>
  </si>
  <si>
    <t>162401111.S</t>
  </si>
  <si>
    <t>Vodorovné premiestnenie výkopku  po nespevnenej ceste z  horniny tr.1-4, do 100 m3 na vzdialenosť do 1500 m</t>
  </si>
  <si>
    <t>-217547468</t>
  </si>
  <si>
    <t>167101101.S</t>
  </si>
  <si>
    <t>Nakladanie neuľahnutého výkopku z hornín tr.1-4</t>
  </si>
  <si>
    <t>-2062072048</t>
  </si>
  <si>
    <t>171101103.S</t>
  </si>
  <si>
    <t>Uloženie sypaniny do násypu  súdržnej horniny s mierou zhutnenia nad 96 do 100 % podľa Proctor-Standard</t>
  </si>
  <si>
    <t>1008757065</t>
  </si>
  <si>
    <t>175203101.S</t>
  </si>
  <si>
    <t>Prísyp tesniacej fólie na objektoch vodných stavieb so sklonom do 1:5</t>
  </si>
  <si>
    <t>-705595124</t>
  </si>
  <si>
    <t>180402111.S</t>
  </si>
  <si>
    <t>Založenie trávnika parkového výsevom v rovine do 1:5</t>
  </si>
  <si>
    <t>-252694618</t>
  </si>
  <si>
    <t>005720001400.S</t>
  </si>
  <si>
    <t>Osivá tráv - semená parkovej zmesi</t>
  </si>
  <si>
    <t>kg</t>
  </si>
  <si>
    <t>1935973918</t>
  </si>
  <si>
    <t>181101102.S</t>
  </si>
  <si>
    <t>Úprava pláne v zárezoch v hornine 1-4 so zhutnením</t>
  </si>
  <si>
    <t>168835894</t>
  </si>
  <si>
    <t>181301101.S</t>
  </si>
  <si>
    <t>Rozprestretie ornice v rovine, plocha do 500 m2, hr.do 100 mm</t>
  </si>
  <si>
    <t>-1463523229</t>
  </si>
  <si>
    <t>103640000100.S</t>
  </si>
  <si>
    <t>Zemina pre terénne úpravy - ornica</t>
  </si>
  <si>
    <t>1623717349</t>
  </si>
  <si>
    <t>182101101.S</t>
  </si>
  <si>
    <t>Svahovanie trvalých svahov v zárezoch v hornine triedy 1-4</t>
  </si>
  <si>
    <t>1640558688</t>
  </si>
  <si>
    <t>Zaliatie rastlín vodou, plochy jednotlivo do 20 m2</t>
  </si>
  <si>
    <t>2058603916</t>
  </si>
  <si>
    <t>185851111R</t>
  </si>
  <si>
    <t>Dovoz kameniva pre podkladné vrstvy a ornice na opravu trávnika do vzdialenosti 20km</t>
  </si>
  <si>
    <t>-974641352</t>
  </si>
  <si>
    <t>451577777.S</t>
  </si>
  <si>
    <t>Podklad pod dlažbu v ploche vodorovnej alebo v sklone do 1:5 hr. 30-100 mm z kameniva ťaženého</t>
  </si>
  <si>
    <t>2101543107</t>
  </si>
  <si>
    <t>-15159333</t>
  </si>
  <si>
    <t>693110004500.S</t>
  </si>
  <si>
    <t>Geotextília polypropylénová netkaná 300 g/m2</t>
  </si>
  <si>
    <t>2003413324</t>
  </si>
  <si>
    <t>561511126</t>
  </si>
  <si>
    <t>Príprava drviny fr. 0 - 32 drvením z vybúraného betónového podkladu pre ďalšie použitie</t>
  </si>
  <si>
    <t>-1527502142</t>
  </si>
  <si>
    <t>564730111.S</t>
  </si>
  <si>
    <t>Podklad alebo kryt z kameniva hrubého drveného veľ. 8-16 mm s rozprestretím a zhutnením hr. 100 mm</t>
  </si>
  <si>
    <t>-1055732937</t>
  </si>
  <si>
    <t>564750111.S</t>
  </si>
  <si>
    <t>Podklad alebo kryt z kameniva hrubého drveného veľ. 8-16 mm s rozprestretím a zhutnením hr. 150 mm</t>
  </si>
  <si>
    <t>-1085219609</t>
  </si>
  <si>
    <t>564760211.S</t>
  </si>
  <si>
    <t>Podklad alebo kryt z kameniva hrubého drveného veľ. 16-32 mm s rozprestretím a zhutnením hr. 200 mm</t>
  </si>
  <si>
    <t>2064715660</t>
  </si>
  <si>
    <t>564772111.S</t>
  </si>
  <si>
    <t>Podklad alebo kryt z kameniva hrubého drveného veľ. 32-63 mm (vibr.štrk) po zhut.hr. 250 mm</t>
  </si>
  <si>
    <t>-957095280</t>
  </si>
  <si>
    <t>596912213.S</t>
  </si>
  <si>
    <t>Kladenie betónovej dlažby z vegetačných tvárnic hr. 80 mm</t>
  </si>
  <si>
    <t>502467862</t>
  </si>
  <si>
    <t>592460013500.S</t>
  </si>
  <si>
    <t>Dlažba betónová zatrávňovacia, rozmer 600x400x80 mm, prírodná</t>
  </si>
  <si>
    <t>-1915943354</t>
  </si>
  <si>
    <t>596912313.S</t>
  </si>
  <si>
    <t>Kladenie betónovej dlažby z vegetačných tvárnic hr. 100 mm</t>
  </si>
  <si>
    <t>1711536123</t>
  </si>
  <si>
    <t>592460020200.S</t>
  </si>
  <si>
    <t>Dlažba betónová zatrávňovacia, rozmer 600x400x100 mm, prírodná</t>
  </si>
  <si>
    <t>-798690504</t>
  </si>
  <si>
    <t>599111111.S</t>
  </si>
  <si>
    <t>Zálievka asfaltová škár dlažby, hĺbky do 50 mm, s vyčistením škár z veľkých kociek</t>
  </si>
  <si>
    <t>582527055</t>
  </si>
  <si>
    <t>622473255</t>
  </si>
  <si>
    <t>Sanácia betonových konštrukcií - impregnačný náter na beton</t>
  </si>
  <si>
    <t>-1095292958</t>
  </si>
  <si>
    <t>632451670.S</t>
  </si>
  <si>
    <t>Vyspravenie betonových schodiskových stupňov a podest rýchlotuhnúcim reprofilačným polymerom hr. 5 mm</t>
  </si>
  <si>
    <t>1370342410</t>
  </si>
  <si>
    <t>916361112</t>
  </si>
  <si>
    <t>Osadenie cestného obrubníka betónového ležatého do lôžka z betónu prostého tr. C 16/20 s bočnou oporou</t>
  </si>
  <si>
    <t>306250635</t>
  </si>
  <si>
    <t>592170002100.S</t>
  </si>
  <si>
    <t>Obrubník cestný, lxšxv 1000x100x200 mm, skosenie 15/15 mm</t>
  </si>
  <si>
    <t>-1325596481</t>
  </si>
  <si>
    <t>916561112.S</t>
  </si>
  <si>
    <t>Osadenie záhonového alebo parkového obrubníka betón., do lôžka z bet. pros. tr. C 16/20 s bočnou oporou</t>
  </si>
  <si>
    <t>-1963074734</t>
  </si>
  <si>
    <t>592170001800.S</t>
  </si>
  <si>
    <t>Obrubník parkový, lxšxv 1000x50x200 mm, prírodný</t>
  </si>
  <si>
    <t>-502338168</t>
  </si>
  <si>
    <t>918101112.S</t>
  </si>
  <si>
    <t>Lôžko pod obrubníky, krajníky alebo obruby z dlažobných kociek z betónu prostého tr. C 16/20</t>
  </si>
  <si>
    <t>922328772</t>
  </si>
  <si>
    <t>919735113.S</t>
  </si>
  <si>
    <t>Rezanie existujúceho asfaltového krytu alebo podkladu hĺbky nad 100 do 150 mm</t>
  </si>
  <si>
    <t>-549447603</t>
  </si>
  <si>
    <t>938902031.S</t>
  </si>
  <si>
    <t>Otryskanie degradovaného betónu vodou do 20 mm,  -0,02200t</t>
  </si>
  <si>
    <t>229749277</t>
  </si>
  <si>
    <t>-521802954</t>
  </si>
  <si>
    <t>979081111.S</t>
  </si>
  <si>
    <t>-1084784893</t>
  </si>
  <si>
    <t>979082111.S</t>
  </si>
  <si>
    <t>625492793</t>
  </si>
  <si>
    <t>979086112.S</t>
  </si>
  <si>
    <t>Nakladanie alebo prekladanie na dopravný prostriedok pri vodorovnej doprave sutiny a vybúraných hmôt</t>
  </si>
  <si>
    <t>461301482</t>
  </si>
  <si>
    <t>998223011.S</t>
  </si>
  <si>
    <t>Presun hmôt pre pozemné komunikácie s krytom dláždeným (822 2.3, 822 5.3) akejkoľvek dĺžky objektu</t>
  </si>
  <si>
    <t>583716139</t>
  </si>
  <si>
    <t>711132107.S</t>
  </si>
  <si>
    <t>Zhotovenie izolácie proti zemnej vlhkosti nopovou fóloiu položenou voľne na ploche zvislej</t>
  </si>
  <si>
    <t>1411920345</t>
  </si>
  <si>
    <t>283230002700.S</t>
  </si>
  <si>
    <t>Nopová HDPE fólia hrúbky 0,5 mm, výška nopu 8 mm, proti zemnej vlhkosti s radónovou ochranou, pre spodnú stavbu</t>
  </si>
  <si>
    <t>755819165</t>
  </si>
  <si>
    <t>998711101.S</t>
  </si>
  <si>
    <t>Presun hmôt pre izoláciu proti vode v objektoch výšky do 6 m</t>
  </si>
  <si>
    <t>-852616175</t>
  </si>
  <si>
    <t>000300016.S</t>
  </si>
  <si>
    <t>Geodetické práce - vykonávané pred výstavbou určenie vytyčovacej siete, vytýčenie staveniska, staveb. objektu</t>
  </si>
  <si>
    <t>1024</t>
  </si>
  <si>
    <t>317734460</t>
  </si>
  <si>
    <t>000300031.S</t>
  </si>
  <si>
    <t>Geodetické práce - vykonávané po výstavbe zameranie skutočného vyhotovenia stavby</t>
  </si>
  <si>
    <t>646438851</t>
  </si>
  <si>
    <t>000600021.S</t>
  </si>
  <si>
    <t xml:space="preserve">Zariadenie staveniska </t>
  </si>
  <si>
    <t>375933210</t>
  </si>
  <si>
    <t>3 - SO03 Zadržanie dažďovej vody zo strechy MŠ</t>
  </si>
  <si>
    <t xml:space="preserve">    2 - Zakladanie</t>
  </si>
  <si>
    <t xml:space="preserve">    8 - Rúrové vedenie</t>
  </si>
  <si>
    <t xml:space="preserve">    721 - Zdravotechnika - vnútorná kanalizácia</t>
  </si>
  <si>
    <t>111101101</t>
  </si>
  <si>
    <t>Odstránenie travín a tŕstia s príp. premiestnením a uložením na hromady do 50 m</t>
  </si>
  <si>
    <t>113107132.S</t>
  </si>
  <si>
    <t>Odstránenie krytu v ploche do 200 m2 z betónu prostého, hr. vrstvy 150 do 300 mm,  -0,50000t</t>
  </si>
  <si>
    <t>961658882</t>
  </si>
  <si>
    <t>113307113</t>
  </si>
  <si>
    <t>Odstránenie podkladu v ploche do 200 m2 z kameniva ťaženého, hr.vrstvy 200 do 300 mm,  -0,50000t</t>
  </si>
  <si>
    <t>115101200</t>
  </si>
  <si>
    <t>Čerpanie vody na dopravnú výšku do 10 m s priemerným prítokom litrov za minútu do 100 l</t>
  </si>
  <si>
    <t>115101300</t>
  </si>
  <si>
    <t>Pohotovosť záložnej čerpacej súpravy pre výšku do 10 m, s prítokom litrov za minútu do 100 l</t>
  </si>
  <si>
    <t>deň</t>
  </si>
  <si>
    <t>121101111.S</t>
  </si>
  <si>
    <t xml:space="preserve">Odstránenie ornice s vodor. premiestn. na hromady, so zložením na vzdialenosť do 100 m </t>
  </si>
  <si>
    <t>1612186887</t>
  </si>
  <si>
    <t>130001101.S</t>
  </si>
  <si>
    <t>Príplatok k cenám za sťaženie výkopu v blízkosti podzemného vedenia alebo výbušbnín - pre všetky triedy</t>
  </si>
  <si>
    <t>-690111416</t>
  </si>
  <si>
    <t>131201201</t>
  </si>
  <si>
    <t>Výkop zapaženej jamy v hornine 3</t>
  </si>
  <si>
    <t>131201209</t>
  </si>
  <si>
    <t>Príplatok za lepivosť pri hĺbení zapažených jám a zárezov s urovnaním dna v hornine 3</t>
  </si>
  <si>
    <t>131301201.S</t>
  </si>
  <si>
    <t xml:space="preserve">Výkop zapaženej jamy horn. 4 </t>
  </si>
  <si>
    <t>-821925093</t>
  </si>
  <si>
    <t>131301209.S</t>
  </si>
  <si>
    <t>Príplatok za lepivosť pri hĺbení zapažených jám a zárezov s urovnaním dna v hornine 4</t>
  </si>
  <si>
    <t>173605839</t>
  </si>
  <si>
    <t>132201201</t>
  </si>
  <si>
    <t xml:space="preserve">Výkop ryhy šírky 600-2000mm horn.3 </t>
  </si>
  <si>
    <t>132201209</t>
  </si>
  <si>
    <t>Príplatok k cenám za lepivosť pri hĺbení rýh š. nad 600 do 2 000 mm zapaž. i nezapažených, s urovnaním dna v hornine 3</t>
  </si>
  <si>
    <t>132301201.S</t>
  </si>
  <si>
    <t>Výkop ryhy šírky 600-2000mm hor 4</t>
  </si>
  <si>
    <t>2075909071</t>
  </si>
  <si>
    <t>132301209.S</t>
  </si>
  <si>
    <t>Príplatok za lepivosť pri hĺbení rýh š. nad 600 do 2 000 mm zapažených i nezapažených, s urovnaním dna v hornine 4</t>
  </si>
  <si>
    <t>-388780273</t>
  </si>
  <si>
    <t>133201101.S</t>
  </si>
  <si>
    <t>Výkop šachty zapaženej, hornina 3</t>
  </si>
  <si>
    <t>-888437886</t>
  </si>
  <si>
    <t>133201109.S</t>
  </si>
  <si>
    <t>Príplatok k cenám za lepivosť pri hĺbení šachiet zapažených i nezapažených v hornine 3</t>
  </si>
  <si>
    <t>743736089</t>
  </si>
  <si>
    <t>133301101.S</t>
  </si>
  <si>
    <t>Výkop šachty zapaženej hornina 4</t>
  </si>
  <si>
    <t>-288732927</t>
  </si>
  <si>
    <t>133301109.S</t>
  </si>
  <si>
    <t>Príplatok k cenám za lepivosť pri hĺbení šachiet zapažených i nezapažených v hornine 4</t>
  </si>
  <si>
    <t>-280457271</t>
  </si>
  <si>
    <t>141701101.S</t>
  </si>
  <si>
    <t>Pretláčanie rúry v hornina tr. 1-4 v hĺbky od 6 m dĺžky do 35 m vonkajšieho priemeru do 200 mm</t>
  </si>
  <si>
    <t>-2018577775</t>
  </si>
  <si>
    <t>141721115.S</t>
  </si>
  <si>
    <t>Riadené horizont. vŕtanie v hornine tr.1-4 pre pretláč. PE rúr, hĺbky do 6m, vonk. priem.cez 125 do 160mm</t>
  </si>
  <si>
    <t>-1771950503</t>
  </si>
  <si>
    <t>151101101.S</t>
  </si>
  <si>
    <t>Paženie a rozopretie stien rýh pre podzemné vedenie, príložné do 2 m</t>
  </si>
  <si>
    <t>1266482446</t>
  </si>
  <si>
    <t>151101111.S</t>
  </si>
  <si>
    <t>Odstránenie paženia rýh pre podzemné vedenie, príložné hĺbky do 2 m</t>
  </si>
  <si>
    <t>-2137710815</t>
  </si>
  <si>
    <t>151101201.S</t>
  </si>
  <si>
    <t>Paženie stien bez rozopretia alebo vzopretia, príložné hĺbky do 4m</t>
  </si>
  <si>
    <t>-2129584503</t>
  </si>
  <si>
    <t>151101211.S</t>
  </si>
  <si>
    <t>Odstránenie paženia stien príložné hĺbky do 4 m</t>
  </si>
  <si>
    <t>172083065</t>
  </si>
  <si>
    <t>161101501.S</t>
  </si>
  <si>
    <t>Zvislé premiestnenie výkopku z horniny I až IV do 4 m</t>
  </si>
  <si>
    <t>1438271678</t>
  </si>
  <si>
    <t>162201102</t>
  </si>
  <si>
    <t>162401102</t>
  </si>
  <si>
    <t>Vodorovné premiestnenie výkopku  po spevnenej ceste z  horniny tr.1-4, na vzdialenosť do 2000 m</t>
  </si>
  <si>
    <t>167101102.S</t>
  </si>
  <si>
    <t>Nakladanie neuľahnutého výkopku z hornín tr.1-4 nad 100 do 1000 m3</t>
  </si>
  <si>
    <t>-1988300788</t>
  </si>
  <si>
    <t>171201101</t>
  </si>
  <si>
    <t>Uloženie sypaniny do násypov s rozprestretím sypaniny vo vrstvách a s hrubým urovnaním nezhutnených</t>
  </si>
  <si>
    <t>175101102</t>
  </si>
  <si>
    <t>Obsyp potrubia sypaninou z vhodných hornín 1 až 4 s prehodením sypaniny</t>
  </si>
  <si>
    <t>583310002300.S</t>
  </si>
  <si>
    <t>Kamenivo ťažené drobné frakcia 0-4 mm</t>
  </si>
  <si>
    <t>1165030428</t>
  </si>
  <si>
    <t>175101102.1</t>
  </si>
  <si>
    <t>Obsyp potrubia sypaninou z vhodných hornín 1 až 4 s prehodením sypaniny - spätný zásyp</t>
  </si>
  <si>
    <t>981254699</t>
  </si>
  <si>
    <t>Obsyp objektov sypaninou z vhodných hornín 1 až 4 s prehodením sypaniny</t>
  </si>
  <si>
    <t>-855237866</t>
  </si>
  <si>
    <t>583110000700.SR</t>
  </si>
  <si>
    <t>Kremeň D-mix - riečne okruhliaky ᴓ 16-32mm</t>
  </si>
  <si>
    <t>1059179601</t>
  </si>
  <si>
    <t>175101202.S1</t>
  </si>
  <si>
    <t>Obsyp objektov sypaninou z vhodných hornín 1 až 4 s prehodením sypaniny - spätný zásyp</t>
  </si>
  <si>
    <t>-230065941</t>
  </si>
  <si>
    <t>110118264</t>
  </si>
  <si>
    <t>005720001500.S</t>
  </si>
  <si>
    <t>Osivá tráv - výber trávových semien</t>
  </si>
  <si>
    <t>-259721241</t>
  </si>
  <si>
    <t>181101102</t>
  </si>
  <si>
    <t>181301101</t>
  </si>
  <si>
    <t>181301103</t>
  </si>
  <si>
    <t>Rozprestretie pôdneho substrátu v rovine, hr.do 200 mm</t>
  </si>
  <si>
    <t>103110000100.1</t>
  </si>
  <si>
    <t>Zahradnícky substrát</t>
  </si>
  <si>
    <t>183101111</t>
  </si>
  <si>
    <t>183204111</t>
  </si>
  <si>
    <t>Výsadba rastlín do pripravovanej pôdy so zaliatím</t>
  </si>
  <si>
    <t>026550001500.1</t>
  </si>
  <si>
    <t>184921116</t>
  </si>
  <si>
    <t>Položenie mulčovacej kôry v rovine alebo na svahu do 1:5</t>
  </si>
  <si>
    <t>94</t>
  </si>
  <si>
    <t>055410000100</t>
  </si>
  <si>
    <t>Mulčovacia kôra</t>
  </si>
  <si>
    <t>l</t>
  </si>
  <si>
    <t>96</t>
  </si>
  <si>
    <t>185803111</t>
  </si>
  <si>
    <t>Ošetrenie trávnika v rovine alebo na svahu do 1:5</t>
  </si>
  <si>
    <t>98</t>
  </si>
  <si>
    <t>185804311</t>
  </si>
  <si>
    <t>100</t>
  </si>
  <si>
    <t>185851111</t>
  </si>
  <si>
    <t>102</t>
  </si>
  <si>
    <t>Zakladanie</t>
  </si>
  <si>
    <t>211971121</t>
  </si>
  <si>
    <t>Zhotov. oplášt. výplne z geotext. v ryhe alebo v záreze pri rozvinutej šírke oplášt. od 0 do 2, 5 m</t>
  </si>
  <si>
    <t>104</t>
  </si>
  <si>
    <t>693110000900</t>
  </si>
  <si>
    <t>Geotextília polypropylénová 300 g/m2</t>
  </si>
  <si>
    <t>1262602196</t>
  </si>
  <si>
    <t>451572111</t>
  </si>
  <si>
    <t>Lôžko pod potrubie, stoky a drobné objekty, v otvorenom výkope z kameniva drobného ťaženého 0-4 mm</t>
  </si>
  <si>
    <t>1198572188</t>
  </si>
  <si>
    <t>566902223</t>
  </si>
  <si>
    <t>Vyspravenie podkladu po prekopoch inžinierskych sietí plochy nad 15 m2 štrkodrvou fr. 0-32mm, po zhutnení hr. 200 mm</t>
  </si>
  <si>
    <t>126</t>
  </si>
  <si>
    <t>567134115</t>
  </si>
  <si>
    <t>Podklad z podkladového betónu PB I tr. C 20/25 hr. 200 mm</t>
  </si>
  <si>
    <t>130</t>
  </si>
  <si>
    <t>581114113.S</t>
  </si>
  <si>
    <t>Kryt z betónu prostého C 25/30 komunikácií pre peších hr. 100 mm</t>
  </si>
  <si>
    <t>-1983597638</t>
  </si>
  <si>
    <t>783820421</t>
  </si>
  <si>
    <t>Náter betónového krytu - povrchová impregnácia</t>
  </si>
  <si>
    <t>690649089</t>
  </si>
  <si>
    <t>Rúrové vedenie</t>
  </si>
  <si>
    <t>871324004</t>
  </si>
  <si>
    <t>Montáž kanalizačného PP potrubia hladkého plnostenného SN 10 DN 160</t>
  </si>
  <si>
    <t>136</t>
  </si>
  <si>
    <t>286140001200</t>
  </si>
  <si>
    <t>Rúra KG 2000 PP, SN 10, DN 160 dĺ. 5 m hladká pre gravitačnú kanalizáciu</t>
  </si>
  <si>
    <t>-1549065797</t>
  </si>
  <si>
    <t>877324004</t>
  </si>
  <si>
    <t>Montáž kanalizačného PP kolena DN 160</t>
  </si>
  <si>
    <t>140</t>
  </si>
  <si>
    <t>286540069700</t>
  </si>
  <si>
    <t>Koleno KG 2000 PP, DN 160x45° hladké pre gravitačnú kanalizáciu</t>
  </si>
  <si>
    <t>701491199</t>
  </si>
  <si>
    <t>892311000</t>
  </si>
  <si>
    <t>Skúška tesnosti kanalizácie D 160</t>
  </si>
  <si>
    <t>144</t>
  </si>
  <si>
    <t>894101113.1</t>
  </si>
  <si>
    <t>Osadenie akumulačnej nádrže železobetonovej</t>
  </si>
  <si>
    <t>-1945117945</t>
  </si>
  <si>
    <t>594340000300</t>
  </si>
  <si>
    <t>Akumulačná nádrž RPN1, objem nádrže 5 m3, železobetónová, 2x otvor pre DN160, hrdlo komína v.1,25m, 1x poklop liatinový, pojazd do 3,5t</t>
  </si>
  <si>
    <t>-1914257802</t>
  </si>
  <si>
    <t>594340000400</t>
  </si>
  <si>
    <t>Akumulačná nádrž RPN4, objem nádrže 7 m3, železobetónová, 2x otvor pre DN160, hrdlo komína v.0,75m, 1x poklop liatinový, pojazd do 3,5t</t>
  </si>
  <si>
    <t>-769214737</t>
  </si>
  <si>
    <t>594340000500</t>
  </si>
  <si>
    <t>Akumulačná nádrž RPN2, objem nádrže 10 m3, železobetónová, 3x otvor pre DN160, hrdlo komína v.1,25m, 1x poklop liatinový, pojazd do 3,5t</t>
  </si>
  <si>
    <t>1777560643</t>
  </si>
  <si>
    <t>594340000600</t>
  </si>
  <si>
    <t>Akumulačná nádrž RPN3, objem nádrže 13 m3, železobetónová, 3x otvor pre DN160, hrdlo komína v.1,25m, 1x poklop liatinový, pojazd do 3,5t</t>
  </si>
  <si>
    <t>1910433828</t>
  </si>
  <si>
    <t>894810000</t>
  </si>
  <si>
    <t>Montáž PP revíznej kanalizačnej šachty priemeru 425 do výšky šachty 2 m s plastovým poklopom</t>
  </si>
  <si>
    <t>1109200814</t>
  </si>
  <si>
    <t>286610032800</t>
  </si>
  <si>
    <t>Šachtové dno prietočné DN 160x60°, ku kanalizačnej revíznej šachte TEGRA 425, PP</t>
  </si>
  <si>
    <t>-1362156001</t>
  </si>
  <si>
    <t>286610033200</t>
  </si>
  <si>
    <t>Šachtové dno s prítokom DN 160-T, ku kanalizačnej revíznej šachte TEGRA 425, PP</t>
  </si>
  <si>
    <t>96045687</t>
  </si>
  <si>
    <t>286610044600</t>
  </si>
  <si>
    <t>Vlnovcová šachtová rúra kanalizačná TEGRA 425, dĺžka 2 m, PP</t>
  </si>
  <si>
    <t>-999800178</t>
  </si>
  <si>
    <t>286620000600</t>
  </si>
  <si>
    <t>Plastový PP poklop A15 typ 425 na vlnovcovú šachtovú rúru</t>
  </si>
  <si>
    <t>749172559</t>
  </si>
  <si>
    <t>286710035800</t>
  </si>
  <si>
    <t>Gumové tesnenie šachtovej rúry 425 ku kanalizačnej revíznej šachte TEGRA 425</t>
  </si>
  <si>
    <t>-469740430</t>
  </si>
  <si>
    <t>899721132</t>
  </si>
  <si>
    <t>Označenie kanalizačného potrubia hnedou výstražnou fóliou</t>
  </si>
  <si>
    <t>146</t>
  </si>
  <si>
    <t>919735124</t>
  </si>
  <si>
    <t>Rezanie existujúceho betónového krytu alebo podkladu hĺbky nad 150 do 200 mm</t>
  </si>
  <si>
    <t>156</t>
  </si>
  <si>
    <t>939791240.S</t>
  </si>
  <si>
    <t>Kompletný zavlažovací systém so zdrojom vody zo zberných podzemných nádrží, vrátane strojného vybavenia a príslušenstva a dopojenia NN kabeláže do nádrží</t>
  </si>
  <si>
    <t>302336414</t>
  </si>
  <si>
    <t>Vyčistenie a vypratanie staveniska</t>
  </si>
  <si>
    <t>-754288874</t>
  </si>
  <si>
    <t>1347431271</t>
  </si>
  <si>
    <t>79</t>
  </si>
  <si>
    <t>1865164186</t>
  </si>
  <si>
    <t>80</t>
  </si>
  <si>
    <t>-450769456</t>
  </si>
  <si>
    <t>81</t>
  </si>
  <si>
    <t>813928879</t>
  </si>
  <si>
    <t>82</t>
  </si>
  <si>
    <t>-671797886</t>
  </si>
  <si>
    <t>83</t>
  </si>
  <si>
    <t>-599797632</t>
  </si>
  <si>
    <t>84</t>
  </si>
  <si>
    <t>998276101</t>
  </si>
  <si>
    <t>Presun hmôt pre rúrové vedenie hĺbené z rúr z plast., hmôt alebo sklolamin. v otvorenom výkope</t>
  </si>
  <si>
    <t>-1409582480</t>
  </si>
  <si>
    <t>721</t>
  </si>
  <si>
    <t>Zdravotechnika - vnútorná kanalizácia</t>
  </si>
  <si>
    <t>85</t>
  </si>
  <si>
    <t>721172339.S</t>
  </si>
  <si>
    <t>Montáž redukcie potrubia DN 160</t>
  </si>
  <si>
    <t>1704422645</t>
  </si>
  <si>
    <t>86</t>
  </si>
  <si>
    <t>286540005800</t>
  </si>
  <si>
    <t>Redukcia DN 160/110, PP systém pre beztlakový rozvod dažďového odpadu</t>
  </si>
  <si>
    <t>-1490973479</t>
  </si>
  <si>
    <t>87</t>
  </si>
  <si>
    <t>721242120.S</t>
  </si>
  <si>
    <t>Lapač strešných splavenín plastový univerzálny priamy DN 110</t>
  </si>
  <si>
    <t>-571309566</t>
  </si>
  <si>
    <t>88</t>
  </si>
  <si>
    <t>998721101.S</t>
  </si>
  <si>
    <t>Presun hmôt pre vnútornú kanalizáciu v objektoch výšky do 6 m</t>
  </si>
  <si>
    <t>-733949540</t>
  </si>
  <si>
    <t>89</t>
  </si>
  <si>
    <t>-2062063459</t>
  </si>
  <si>
    <t>90</t>
  </si>
  <si>
    <t>-519548790</t>
  </si>
  <si>
    <t>91</t>
  </si>
  <si>
    <t>4 - SO04 Spevnená plocha pri KD</t>
  </si>
  <si>
    <t>113107342.S</t>
  </si>
  <si>
    <t xml:space="preserve">Odstránenie podkl. alebo krytov živičných hr. nad 5 do 10 cm    </t>
  </si>
  <si>
    <t>-1133104167</t>
  </si>
  <si>
    <t>113107323.S</t>
  </si>
  <si>
    <t xml:space="preserve">Odstránenie podkl. alebo krytov z kameniva drv. hr. nad 20 do 30 cm   </t>
  </si>
  <si>
    <t>-69760226</t>
  </si>
  <si>
    <t>122201102.S</t>
  </si>
  <si>
    <t xml:space="preserve">Odkopávky a prekopávky nezapaž. v horn. tr. 3 nad 100 do 1 000 m3      </t>
  </si>
  <si>
    <t>162401113.S</t>
  </si>
  <si>
    <t xml:space="preserve">Vodor. premiestnenie výkop. horn. 1-4 nespevnená cesta do 1500 m    </t>
  </si>
  <si>
    <t>596912311.S</t>
  </si>
  <si>
    <t>482189555</t>
  </si>
  <si>
    <t>979081121.S</t>
  </si>
  <si>
    <t>46958080</t>
  </si>
  <si>
    <t>979089212.S</t>
  </si>
  <si>
    <t>Poplatok za skladovanie - bitúmenové zmesi, uholný decht, dechtové výrobky (17 03 ), ostatné</t>
  </si>
  <si>
    <t>-1186726691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</si>
</sst>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49" fontId="2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10" workbookViewId="0">
      <selection activeCell="AI20" sqref="AI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76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77" t="s">
        <v>13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166">
        <v>44306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23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25</v>
      </c>
      <c r="AK17" s="23" t="s">
        <v>21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28</v>
      </c>
      <c r="AK20" s="23" t="s">
        <v>21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9">
        <f>ROUND(AG94,2)</f>
        <v>0</v>
      </c>
      <c r="AL26" s="180"/>
      <c r="AM26" s="180"/>
      <c r="AN26" s="180"/>
      <c r="AO26" s="180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1" t="s">
        <v>31</v>
      </c>
      <c r="M28" s="181"/>
      <c r="N28" s="181"/>
      <c r="O28" s="181"/>
      <c r="P28" s="181"/>
      <c r="Q28" s="26"/>
      <c r="R28" s="26"/>
      <c r="S28" s="26"/>
      <c r="T28" s="26"/>
      <c r="U28" s="26"/>
      <c r="V28" s="26"/>
      <c r="W28" s="181" t="s">
        <v>32</v>
      </c>
      <c r="X28" s="181"/>
      <c r="Y28" s="181"/>
      <c r="Z28" s="181"/>
      <c r="AA28" s="181"/>
      <c r="AB28" s="181"/>
      <c r="AC28" s="181"/>
      <c r="AD28" s="181"/>
      <c r="AE28" s="181"/>
      <c r="AF28" s="26"/>
      <c r="AG28" s="26"/>
      <c r="AH28" s="26"/>
      <c r="AI28" s="26"/>
      <c r="AJ28" s="26"/>
      <c r="AK28" s="181" t="s">
        <v>33</v>
      </c>
      <c r="AL28" s="181"/>
      <c r="AM28" s="181"/>
      <c r="AN28" s="181"/>
      <c r="AO28" s="181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69">
        <v>0.2</v>
      </c>
      <c r="M29" s="170"/>
      <c r="N29" s="170"/>
      <c r="O29" s="170"/>
      <c r="P29" s="170"/>
      <c r="W29" s="171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71">
        <f>ROUND(AV94, 2)</f>
        <v>0</v>
      </c>
      <c r="AL29" s="170"/>
      <c r="AM29" s="170"/>
      <c r="AN29" s="170"/>
      <c r="AO29" s="170"/>
      <c r="AR29" s="31"/>
    </row>
    <row r="30" spans="1:71" s="3" customFormat="1" ht="14.45" customHeight="1">
      <c r="B30" s="31"/>
      <c r="F30" s="23" t="s">
        <v>36</v>
      </c>
      <c r="L30" s="169">
        <v>0.2</v>
      </c>
      <c r="M30" s="170"/>
      <c r="N30" s="170"/>
      <c r="O30" s="170"/>
      <c r="P30" s="170"/>
      <c r="W30" s="171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71">
        <f>ROUND(AW94, 2)</f>
        <v>0</v>
      </c>
      <c r="AL30" s="170"/>
      <c r="AM30" s="170"/>
      <c r="AN30" s="170"/>
      <c r="AO30" s="170"/>
      <c r="AR30" s="31"/>
    </row>
    <row r="31" spans="1:71" s="3" customFormat="1" ht="14.45" hidden="1" customHeight="1">
      <c r="B31" s="31"/>
      <c r="F31" s="23" t="s">
        <v>37</v>
      </c>
      <c r="L31" s="169">
        <v>0.2</v>
      </c>
      <c r="M31" s="170"/>
      <c r="N31" s="170"/>
      <c r="O31" s="170"/>
      <c r="P31" s="170"/>
      <c r="W31" s="171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71">
        <v>0</v>
      </c>
      <c r="AL31" s="170"/>
      <c r="AM31" s="170"/>
      <c r="AN31" s="170"/>
      <c r="AO31" s="170"/>
      <c r="AR31" s="31"/>
    </row>
    <row r="32" spans="1:71" s="3" customFormat="1" ht="14.45" hidden="1" customHeight="1">
      <c r="B32" s="31"/>
      <c r="F32" s="23" t="s">
        <v>38</v>
      </c>
      <c r="L32" s="169">
        <v>0.2</v>
      </c>
      <c r="M32" s="170"/>
      <c r="N32" s="170"/>
      <c r="O32" s="170"/>
      <c r="P32" s="170"/>
      <c r="W32" s="171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71">
        <v>0</v>
      </c>
      <c r="AL32" s="170"/>
      <c r="AM32" s="170"/>
      <c r="AN32" s="170"/>
      <c r="AO32" s="170"/>
      <c r="AR32" s="31"/>
    </row>
    <row r="33" spans="1:57" s="3" customFormat="1" ht="14.45" hidden="1" customHeight="1">
      <c r="B33" s="31"/>
      <c r="F33" s="23" t="s">
        <v>39</v>
      </c>
      <c r="L33" s="169">
        <v>0</v>
      </c>
      <c r="M33" s="170"/>
      <c r="N33" s="170"/>
      <c r="O33" s="170"/>
      <c r="P33" s="170"/>
      <c r="W33" s="171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71">
        <v>0</v>
      </c>
      <c r="AL33" s="170"/>
      <c r="AM33" s="170"/>
      <c r="AN33" s="170"/>
      <c r="AO33" s="17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75" t="s">
        <v>42</v>
      </c>
      <c r="Y35" s="173"/>
      <c r="Z35" s="173"/>
      <c r="AA35" s="173"/>
      <c r="AB35" s="173"/>
      <c r="AC35" s="34"/>
      <c r="AD35" s="34"/>
      <c r="AE35" s="34"/>
      <c r="AF35" s="34"/>
      <c r="AG35" s="34"/>
      <c r="AH35" s="34"/>
      <c r="AI35" s="34"/>
      <c r="AJ35" s="34"/>
      <c r="AK35" s="172">
        <f>SUM(AK26:AK33)</f>
        <v>0</v>
      </c>
      <c r="AL35" s="173"/>
      <c r="AM35" s="173"/>
      <c r="AN35" s="173"/>
      <c r="AO35" s="174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AR84" s="45"/>
    </row>
    <row r="85" spans="1:91" s="5" customFormat="1" ht="36.950000000000003" customHeight="1">
      <c r="B85" s="46"/>
      <c r="C85" s="47" t="s">
        <v>12</v>
      </c>
      <c r="L85" s="192" t="str">
        <f>K6</f>
        <v>Vodozádržné opatrenia v obci Vinica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Obec Vinica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94">
        <f>IF(AN8= "","",AN8)</f>
        <v>44306</v>
      </c>
      <c r="AN87" s="194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Vinica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195" t="str">
        <f>IF(E17="","",E17)</f>
        <v>JM1 s.r.o.</v>
      </c>
      <c r="AN89" s="196"/>
      <c r="AO89" s="196"/>
      <c r="AP89" s="196"/>
      <c r="AQ89" s="26"/>
      <c r="AR89" s="27"/>
      <c r="AS89" s="197" t="s">
        <v>50</v>
      </c>
      <c r="AT89" s="198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5" t="str">
        <f>IF(E20="","",E20)</f>
        <v>Ing. Feciľak</v>
      </c>
      <c r="AN90" s="196"/>
      <c r="AO90" s="196"/>
      <c r="AP90" s="196"/>
      <c r="AQ90" s="26"/>
      <c r="AR90" s="27"/>
      <c r="AS90" s="199"/>
      <c r="AT90" s="200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9"/>
      <c r="AT91" s="200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5" t="s">
        <v>51</v>
      </c>
      <c r="D92" s="186"/>
      <c r="E92" s="186"/>
      <c r="F92" s="186"/>
      <c r="G92" s="186"/>
      <c r="H92" s="54"/>
      <c r="I92" s="187" t="s">
        <v>52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9" t="s">
        <v>53</v>
      </c>
      <c r="AH92" s="186"/>
      <c r="AI92" s="186"/>
      <c r="AJ92" s="186"/>
      <c r="AK92" s="186"/>
      <c r="AL92" s="186"/>
      <c r="AM92" s="186"/>
      <c r="AN92" s="187" t="s">
        <v>54</v>
      </c>
      <c r="AO92" s="186"/>
      <c r="AP92" s="188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0">
        <f>ROUND(SUM(AG95:AG101),2)</f>
        <v>0</v>
      </c>
      <c r="AH94" s="190"/>
      <c r="AI94" s="190"/>
      <c r="AJ94" s="190"/>
      <c r="AK94" s="190"/>
      <c r="AL94" s="190"/>
      <c r="AM94" s="190"/>
      <c r="AN94" s="191">
        <f t="shared" ref="AN94:AN101" si="0">SUM(AG94,AT94)</f>
        <v>0</v>
      </c>
      <c r="AO94" s="191"/>
      <c r="AP94" s="191"/>
      <c r="AQ94" s="66" t="s">
        <v>1</v>
      </c>
      <c r="AR94" s="62"/>
      <c r="AS94" s="67">
        <f>ROUND(SUM(AS95:AS101),2)</f>
        <v>0</v>
      </c>
      <c r="AT94" s="68">
        <f t="shared" ref="AT94:AT101" si="1">ROUND(SUM(AV94:AW94),2)</f>
        <v>0</v>
      </c>
      <c r="AU94" s="69">
        <f>ROUND(SUM(AU95:AU101),5)</f>
        <v>13304.13096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ROUND(SUM(AZ95:AZ101),2)</f>
        <v>0</v>
      </c>
      <c r="BA94" s="68">
        <f>ROUND(SUM(BA95:BA101),2)</f>
        <v>0</v>
      </c>
      <c r="BB94" s="68">
        <f>ROUND(SUM(BB95:BB101),2)</f>
        <v>0</v>
      </c>
      <c r="BC94" s="68">
        <f>ROUND(SUM(BC95:BC101),2)</f>
        <v>0</v>
      </c>
      <c r="BD94" s="70">
        <f>ROUND(SUM(BD95:BD101),2)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24.75" customHeight="1">
      <c r="A95" s="73" t="s">
        <v>74</v>
      </c>
      <c r="B95" s="74"/>
      <c r="C95" s="75"/>
      <c r="D95" s="184" t="s">
        <v>77</v>
      </c>
      <c r="E95" s="184"/>
      <c r="F95" s="184"/>
      <c r="G95" s="184"/>
      <c r="H95" s="184"/>
      <c r="I95" s="76"/>
      <c r="J95" s="184" t="s">
        <v>78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'1.2a - SO01.2 Zelená stre...'!J30</f>
        <v>0</v>
      </c>
      <c r="AH95" s="183"/>
      <c r="AI95" s="183"/>
      <c r="AJ95" s="183"/>
      <c r="AK95" s="183"/>
      <c r="AL95" s="183"/>
      <c r="AM95" s="183"/>
      <c r="AN95" s="182">
        <f t="shared" si="0"/>
        <v>0</v>
      </c>
      <c r="AO95" s="183"/>
      <c r="AP95" s="183"/>
      <c r="AQ95" s="77" t="s">
        <v>75</v>
      </c>
      <c r="AR95" s="74"/>
      <c r="AS95" s="78">
        <v>0</v>
      </c>
      <c r="AT95" s="79">
        <f t="shared" si="1"/>
        <v>0</v>
      </c>
      <c r="AU95" s="80">
        <f>'1.2a - SO01.2 Zelená stre...'!P132</f>
        <v>764.84865800000011</v>
      </c>
      <c r="AV95" s="79">
        <f>'1.2a - SO01.2 Zelená stre...'!J33</f>
        <v>0</v>
      </c>
      <c r="AW95" s="79">
        <f>'1.2a - SO01.2 Zelená stre...'!J34</f>
        <v>0</v>
      </c>
      <c r="AX95" s="79">
        <f>'1.2a - SO01.2 Zelená stre...'!J35</f>
        <v>0</v>
      </c>
      <c r="AY95" s="79">
        <f>'1.2a - SO01.2 Zelená stre...'!J36</f>
        <v>0</v>
      </c>
      <c r="AZ95" s="79">
        <f>'1.2a - SO01.2 Zelená stre...'!F33</f>
        <v>0</v>
      </c>
      <c r="BA95" s="79">
        <f>'1.2a - SO01.2 Zelená stre...'!F34</f>
        <v>0</v>
      </c>
      <c r="BB95" s="79">
        <f>'1.2a - SO01.2 Zelená stre...'!F35</f>
        <v>0</v>
      </c>
      <c r="BC95" s="79">
        <f>'1.2a - SO01.2 Zelená stre...'!F36</f>
        <v>0</v>
      </c>
      <c r="BD95" s="81">
        <f>'1.2a - SO01.2 Zelená stre...'!F37</f>
        <v>0</v>
      </c>
      <c r="BT95" s="82" t="s">
        <v>76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70</v>
      </c>
    </row>
    <row r="96" spans="1:91" s="7" customFormat="1" ht="24.75" customHeight="1">
      <c r="A96" s="73" t="s">
        <v>74</v>
      </c>
      <c r="B96" s="74"/>
      <c r="C96" s="75"/>
      <c r="D96" s="184" t="s">
        <v>80</v>
      </c>
      <c r="E96" s="184"/>
      <c r="F96" s="184"/>
      <c r="G96" s="184"/>
      <c r="H96" s="184"/>
      <c r="I96" s="76"/>
      <c r="J96" s="184" t="s">
        <v>81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2">
        <f>'1.2b - SO01.2 Zelená stre...'!J30</f>
        <v>0</v>
      </c>
      <c r="AH96" s="183"/>
      <c r="AI96" s="183"/>
      <c r="AJ96" s="183"/>
      <c r="AK96" s="183"/>
      <c r="AL96" s="183"/>
      <c r="AM96" s="183"/>
      <c r="AN96" s="182">
        <f t="shared" si="0"/>
        <v>0</v>
      </c>
      <c r="AO96" s="183"/>
      <c r="AP96" s="183"/>
      <c r="AQ96" s="77" t="s">
        <v>75</v>
      </c>
      <c r="AR96" s="74"/>
      <c r="AS96" s="78">
        <v>0</v>
      </c>
      <c r="AT96" s="79">
        <f t="shared" si="1"/>
        <v>0</v>
      </c>
      <c r="AU96" s="80">
        <f>'1.2b - SO01.2 Zelená stre...'!P118</f>
        <v>79.909379999999999</v>
      </c>
      <c r="AV96" s="79">
        <f>'1.2b - SO01.2 Zelená stre...'!J33</f>
        <v>0</v>
      </c>
      <c r="AW96" s="79">
        <f>'1.2b - SO01.2 Zelená stre...'!J34</f>
        <v>0</v>
      </c>
      <c r="AX96" s="79">
        <f>'1.2b - SO01.2 Zelená stre...'!J35</f>
        <v>0</v>
      </c>
      <c r="AY96" s="79">
        <f>'1.2b - SO01.2 Zelená stre...'!J36</f>
        <v>0</v>
      </c>
      <c r="AZ96" s="79">
        <f>'1.2b - SO01.2 Zelená stre...'!F33</f>
        <v>0</v>
      </c>
      <c r="BA96" s="79">
        <f>'1.2b - SO01.2 Zelená stre...'!F34</f>
        <v>0</v>
      </c>
      <c r="BB96" s="79">
        <f>'1.2b - SO01.2 Zelená stre...'!F35</f>
        <v>0</v>
      </c>
      <c r="BC96" s="79">
        <f>'1.2b - SO01.2 Zelená stre...'!F36</f>
        <v>0</v>
      </c>
      <c r="BD96" s="81">
        <f>'1.2b - SO01.2 Zelená stre...'!F37</f>
        <v>0</v>
      </c>
      <c r="BT96" s="82" t="s">
        <v>76</v>
      </c>
      <c r="BV96" s="82" t="s">
        <v>72</v>
      </c>
      <c r="BW96" s="82" t="s">
        <v>82</v>
      </c>
      <c r="BX96" s="82" t="s">
        <v>4</v>
      </c>
      <c r="CL96" s="82" t="s">
        <v>1</v>
      </c>
      <c r="CM96" s="82" t="s">
        <v>70</v>
      </c>
    </row>
    <row r="97" spans="1:91" s="7" customFormat="1" ht="24.75" customHeight="1">
      <c r="A97" s="73" t="s">
        <v>74</v>
      </c>
      <c r="B97" s="74"/>
      <c r="C97" s="75"/>
      <c r="D97" s="184" t="s">
        <v>83</v>
      </c>
      <c r="E97" s="184"/>
      <c r="F97" s="184"/>
      <c r="G97" s="184"/>
      <c r="H97" s="184"/>
      <c r="I97" s="76"/>
      <c r="J97" s="184" t="s">
        <v>84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2">
        <f>'1.4a - SO01.4 Zelená stre...'!J30</f>
        <v>0</v>
      </c>
      <c r="AH97" s="183"/>
      <c r="AI97" s="183"/>
      <c r="AJ97" s="183"/>
      <c r="AK97" s="183"/>
      <c r="AL97" s="183"/>
      <c r="AM97" s="183"/>
      <c r="AN97" s="182">
        <f t="shared" si="0"/>
        <v>0</v>
      </c>
      <c r="AO97" s="183"/>
      <c r="AP97" s="183"/>
      <c r="AQ97" s="77" t="s">
        <v>75</v>
      </c>
      <c r="AR97" s="74"/>
      <c r="AS97" s="78">
        <v>0</v>
      </c>
      <c r="AT97" s="79">
        <f t="shared" si="1"/>
        <v>0</v>
      </c>
      <c r="AU97" s="80">
        <f>'1.4a - SO01.4 Zelená stre...'!P131</f>
        <v>361.12292500000001</v>
      </c>
      <c r="AV97" s="79">
        <f>'1.4a - SO01.4 Zelená stre...'!J33</f>
        <v>0</v>
      </c>
      <c r="AW97" s="79">
        <f>'1.4a - SO01.4 Zelená stre...'!J34</f>
        <v>0</v>
      </c>
      <c r="AX97" s="79">
        <f>'1.4a - SO01.4 Zelená stre...'!J35</f>
        <v>0</v>
      </c>
      <c r="AY97" s="79">
        <f>'1.4a - SO01.4 Zelená stre...'!J36</f>
        <v>0</v>
      </c>
      <c r="AZ97" s="79">
        <f>'1.4a - SO01.4 Zelená stre...'!F33</f>
        <v>0</v>
      </c>
      <c r="BA97" s="79">
        <f>'1.4a - SO01.4 Zelená stre...'!F34</f>
        <v>0</v>
      </c>
      <c r="BB97" s="79">
        <f>'1.4a - SO01.4 Zelená stre...'!F35</f>
        <v>0</v>
      </c>
      <c r="BC97" s="79">
        <f>'1.4a - SO01.4 Zelená stre...'!F36</f>
        <v>0</v>
      </c>
      <c r="BD97" s="81">
        <f>'1.4a - SO01.4 Zelená stre...'!F37</f>
        <v>0</v>
      </c>
      <c r="BT97" s="82" t="s">
        <v>76</v>
      </c>
      <c r="BV97" s="82" t="s">
        <v>72</v>
      </c>
      <c r="BW97" s="82" t="s">
        <v>85</v>
      </c>
      <c r="BX97" s="82" t="s">
        <v>4</v>
      </c>
      <c r="CL97" s="82" t="s">
        <v>1</v>
      </c>
      <c r="CM97" s="82" t="s">
        <v>70</v>
      </c>
    </row>
    <row r="98" spans="1:91" s="7" customFormat="1" ht="24.75" customHeight="1">
      <c r="A98" s="73" t="s">
        <v>74</v>
      </c>
      <c r="B98" s="74"/>
      <c r="C98" s="75"/>
      <c r="D98" s="184" t="s">
        <v>86</v>
      </c>
      <c r="E98" s="184"/>
      <c r="F98" s="184"/>
      <c r="G98" s="184"/>
      <c r="H98" s="184"/>
      <c r="I98" s="76"/>
      <c r="J98" s="184" t="s">
        <v>87</v>
      </c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2">
        <f>'1.4b - SO01.4 Zelená stre...'!J30</f>
        <v>0</v>
      </c>
      <c r="AH98" s="183"/>
      <c r="AI98" s="183"/>
      <c r="AJ98" s="183"/>
      <c r="AK98" s="183"/>
      <c r="AL98" s="183"/>
      <c r="AM98" s="183"/>
      <c r="AN98" s="182">
        <f t="shared" si="0"/>
        <v>0</v>
      </c>
      <c r="AO98" s="183"/>
      <c r="AP98" s="183"/>
      <c r="AQ98" s="77" t="s">
        <v>75</v>
      </c>
      <c r="AR98" s="74"/>
      <c r="AS98" s="78">
        <v>0</v>
      </c>
      <c r="AT98" s="79">
        <f t="shared" si="1"/>
        <v>0</v>
      </c>
      <c r="AU98" s="80">
        <f>'1.4b - SO01.4 Zelená stre...'!P117</f>
        <v>28.70468</v>
      </c>
      <c r="AV98" s="79">
        <f>'1.4b - SO01.4 Zelená stre...'!J33</f>
        <v>0</v>
      </c>
      <c r="AW98" s="79">
        <f>'1.4b - SO01.4 Zelená stre...'!J34</f>
        <v>0</v>
      </c>
      <c r="AX98" s="79">
        <f>'1.4b - SO01.4 Zelená stre...'!J35</f>
        <v>0</v>
      </c>
      <c r="AY98" s="79">
        <f>'1.4b - SO01.4 Zelená stre...'!J36</f>
        <v>0</v>
      </c>
      <c r="AZ98" s="79">
        <f>'1.4b - SO01.4 Zelená stre...'!F33</f>
        <v>0</v>
      </c>
      <c r="BA98" s="79">
        <f>'1.4b - SO01.4 Zelená stre...'!F34</f>
        <v>0</v>
      </c>
      <c r="BB98" s="79">
        <f>'1.4b - SO01.4 Zelená stre...'!F35</f>
        <v>0</v>
      </c>
      <c r="BC98" s="79">
        <f>'1.4b - SO01.4 Zelená stre...'!F36</f>
        <v>0</v>
      </c>
      <c r="BD98" s="81">
        <f>'1.4b - SO01.4 Zelená stre...'!F37</f>
        <v>0</v>
      </c>
      <c r="BT98" s="82" t="s">
        <v>76</v>
      </c>
      <c r="BV98" s="82" t="s">
        <v>72</v>
      </c>
      <c r="BW98" s="82" t="s">
        <v>88</v>
      </c>
      <c r="BX98" s="82" t="s">
        <v>4</v>
      </c>
      <c r="CL98" s="82" t="s">
        <v>1</v>
      </c>
      <c r="CM98" s="82" t="s">
        <v>70</v>
      </c>
    </row>
    <row r="99" spans="1:91" s="7" customFormat="1" ht="16.5" customHeight="1">
      <c r="A99" s="73" t="s">
        <v>74</v>
      </c>
      <c r="B99" s="74"/>
      <c r="C99" s="75"/>
      <c r="D99" s="184" t="s">
        <v>89</v>
      </c>
      <c r="E99" s="184"/>
      <c r="F99" s="184"/>
      <c r="G99" s="184"/>
      <c r="H99" s="184"/>
      <c r="I99" s="76"/>
      <c r="J99" s="184" t="s">
        <v>90</v>
      </c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2">
        <f>'2 - SO02 Spevnená plocha ...'!J30</f>
        <v>0</v>
      </c>
      <c r="AH99" s="183"/>
      <c r="AI99" s="183"/>
      <c r="AJ99" s="183"/>
      <c r="AK99" s="183"/>
      <c r="AL99" s="183"/>
      <c r="AM99" s="183"/>
      <c r="AN99" s="182">
        <f t="shared" si="0"/>
        <v>0</v>
      </c>
      <c r="AO99" s="183"/>
      <c r="AP99" s="183"/>
      <c r="AQ99" s="77" t="s">
        <v>75</v>
      </c>
      <c r="AR99" s="74"/>
      <c r="AS99" s="78">
        <v>0</v>
      </c>
      <c r="AT99" s="79">
        <f t="shared" si="1"/>
        <v>0</v>
      </c>
      <c r="AU99" s="80">
        <f>'2 - SO02 Spevnená plocha ...'!P126</f>
        <v>3278.1366102499996</v>
      </c>
      <c r="AV99" s="79">
        <f>'2 - SO02 Spevnená plocha ...'!J33</f>
        <v>0</v>
      </c>
      <c r="AW99" s="79">
        <f>'2 - SO02 Spevnená plocha ...'!J34</f>
        <v>0</v>
      </c>
      <c r="AX99" s="79">
        <f>'2 - SO02 Spevnená plocha ...'!J35</f>
        <v>0</v>
      </c>
      <c r="AY99" s="79">
        <f>'2 - SO02 Spevnená plocha ...'!J36</f>
        <v>0</v>
      </c>
      <c r="AZ99" s="79">
        <f>'2 - SO02 Spevnená plocha ...'!F33</f>
        <v>0</v>
      </c>
      <c r="BA99" s="79">
        <f>'2 - SO02 Spevnená plocha ...'!F34</f>
        <v>0</v>
      </c>
      <c r="BB99" s="79">
        <f>'2 - SO02 Spevnená plocha ...'!F35</f>
        <v>0</v>
      </c>
      <c r="BC99" s="79">
        <f>'2 - SO02 Spevnená plocha ...'!F36</f>
        <v>0</v>
      </c>
      <c r="BD99" s="81">
        <f>'2 - SO02 Spevnená plocha ...'!F37</f>
        <v>0</v>
      </c>
      <c r="BT99" s="82" t="s">
        <v>76</v>
      </c>
      <c r="BV99" s="82" t="s">
        <v>72</v>
      </c>
      <c r="BW99" s="82" t="s">
        <v>91</v>
      </c>
      <c r="BX99" s="82" t="s">
        <v>4</v>
      </c>
      <c r="CL99" s="82" t="s">
        <v>1</v>
      </c>
      <c r="CM99" s="82" t="s">
        <v>70</v>
      </c>
    </row>
    <row r="100" spans="1:91" s="7" customFormat="1" ht="24.75" customHeight="1">
      <c r="A100" s="73" t="s">
        <v>74</v>
      </c>
      <c r="B100" s="74"/>
      <c r="C100" s="75"/>
      <c r="D100" s="184" t="s">
        <v>92</v>
      </c>
      <c r="E100" s="184"/>
      <c r="F100" s="184"/>
      <c r="G100" s="184"/>
      <c r="H100" s="184"/>
      <c r="I100" s="76"/>
      <c r="J100" s="184" t="s">
        <v>93</v>
      </c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2">
        <f>'3 - SO03 Zadržanie dažďov...'!J30</f>
        <v>0</v>
      </c>
      <c r="AH100" s="183"/>
      <c r="AI100" s="183"/>
      <c r="AJ100" s="183"/>
      <c r="AK100" s="183"/>
      <c r="AL100" s="183"/>
      <c r="AM100" s="183"/>
      <c r="AN100" s="182">
        <f t="shared" si="0"/>
        <v>0</v>
      </c>
      <c r="AO100" s="183"/>
      <c r="AP100" s="183"/>
      <c r="AQ100" s="77" t="s">
        <v>75</v>
      </c>
      <c r="AR100" s="74"/>
      <c r="AS100" s="78">
        <v>0</v>
      </c>
      <c r="AT100" s="79">
        <f t="shared" si="1"/>
        <v>0</v>
      </c>
      <c r="AU100" s="80">
        <f>'3 - SO03 Zadržanie dažďov...'!P127</f>
        <v>6532.6549994999996</v>
      </c>
      <c r="AV100" s="79">
        <f>'3 - SO03 Zadržanie dažďov...'!J33</f>
        <v>0</v>
      </c>
      <c r="AW100" s="79">
        <f>'3 - SO03 Zadržanie dažďov...'!J34</f>
        <v>0</v>
      </c>
      <c r="AX100" s="79">
        <f>'3 - SO03 Zadržanie dažďov...'!J35</f>
        <v>0</v>
      </c>
      <c r="AY100" s="79">
        <f>'3 - SO03 Zadržanie dažďov...'!J36</f>
        <v>0</v>
      </c>
      <c r="AZ100" s="79">
        <f>'3 - SO03 Zadržanie dažďov...'!F33</f>
        <v>0</v>
      </c>
      <c r="BA100" s="79">
        <f>'3 - SO03 Zadržanie dažďov...'!F34</f>
        <v>0</v>
      </c>
      <c r="BB100" s="79">
        <f>'3 - SO03 Zadržanie dažďov...'!F35</f>
        <v>0</v>
      </c>
      <c r="BC100" s="79">
        <f>'3 - SO03 Zadržanie dažďov...'!F36</f>
        <v>0</v>
      </c>
      <c r="BD100" s="81">
        <f>'3 - SO03 Zadržanie dažďov...'!F37</f>
        <v>0</v>
      </c>
      <c r="BT100" s="82" t="s">
        <v>76</v>
      </c>
      <c r="BV100" s="82" t="s">
        <v>72</v>
      </c>
      <c r="BW100" s="82" t="s">
        <v>94</v>
      </c>
      <c r="BX100" s="82" t="s">
        <v>4</v>
      </c>
      <c r="CL100" s="82" t="s">
        <v>1</v>
      </c>
      <c r="CM100" s="82" t="s">
        <v>70</v>
      </c>
    </row>
    <row r="101" spans="1:91" s="7" customFormat="1" ht="16.5" customHeight="1">
      <c r="A101" s="73" t="s">
        <v>74</v>
      </c>
      <c r="B101" s="74"/>
      <c r="C101" s="75"/>
      <c r="D101" s="184" t="s">
        <v>95</v>
      </c>
      <c r="E101" s="184"/>
      <c r="F101" s="184"/>
      <c r="G101" s="184"/>
      <c r="H101" s="184"/>
      <c r="I101" s="76"/>
      <c r="J101" s="184" t="s">
        <v>96</v>
      </c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2">
        <f>'4 - SO04 Spevnená plocha ...'!J30</f>
        <v>0</v>
      </c>
      <c r="AH101" s="183"/>
      <c r="AI101" s="183"/>
      <c r="AJ101" s="183"/>
      <c r="AK101" s="183"/>
      <c r="AL101" s="183"/>
      <c r="AM101" s="183"/>
      <c r="AN101" s="182">
        <f t="shared" si="0"/>
        <v>0</v>
      </c>
      <c r="AO101" s="183"/>
      <c r="AP101" s="183"/>
      <c r="AQ101" s="77" t="s">
        <v>75</v>
      </c>
      <c r="AR101" s="74"/>
      <c r="AS101" s="83">
        <v>0</v>
      </c>
      <c r="AT101" s="84">
        <f t="shared" si="1"/>
        <v>0</v>
      </c>
      <c r="AU101" s="85">
        <f>'4 - SO04 Spevnená plocha ...'!P123</f>
        <v>2258.7537080000002</v>
      </c>
      <c r="AV101" s="84">
        <f>'4 - SO04 Spevnená plocha ...'!J33</f>
        <v>0</v>
      </c>
      <c r="AW101" s="84">
        <f>'4 - SO04 Spevnená plocha ...'!J34</f>
        <v>0</v>
      </c>
      <c r="AX101" s="84">
        <f>'4 - SO04 Spevnená plocha ...'!J35</f>
        <v>0</v>
      </c>
      <c r="AY101" s="84">
        <f>'4 - SO04 Spevnená plocha ...'!J36</f>
        <v>0</v>
      </c>
      <c r="AZ101" s="84">
        <f>'4 - SO04 Spevnená plocha ...'!F33</f>
        <v>0</v>
      </c>
      <c r="BA101" s="84">
        <f>'4 - SO04 Spevnená plocha ...'!F34</f>
        <v>0</v>
      </c>
      <c r="BB101" s="84">
        <f>'4 - SO04 Spevnená plocha ...'!F35</f>
        <v>0</v>
      </c>
      <c r="BC101" s="84">
        <f>'4 - SO04 Spevnená plocha ...'!F36</f>
        <v>0</v>
      </c>
      <c r="BD101" s="86">
        <f>'4 - SO04 Spevnená plocha ...'!F37</f>
        <v>0</v>
      </c>
      <c r="BT101" s="82" t="s">
        <v>76</v>
      </c>
      <c r="BV101" s="82" t="s">
        <v>72</v>
      </c>
      <c r="BW101" s="82" t="s">
        <v>97</v>
      </c>
      <c r="BX101" s="82" t="s">
        <v>4</v>
      </c>
      <c r="CL101" s="82" t="s">
        <v>1</v>
      </c>
      <c r="CM101" s="82" t="s">
        <v>70</v>
      </c>
    </row>
    <row r="102" spans="1:91" s="2" customFormat="1" ht="30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7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9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27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G94:AM94"/>
    <mergeCell ref="AN94:AP94"/>
    <mergeCell ref="J95:AF95"/>
    <mergeCell ref="D95:H95"/>
    <mergeCell ref="AN95:AP95"/>
    <mergeCell ref="AG95:AM95"/>
    <mergeCell ref="J96:AF96"/>
    <mergeCell ref="AG96:AM96"/>
    <mergeCell ref="D96:H96"/>
    <mergeCell ref="AN96:AP96"/>
    <mergeCell ref="D97:H97"/>
    <mergeCell ref="J97:AF97"/>
    <mergeCell ref="AN98:AP98"/>
    <mergeCell ref="AG98:AM98"/>
    <mergeCell ref="D98:H98"/>
    <mergeCell ref="J98:AF98"/>
    <mergeCell ref="AN101:AP101"/>
    <mergeCell ref="AG101:AM101"/>
    <mergeCell ref="D101:H101"/>
    <mergeCell ref="J101:AF101"/>
    <mergeCell ref="L30:P30"/>
    <mergeCell ref="W30:AE30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97:AP97"/>
    <mergeCell ref="AG97:AM97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1.2a - SO01.2 Zelená stre...'!C2" display="/" xr:uid="{00000000-0004-0000-0000-000001000000}"/>
    <hyperlink ref="A96" location="'1.2b - SO01.2 Zelená stre...'!C2" display="/" xr:uid="{00000000-0004-0000-0000-000002000000}"/>
    <hyperlink ref="A97" location="'1.4a - SO01.4 Zelená stre...'!C2" display="/" xr:uid="{00000000-0004-0000-0000-000004000000}"/>
    <hyperlink ref="A98" location="'1.4b - SO01.4 Zelená stre...'!C2" display="/" xr:uid="{00000000-0004-0000-0000-000005000000}"/>
    <hyperlink ref="A99" location="'2 - SO02 Spevnená plocha ...'!C2" display="/" xr:uid="{00000000-0004-0000-0000-000006000000}"/>
    <hyperlink ref="A100" location="'3 - SO03 Zadržanie dažďov...'!C2" display="/" xr:uid="{00000000-0004-0000-0000-000007000000}"/>
    <hyperlink ref="A101" location="'4 - SO04 Spevnená plocha 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22"/>
  <sheetViews>
    <sheetView showGridLines="0" topLeftCell="A117" workbookViewId="0">
      <selection activeCell="H144" sqref="H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92" t="s">
        <v>476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ROUND(J132,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ROUND((SUM(BE132:BE221)),  2)</f>
        <v>0</v>
      </c>
      <c r="G33" s="26"/>
      <c r="H33" s="26"/>
      <c r="I33" s="95">
        <v>0.2</v>
      </c>
      <c r="J33" s="94">
        <f>ROUND(((SUM(BE132:BE221))*I33),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ROUND((SUM(BF132:BF221)),  2)</f>
        <v>0</v>
      </c>
      <c r="G34" s="26"/>
      <c r="H34" s="26"/>
      <c r="I34" s="95">
        <v>0.2</v>
      </c>
      <c r="J34" s="94">
        <f>ROUND(((SUM(BF132:BF221))*I34),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ROUND((SUM(BG132:BG221)),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ROUND((SUM(BH132:BH221)),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ROUND((SUM(BI132:BI221)),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92" t="str">
        <f>E9</f>
        <v>1.2a - SO01.2 Zelená strecha MS -Knižnica (bez tepelnej izolácie strechy)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J132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2:12" s="9" customFormat="1" ht="24.95" customHeight="1">
      <c r="B97" s="107"/>
      <c r="D97" s="108" t="s">
        <v>105</v>
      </c>
      <c r="E97" s="109"/>
      <c r="F97" s="109"/>
      <c r="G97" s="109"/>
      <c r="H97" s="109"/>
      <c r="I97" s="109"/>
      <c r="J97" s="110">
        <f>J133</f>
        <v>0</v>
      </c>
      <c r="L97" s="107"/>
    </row>
    <row r="98" spans="2:12" s="10" customFormat="1" ht="19.899999999999999" customHeight="1">
      <c r="B98" s="111"/>
      <c r="D98" s="112" t="s">
        <v>106</v>
      </c>
      <c r="E98" s="113"/>
      <c r="F98" s="113"/>
      <c r="G98" s="113"/>
      <c r="H98" s="113"/>
      <c r="I98" s="113"/>
      <c r="J98" s="114">
        <f>J134</f>
        <v>0</v>
      </c>
      <c r="L98" s="111"/>
    </row>
    <row r="99" spans="2:12" s="10" customFormat="1" ht="14.85" customHeight="1">
      <c r="B99" s="111"/>
      <c r="D99" s="112" t="s">
        <v>107</v>
      </c>
      <c r="E99" s="113"/>
      <c r="F99" s="113"/>
      <c r="G99" s="113"/>
      <c r="H99" s="113"/>
      <c r="I99" s="113"/>
      <c r="J99" s="114">
        <f>J144</f>
        <v>0</v>
      </c>
      <c r="L99" s="111"/>
    </row>
    <row r="100" spans="2:12" s="10" customFormat="1" ht="14.85" customHeight="1">
      <c r="B100" s="111"/>
      <c r="D100" s="112" t="s">
        <v>108</v>
      </c>
      <c r="E100" s="113"/>
      <c r="F100" s="113"/>
      <c r="G100" s="113"/>
      <c r="H100" s="113"/>
      <c r="I100" s="113"/>
      <c r="J100" s="114">
        <f>J152</f>
        <v>0</v>
      </c>
      <c r="L100" s="111"/>
    </row>
    <row r="101" spans="2:12" s="10" customFormat="1" ht="19.899999999999999" customHeight="1">
      <c r="B101" s="111"/>
      <c r="D101" s="112" t="s">
        <v>109</v>
      </c>
      <c r="E101" s="113"/>
      <c r="F101" s="113"/>
      <c r="G101" s="113"/>
      <c r="H101" s="113"/>
      <c r="I101" s="113"/>
      <c r="J101" s="114">
        <f>J155</f>
        <v>0</v>
      </c>
      <c r="L101" s="111"/>
    </row>
    <row r="102" spans="2:12" s="10" customFormat="1" ht="19.899999999999999" customHeight="1">
      <c r="B102" s="111"/>
      <c r="D102" s="112" t="s">
        <v>110</v>
      </c>
      <c r="E102" s="113"/>
      <c r="F102" s="113"/>
      <c r="G102" s="113"/>
      <c r="H102" s="113"/>
      <c r="I102" s="113"/>
      <c r="J102" s="114">
        <f>J160</f>
        <v>0</v>
      </c>
      <c r="L102" s="111"/>
    </row>
    <row r="103" spans="2:12" s="10" customFormat="1" ht="19.899999999999999" customHeight="1">
      <c r="B103" s="111"/>
      <c r="D103" s="112" t="s">
        <v>111</v>
      </c>
      <c r="E103" s="113"/>
      <c r="F103" s="113"/>
      <c r="G103" s="113"/>
      <c r="H103" s="113"/>
      <c r="I103" s="113"/>
      <c r="J103" s="114">
        <f>J169</f>
        <v>0</v>
      </c>
      <c r="L103" s="111"/>
    </row>
    <row r="104" spans="2:12" s="9" customFormat="1" ht="24.95" customHeight="1">
      <c r="B104" s="107"/>
      <c r="D104" s="108" t="s">
        <v>112</v>
      </c>
      <c r="E104" s="109"/>
      <c r="F104" s="109"/>
      <c r="G104" s="109"/>
      <c r="H104" s="109"/>
      <c r="I104" s="109"/>
      <c r="J104" s="110">
        <f>J171</f>
        <v>0</v>
      </c>
      <c r="L104" s="107"/>
    </row>
    <row r="105" spans="2:12" s="10" customFormat="1" ht="19.899999999999999" customHeight="1">
      <c r="B105" s="111"/>
      <c r="D105" s="112" t="s">
        <v>113</v>
      </c>
      <c r="E105" s="113"/>
      <c r="F105" s="113"/>
      <c r="G105" s="113"/>
      <c r="H105" s="113"/>
      <c r="I105" s="113"/>
      <c r="J105" s="114">
        <f>J172</f>
        <v>0</v>
      </c>
      <c r="L105" s="111"/>
    </row>
    <row r="106" spans="2:12" s="10" customFormat="1" ht="19.899999999999999" customHeight="1">
      <c r="B106" s="111"/>
      <c r="D106" s="112" t="s">
        <v>114</v>
      </c>
      <c r="E106" s="113"/>
      <c r="F106" s="113"/>
      <c r="G106" s="113"/>
      <c r="H106" s="113"/>
      <c r="I106" s="113"/>
      <c r="J106" s="114">
        <f>J174</f>
        <v>0</v>
      </c>
      <c r="L106" s="111"/>
    </row>
    <row r="107" spans="2:12" s="10" customFormat="1" ht="19.899999999999999" customHeight="1">
      <c r="B107" s="111"/>
      <c r="D107" s="112" t="s">
        <v>116</v>
      </c>
      <c r="E107" s="113"/>
      <c r="F107" s="113"/>
      <c r="G107" s="113"/>
      <c r="H107" s="113"/>
      <c r="I107" s="113"/>
      <c r="J107" s="114">
        <f>J195</f>
        <v>0</v>
      </c>
      <c r="L107" s="111"/>
    </row>
    <row r="108" spans="2:12" s="10" customFormat="1" ht="19.899999999999999" customHeight="1">
      <c r="B108" s="111"/>
      <c r="D108" s="112" t="s">
        <v>117</v>
      </c>
      <c r="E108" s="113"/>
      <c r="F108" s="113"/>
      <c r="G108" s="113"/>
      <c r="H108" s="113"/>
      <c r="I108" s="113"/>
      <c r="J108" s="114">
        <f>J200</f>
        <v>0</v>
      </c>
      <c r="L108" s="111"/>
    </row>
    <row r="109" spans="2:12" s="10" customFormat="1" ht="19.899999999999999" customHeight="1">
      <c r="B109" s="111"/>
      <c r="D109" s="112" t="s">
        <v>118</v>
      </c>
      <c r="E109" s="113"/>
      <c r="F109" s="113"/>
      <c r="G109" s="113"/>
      <c r="H109" s="113"/>
      <c r="I109" s="113"/>
      <c r="J109" s="114">
        <f>J213</f>
        <v>0</v>
      </c>
      <c r="L109" s="111"/>
    </row>
    <row r="110" spans="2:12" s="9" customFormat="1" ht="24.95" customHeight="1">
      <c r="B110" s="107"/>
      <c r="D110" s="108" t="s">
        <v>119</v>
      </c>
      <c r="E110" s="109"/>
      <c r="F110" s="109"/>
      <c r="G110" s="109"/>
      <c r="H110" s="109"/>
      <c r="I110" s="109"/>
      <c r="J110" s="110">
        <f>J217</f>
        <v>0</v>
      </c>
      <c r="L110" s="107"/>
    </row>
    <row r="111" spans="2:12" s="10" customFormat="1" ht="19.899999999999999" customHeight="1">
      <c r="B111" s="111"/>
      <c r="D111" s="112" t="s">
        <v>120</v>
      </c>
      <c r="E111" s="113"/>
      <c r="F111" s="113"/>
      <c r="G111" s="113"/>
      <c r="H111" s="113"/>
      <c r="I111" s="113"/>
      <c r="J111" s="114">
        <f>J218</f>
        <v>0</v>
      </c>
      <c r="L111" s="111"/>
    </row>
    <row r="112" spans="2:12" s="9" customFormat="1" ht="24.95" customHeight="1">
      <c r="B112" s="107"/>
      <c r="D112" s="108" t="s">
        <v>121</v>
      </c>
      <c r="E112" s="109"/>
      <c r="F112" s="109"/>
      <c r="G112" s="109"/>
      <c r="H112" s="109"/>
      <c r="I112" s="109"/>
      <c r="J112" s="110">
        <f>J220</f>
        <v>0</v>
      </c>
      <c r="L112" s="107"/>
    </row>
    <row r="113" spans="1:31" s="2" customFormat="1" ht="21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>
      <c r="A114" s="26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>
      <c r="A118" s="26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>
      <c r="A119" s="26"/>
      <c r="B119" s="27"/>
      <c r="C119" s="18" t="s">
        <v>122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12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202" t="str">
        <f>E7</f>
        <v>Vodozádržné opatrenia v obci Vinica</v>
      </c>
      <c r="F122" s="203"/>
      <c r="G122" s="203"/>
      <c r="H122" s="203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99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24.75" customHeight="1">
      <c r="A124" s="26"/>
      <c r="B124" s="27"/>
      <c r="C124" s="26"/>
      <c r="D124" s="26"/>
      <c r="E124" s="192" t="str">
        <f>E9</f>
        <v>1.2a - SO01.2 Zelená strecha MS -Knižnica (bez tepelnej izolácie strechy)</v>
      </c>
      <c r="F124" s="201"/>
      <c r="G124" s="201"/>
      <c r="H124" s="201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16</v>
      </c>
      <c r="D126" s="26"/>
      <c r="E126" s="26"/>
      <c r="F126" s="21" t="str">
        <f>F12</f>
        <v>Obec Vinica</v>
      </c>
      <c r="G126" s="26"/>
      <c r="H126" s="26"/>
      <c r="I126" s="23" t="s">
        <v>18</v>
      </c>
      <c r="J126" s="49">
        <f>IF(J12="","",J12)</f>
        <v>44306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19</v>
      </c>
      <c r="D128" s="26"/>
      <c r="E128" s="26"/>
      <c r="F128" s="21" t="str">
        <f>E15</f>
        <v>Obec Vinica</v>
      </c>
      <c r="G128" s="26"/>
      <c r="H128" s="26"/>
      <c r="I128" s="23" t="s">
        <v>24</v>
      </c>
      <c r="J128" s="24" t="str">
        <f>E21</f>
        <v>JM1 s.r.o.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22</v>
      </c>
      <c r="D129" s="26"/>
      <c r="E129" s="26"/>
      <c r="F129" s="21" t="str">
        <f>IF(E18="","",E18)</f>
        <v xml:space="preserve"> </v>
      </c>
      <c r="G129" s="26"/>
      <c r="H129" s="26"/>
      <c r="I129" s="23" t="s">
        <v>27</v>
      </c>
      <c r="J129" s="24" t="str">
        <f>E24</f>
        <v>Ing. Feciľak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>
      <c r="A131" s="115"/>
      <c r="B131" s="116"/>
      <c r="C131" s="117" t="s">
        <v>123</v>
      </c>
      <c r="D131" s="118" t="s">
        <v>55</v>
      </c>
      <c r="E131" s="118" t="s">
        <v>51</v>
      </c>
      <c r="F131" s="118" t="s">
        <v>52</v>
      </c>
      <c r="G131" s="118" t="s">
        <v>124</v>
      </c>
      <c r="H131" s="118" t="s">
        <v>125</v>
      </c>
      <c r="I131" s="118" t="s">
        <v>126</v>
      </c>
      <c r="J131" s="119" t="s">
        <v>102</v>
      </c>
      <c r="K131" s="120" t="s">
        <v>127</v>
      </c>
      <c r="L131" s="121"/>
      <c r="M131" s="56" t="s">
        <v>1</v>
      </c>
      <c r="N131" s="57" t="s">
        <v>34</v>
      </c>
      <c r="O131" s="57" t="s">
        <v>128</v>
      </c>
      <c r="P131" s="57" t="s">
        <v>129</v>
      </c>
      <c r="Q131" s="57" t="s">
        <v>130</v>
      </c>
      <c r="R131" s="57" t="s">
        <v>131</v>
      </c>
      <c r="S131" s="57" t="s">
        <v>132</v>
      </c>
      <c r="T131" s="58" t="s">
        <v>133</v>
      </c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</row>
    <row r="132" spans="1:65" s="2" customFormat="1" ht="22.9" customHeight="1">
      <c r="A132" s="26"/>
      <c r="B132" s="27"/>
      <c r="C132" s="63" t="s">
        <v>103</v>
      </c>
      <c r="D132" s="26"/>
      <c r="E132" s="26"/>
      <c r="F132" s="26"/>
      <c r="G132" s="26"/>
      <c r="H132" s="26"/>
      <c r="I132" s="26"/>
      <c r="J132" s="122">
        <f>BK132</f>
        <v>0</v>
      </c>
      <c r="K132" s="26"/>
      <c r="L132" s="27"/>
      <c r="M132" s="59"/>
      <c r="N132" s="50"/>
      <c r="O132" s="60"/>
      <c r="P132" s="123">
        <f>P133+P171+P217+P220</f>
        <v>764.84865800000011</v>
      </c>
      <c r="Q132" s="60"/>
      <c r="R132" s="123">
        <f>R133+R171+R217+R220</f>
        <v>39.62805591</v>
      </c>
      <c r="S132" s="60"/>
      <c r="T132" s="124">
        <f>T133+T171+T217+T220</f>
        <v>0.44327399999999995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69</v>
      </c>
      <c r="AU132" s="14" t="s">
        <v>104</v>
      </c>
      <c r="BK132" s="125">
        <f>BK133+BK171+BK217+BK220</f>
        <v>0</v>
      </c>
    </row>
    <row r="133" spans="1:65" s="12" customFormat="1" ht="25.9" customHeight="1">
      <c r="B133" s="126"/>
      <c r="D133" s="127" t="s">
        <v>69</v>
      </c>
      <c r="E133" s="128" t="s">
        <v>134</v>
      </c>
      <c r="F133" s="128" t="s">
        <v>135</v>
      </c>
      <c r="J133" s="129">
        <f>BK133</f>
        <v>0</v>
      </c>
      <c r="L133" s="126"/>
      <c r="M133" s="130"/>
      <c r="N133" s="131"/>
      <c r="O133" s="131"/>
      <c r="P133" s="132">
        <f>P134+P155+P160+P169</f>
        <v>434.89269700000006</v>
      </c>
      <c r="Q133" s="131"/>
      <c r="R133" s="132">
        <f>R134+R155+R160+R169</f>
        <v>37.714676140000002</v>
      </c>
      <c r="S133" s="131"/>
      <c r="T133" s="133">
        <f>T134+T155+T160+T169</f>
        <v>0</v>
      </c>
      <c r="AR133" s="127" t="s">
        <v>76</v>
      </c>
      <c r="AT133" s="134" t="s">
        <v>69</v>
      </c>
      <c r="AU133" s="134" t="s">
        <v>70</v>
      </c>
      <c r="AY133" s="127" t="s">
        <v>136</v>
      </c>
      <c r="BK133" s="135">
        <f>BK134+BK155+BK160+BK169</f>
        <v>0</v>
      </c>
    </row>
    <row r="134" spans="1:65" s="12" customFormat="1" ht="22.9" customHeight="1">
      <c r="B134" s="126"/>
      <c r="D134" s="127" t="s">
        <v>69</v>
      </c>
      <c r="E134" s="136" t="s">
        <v>76</v>
      </c>
      <c r="F134" s="136" t="s">
        <v>137</v>
      </c>
      <c r="J134" s="137">
        <f>BK134</f>
        <v>0</v>
      </c>
      <c r="L134" s="126"/>
      <c r="M134" s="130"/>
      <c r="N134" s="131"/>
      <c r="O134" s="131"/>
      <c r="P134" s="132">
        <f>P135+SUM(P136:P144)+P152</f>
        <v>225.41832100000002</v>
      </c>
      <c r="Q134" s="131"/>
      <c r="R134" s="132">
        <f>R135+SUM(R136:R144)+R152</f>
        <v>37.321981690000001</v>
      </c>
      <c r="S134" s="131"/>
      <c r="T134" s="133">
        <f>T135+SUM(T136:T144)+T152</f>
        <v>0</v>
      </c>
      <c r="AR134" s="127" t="s">
        <v>76</v>
      </c>
      <c r="AT134" s="134" t="s">
        <v>69</v>
      </c>
      <c r="AU134" s="134" t="s">
        <v>76</v>
      </c>
      <c r="AY134" s="127" t="s">
        <v>136</v>
      </c>
      <c r="BK134" s="135">
        <f>BK135+SUM(BK136:BK144)+BK152</f>
        <v>0</v>
      </c>
    </row>
    <row r="135" spans="1:65" s="2" customFormat="1" ht="14.45" customHeight="1">
      <c r="A135" s="26"/>
      <c r="B135" s="138"/>
      <c r="C135" s="139" t="s">
        <v>76</v>
      </c>
      <c r="D135" s="139" t="s">
        <v>138</v>
      </c>
      <c r="E135" s="140" t="s">
        <v>139</v>
      </c>
      <c r="F135" s="141" t="s">
        <v>140</v>
      </c>
      <c r="G135" s="142" t="s">
        <v>141</v>
      </c>
      <c r="H135" s="143">
        <v>0.66600000000000004</v>
      </c>
      <c r="I135" s="144"/>
      <c r="J135" s="144">
        <f t="shared" ref="J135:J143" si="0">ROUND(I135*H135,2)</f>
        <v>0</v>
      </c>
      <c r="K135" s="145"/>
      <c r="L135" s="27"/>
      <c r="M135" s="146" t="s">
        <v>1</v>
      </c>
      <c r="N135" s="147" t="s">
        <v>36</v>
      </c>
      <c r="O135" s="148">
        <v>2.9780000000000002</v>
      </c>
      <c r="P135" s="148">
        <f t="shared" ref="P135:P143" si="1">O135*H135</f>
        <v>1.9833480000000003</v>
      </c>
      <c r="Q135" s="148">
        <v>0</v>
      </c>
      <c r="R135" s="148">
        <f t="shared" ref="R135:R143" si="2">Q135*H135</f>
        <v>0</v>
      </c>
      <c r="S135" s="148">
        <v>0</v>
      </c>
      <c r="T135" s="149">
        <f t="shared" ref="T135:T143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95</v>
      </c>
      <c r="AT135" s="150" t="s">
        <v>138</v>
      </c>
      <c r="AU135" s="150" t="s">
        <v>89</v>
      </c>
      <c r="AY135" s="14" t="s">
        <v>136</v>
      </c>
      <c r="BE135" s="151">
        <f t="shared" ref="BE135:BE143" si="4">IF(N135="základná",J135,0)</f>
        <v>0</v>
      </c>
      <c r="BF135" s="151">
        <f t="shared" ref="BF135:BF143" si="5">IF(N135="znížená",J135,0)</f>
        <v>0</v>
      </c>
      <c r="BG135" s="151">
        <f t="shared" ref="BG135:BG143" si="6">IF(N135="zákl. prenesená",J135,0)</f>
        <v>0</v>
      </c>
      <c r="BH135" s="151">
        <f t="shared" ref="BH135:BH143" si="7">IF(N135="zníž. prenesená",J135,0)</f>
        <v>0</v>
      </c>
      <c r="BI135" s="151">
        <f t="shared" ref="BI135:BI143" si="8">IF(N135="nulová",J135,0)</f>
        <v>0</v>
      </c>
      <c r="BJ135" s="14" t="s">
        <v>89</v>
      </c>
      <c r="BK135" s="151">
        <f t="shared" ref="BK135:BK143" si="9">ROUND(I135*H135,2)</f>
        <v>0</v>
      </c>
      <c r="BL135" s="14" t="s">
        <v>95</v>
      </c>
      <c r="BM135" s="150" t="s">
        <v>142</v>
      </c>
    </row>
    <row r="136" spans="1:65" s="2" customFormat="1" ht="14.45" customHeight="1">
      <c r="A136" s="26"/>
      <c r="B136" s="138"/>
      <c r="C136" s="152" t="s">
        <v>89</v>
      </c>
      <c r="D136" s="152" t="s">
        <v>143</v>
      </c>
      <c r="E136" s="153" t="s">
        <v>144</v>
      </c>
      <c r="F136" s="154" t="s">
        <v>145</v>
      </c>
      <c r="G136" s="155" t="s">
        <v>146</v>
      </c>
      <c r="H136" s="156">
        <v>1.325</v>
      </c>
      <c r="I136" s="157"/>
      <c r="J136" s="157">
        <f t="shared" si="0"/>
        <v>0</v>
      </c>
      <c r="K136" s="158"/>
      <c r="L136" s="159"/>
      <c r="M136" s="160" t="s">
        <v>1</v>
      </c>
      <c r="N136" s="161" t="s">
        <v>36</v>
      </c>
      <c r="O136" s="148">
        <v>0</v>
      </c>
      <c r="P136" s="148">
        <f t="shared" si="1"/>
        <v>0</v>
      </c>
      <c r="Q136" s="148">
        <v>1</v>
      </c>
      <c r="R136" s="148">
        <f t="shared" si="2"/>
        <v>1.325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147</v>
      </c>
      <c r="AT136" s="150" t="s">
        <v>143</v>
      </c>
      <c r="AU136" s="150" t="s">
        <v>89</v>
      </c>
      <c r="AY136" s="14" t="s">
        <v>136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89</v>
      </c>
      <c r="BK136" s="151">
        <f t="shared" si="9"/>
        <v>0</v>
      </c>
      <c r="BL136" s="14" t="s">
        <v>95</v>
      </c>
      <c r="BM136" s="150" t="s">
        <v>148</v>
      </c>
    </row>
    <row r="137" spans="1:65" s="2" customFormat="1" ht="14.45" customHeight="1">
      <c r="A137" s="26"/>
      <c r="B137" s="138"/>
      <c r="C137" s="139" t="s">
        <v>92</v>
      </c>
      <c r="D137" s="139" t="s">
        <v>138</v>
      </c>
      <c r="E137" s="140" t="s">
        <v>149</v>
      </c>
      <c r="F137" s="141" t="s">
        <v>150</v>
      </c>
      <c r="G137" s="142" t="s">
        <v>151</v>
      </c>
      <c r="H137" s="143">
        <v>278.19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36</v>
      </c>
      <c r="O137" s="148">
        <v>0.128</v>
      </c>
      <c r="P137" s="148">
        <f t="shared" si="1"/>
        <v>35.608319999999999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95</v>
      </c>
      <c r="AT137" s="150" t="s">
        <v>138</v>
      </c>
      <c r="AU137" s="150" t="s">
        <v>89</v>
      </c>
      <c r="AY137" s="14" t="s">
        <v>136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89</v>
      </c>
      <c r="BK137" s="151">
        <f t="shared" si="9"/>
        <v>0</v>
      </c>
      <c r="BL137" s="14" t="s">
        <v>95</v>
      </c>
      <c r="BM137" s="150" t="s">
        <v>152</v>
      </c>
    </row>
    <row r="138" spans="1:65" s="2" customFormat="1" ht="14.45" customHeight="1">
      <c r="A138" s="26"/>
      <c r="B138" s="138"/>
      <c r="C138" s="152" t="s">
        <v>95</v>
      </c>
      <c r="D138" s="152" t="s">
        <v>143</v>
      </c>
      <c r="E138" s="153" t="s">
        <v>153</v>
      </c>
      <c r="F138" s="154" t="s">
        <v>154</v>
      </c>
      <c r="G138" s="155" t="s">
        <v>141</v>
      </c>
      <c r="H138" s="156">
        <v>25.036999999999999</v>
      </c>
      <c r="I138" s="157"/>
      <c r="J138" s="157">
        <f t="shared" si="0"/>
        <v>0</v>
      </c>
      <c r="K138" s="158"/>
      <c r="L138" s="159"/>
      <c r="M138" s="160" t="s">
        <v>1</v>
      </c>
      <c r="N138" s="161" t="s">
        <v>36</v>
      </c>
      <c r="O138" s="148">
        <v>0</v>
      </c>
      <c r="P138" s="148">
        <f t="shared" si="1"/>
        <v>0</v>
      </c>
      <c r="Q138" s="148">
        <v>1</v>
      </c>
      <c r="R138" s="148">
        <f t="shared" si="2"/>
        <v>25.036999999999999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147</v>
      </c>
      <c r="AT138" s="150" t="s">
        <v>143</v>
      </c>
      <c r="AU138" s="150" t="s">
        <v>89</v>
      </c>
      <c r="AY138" s="14" t="s">
        <v>136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89</v>
      </c>
      <c r="BK138" s="151">
        <f t="shared" si="9"/>
        <v>0</v>
      </c>
      <c r="BL138" s="14" t="s">
        <v>95</v>
      </c>
      <c r="BM138" s="150" t="s">
        <v>155</v>
      </c>
    </row>
    <row r="139" spans="1:65" s="2" customFormat="1" ht="24.2" customHeight="1">
      <c r="A139" s="26"/>
      <c r="B139" s="138"/>
      <c r="C139" s="139" t="s">
        <v>156</v>
      </c>
      <c r="D139" s="139" t="s">
        <v>138</v>
      </c>
      <c r="E139" s="140" t="s">
        <v>157</v>
      </c>
      <c r="F139" s="141" t="s">
        <v>158</v>
      </c>
      <c r="G139" s="142" t="s">
        <v>159</v>
      </c>
      <c r="H139" s="143">
        <v>1391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36</v>
      </c>
      <c r="O139" s="148">
        <v>2.4E-2</v>
      </c>
      <c r="P139" s="148">
        <f t="shared" si="1"/>
        <v>33.384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95</v>
      </c>
      <c r="AT139" s="150" t="s">
        <v>138</v>
      </c>
      <c r="AU139" s="150" t="s">
        <v>89</v>
      </c>
      <c r="AY139" s="14" t="s">
        <v>136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89</v>
      </c>
      <c r="BK139" s="151">
        <f t="shared" si="9"/>
        <v>0</v>
      </c>
      <c r="BL139" s="14" t="s">
        <v>95</v>
      </c>
      <c r="BM139" s="150" t="s">
        <v>160</v>
      </c>
    </row>
    <row r="140" spans="1:65" s="2" customFormat="1" ht="14.45" customHeight="1">
      <c r="A140" s="26"/>
      <c r="B140" s="138"/>
      <c r="C140" s="139" t="s">
        <v>161</v>
      </c>
      <c r="D140" s="139" t="s">
        <v>138</v>
      </c>
      <c r="E140" s="140" t="s">
        <v>162</v>
      </c>
      <c r="F140" s="141" t="s">
        <v>163</v>
      </c>
      <c r="G140" s="142" t="s">
        <v>159</v>
      </c>
      <c r="H140" s="143">
        <v>1391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36</v>
      </c>
      <c r="O140" s="148">
        <v>8.9999999999999993E-3</v>
      </c>
      <c r="P140" s="148">
        <f t="shared" si="1"/>
        <v>12.518999999999998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95</v>
      </c>
      <c r="AT140" s="150" t="s">
        <v>138</v>
      </c>
      <c r="AU140" s="150" t="s">
        <v>89</v>
      </c>
      <c r="AY140" s="14" t="s">
        <v>136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89</v>
      </c>
      <c r="BK140" s="151">
        <f t="shared" si="9"/>
        <v>0</v>
      </c>
      <c r="BL140" s="14" t="s">
        <v>95</v>
      </c>
      <c r="BM140" s="150" t="s">
        <v>164</v>
      </c>
    </row>
    <row r="141" spans="1:65" s="2" customFormat="1" ht="14.45" customHeight="1">
      <c r="A141" s="26"/>
      <c r="B141" s="138"/>
      <c r="C141" s="152" t="s">
        <v>165</v>
      </c>
      <c r="D141" s="152" t="s">
        <v>143</v>
      </c>
      <c r="E141" s="153" t="s">
        <v>166</v>
      </c>
      <c r="F141" s="154" t="s">
        <v>167</v>
      </c>
      <c r="G141" s="155" t="s">
        <v>159</v>
      </c>
      <c r="H141" s="156">
        <v>1391</v>
      </c>
      <c r="I141" s="157"/>
      <c r="J141" s="157">
        <f t="shared" si="0"/>
        <v>0</v>
      </c>
      <c r="K141" s="158"/>
      <c r="L141" s="159"/>
      <c r="M141" s="160" t="s">
        <v>1</v>
      </c>
      <c r="N141" s="161" t="s">
        <v>36</v>
      </c>
      <c r="O141" s="148">
        <v>0</v>
      </c>
      <c r="P141" s="148">
        <f t="shared" si="1"/>
        <v>0</v>
      </c>
      <c r="Q141" s="148">
        <v>5.0000000000000001E-4</v>
      </c>
      <c r="R141" s="148">
        <f t="shared" si="2"/>
        <v>0.69550000000000001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147</v>
      </c>
      <c r="AT141" s="150" t="s">
        <v>143</v>
      </c>
      <c r="AU141" s="150" t="s">
        <v>89</v>
      </c>
      <c r="AY141" s="14" t="s">
        <v>136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89</v>
      </c>
      <c r="BK141" s="151">
        <f t="shared" si="9"/>
        <v>0</v>
      </c>
      <c r="BL141" s="14" t="s">
        <v>95</v>
      </c>
      <c r="BM141" s="150" t="s">
        <v>168</v>
      </c>
    </row>
    <row r="142" spans="1:65" s="2" customFormat="1" ht="14.45" customHeight="1">
      <c r="A142" s="26"/>
      <c r="B142" s="138"/>
      <c r="C142" s="139" t="s">
        <v>147</v>
      </c>
      <c r="D142" s="139" t="s">
        <v>138</v>
      </c>
      <c r="E142" s="140" t="s">
        <v>169</v>
      </c>
      <c r="F142" s="141" t="s">
        <v>170</v>
      </c>
      <c r="G142" s="142" t="s">
        <v>141</v>
      </c>
      <c r="H142" s="143">
        <v>2.782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36</v>
      </c>
      <c r="O142" s="148">
        <v>1.175</v>
      </c>
      <c r="P142" s="148">
        <f t="shared" si="1"/>
        <v>3.26885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95</v>
      </c>
      <c r="AT142" s="150" t="s">
        <v>138</v>
      </c>
      <c r="AU142" s="150" t="s">
        <v>89</v>
      </c>
      <c r="AY142" s="14" t="s">
        <v>136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89</v>
      </c>
      <c r="BK142" s="151">
        <f t="shared" si="9"/>
        <v>0</v>
      </c>
      <c r="BL142" s="14" t="s">
        <v>95</v>
      </c>
      <c r="BM142" s="150" t="s">
        <v>171</v>
      </c>
    </row>
    <row r="143" spans="1:65" s="2" customFormat="1" ht="24.2" customHeight="1">
      <c r="A143" s="26"/>
      <c r="B143" s="138"/>
      <c r="C143" s="139" t="s">
        <v>172</v>
      </c>
      <c r="D143" s="139" t="s">
        <v>138</v>
      </c>
      <c r="E143" s="140" t="s">
        <v>173</v>
      </c>
      <c r="F143" s="141" t="s">
        <v>174</v>
      </c>
      <c r="G143" s="142" t="s">
        <v>141</v>
      </c>
      <c r="H143" s="143">
        <v>2.782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36</v>
      </c>
      <c r="O143" s="148">
        <v>0.91</v>
      </c>
      <c r="P143" s="148">
        <f t="shared" si="1"/>
        <v>2.5316200000000002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95</v>
      </c>
      <c r="AT143" s="150" t="s">
        <v>138</v>
      </c>
      <c r="AU143" s="150" t="s">
        <v>89</v>
      </c>
      <c r="AY143" s="14" t="s">
        <v>136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89</v>
      </c>
      <c r="BK143" s="151">
        <f t="shared" si="9"/>
        <v>0</v>
      </c>
      <c r="BL143" s="14" t="s">
        <v>95</v>
      </c>
      <c r="BM143" s="150" t="s">
        <v>175</v>
      </c>
    </row>
    <row r="144" spans="1:65" s="12" customFormat="1" ht="20.85" customHeight="1">
      <c r="B144" s="126"/>
      <c r="D144" s="127" t="s">
        <v>69</v>
      </c>
      <c r="E144" s="136" t="s">
        <v>95</v>
      </c>
      <c r="F144" s="136" t="s">
        <v>176</v>
      </c>
      <c r="J144" s="137">
        <f>BK144</f>
        <v>0</v>
      </c>
      <c r="L144" s="126"/>
      <c r="M144" s="130"/>
      <c r="N144" s="131"/>
      <c r="O144" s="131"/>
      <c r="P144" s="132">
        <f>SUM(P145:P151)</f>
        <v>133.725583</v>
      </c>
      <c r="Q144" s="131"/>
      <c r="R144" s="132">
        <f>SUM(R145:R151)</f>
        <v>9.7098056899999996</v>
      </c>
      <c r="S144" s="131"/>
      <c r="T144" s="133">
        <f>SUM(T145:T151)</f>
        <v>0</v>
      </c>
      <c r="AR144" s="127" t="s">
        <v>76</v>
      </c>
      <c r="AT144" s="134" t="s">
        <v>69</v>
      </c>
      <c r="AU144" s="134" t="s">
        <v>89</v>
      </c>
      <c r="AY144" s="127" t="s">
        <v>136</v>
      </c>
      <c r="BK144" s="135">
        <f>SUM(BK145:BK151)</f>
        <v>0</v>
      </c>
    </row>
    <row r="145" spans="1:65" s="2" customFormat="1" ht="14.45" customHeight="1">
      <c r="A145" s="26"/>
      <c r="B145" s="138"/>
      <c r="C145" s="139" t="s">
        <v>177</v>
      </c>
      <c r="D145" s="139" t="s">
        <v>138</v>
      </c>
      <c r="E145" s="140" t="s">
        <v>178</v>
      </c>
      <c r="F145" s="141" t="s">
        <v>179</v>
      </c>
      <c r="G145" s="142" t="s">
        <v>141</v>
      </c>
      <c r="H145" s="143">
        <v>3.444</v>
      </c>
      <c r="I145" s="144"/>
      <c r="J145" s="144">
        <f t="shared" ref="J145:J151" si="10">ROUND(I145*H145,2)</f>
        <v>0</v>
      </c>
      <c r="K145" s="145"/>
      <c r="L145" s="27"/>
      <c r="M145" s="146" t="s">
        <v>1</v>
      </c>
      <c r="N145" s="147" t="s">
        <v>36</v>
      </c>
      <c r="O145" s="148">
        <v>1.58</v>
      </c>
      <c r="P145" s="148">
        <f t="shared" ref="P145:P151" si="11">O145*H145</f>
        <v>5.4415200000000006</v>
      </c>
      <c r="Q145" s="148">
        <v>2.4018600000000001</v>
      </c>
      <c r="R145" s="148">
        <f t="shared" ref="R145:R151" si="12">Q145*H145</f>
        <v>8.2720058400000003</v>
      </c>
      <c r="S145" s="148">
        <v>0</v>
      </c>
      <c r="T145" s="149">
        <f t="shared" ref="T145:T151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95</v>
      </c>
      <c r="AT145" s="150" t="s">
        <v>138</v>
      </c>
      <c r="AU145" s="150" t="s">
        <v>92</v>
      </c>
      <c r="AY145" s="14" t="s">
        <v>136</v>
      </c>
      <c r="BE145" s="151">
        <f t="shared" ref="BE145:BE151" si="14">IF(N145="základná",J145,0)</f>
        <v>0</v>
      </c>
      <c r="BF145" s="151">
        <f t="shared" ref="BF145:BF151" si="15">IF(N145="znížená",J145,0)</f>
        <v>0</v>
      </c>
      <c r="BG145" s="151">
        <f t="shared" ref="BG145:BG151" si="16">IF(N145="zákl. prenesená",J145,0)</f>
        <v>0</v>
      </c>
      <c r="BH145" s="151">
        <f t="shared" ref="BH145:BH151" si="17">IF(N145="zníž. prenesená",J145,0)</f>
        <v>0</v>
      </c>
      <c r="BI145" s="151">
        <f t="shared" ref="BI145:BI151" si="18">IF(N145="nulová",J145,0)</f>
        <v>0</v>
      </c>
      <c r="BJ145" s="14" t="s">
        <v>89</v>
      </c>
      <c r="BK145" s="151">
        <f t="shared" ref="BK145:BK151" si="19">ROUND(I145*H145,2)</f>
        <v>0</v>
      </c>
      <c r="BL145" s="14" t="s">
        <v>95</v>
      </c>
      <c r="BM145" s="150" t="s">
        <v>180</v>
      </c>
    </row>
    <row r="146" spans="1:65" s="2" customFormat="1" ht="24.2" customHeight="1">
      <c r="A146" s="26"/>
      <c r="B146" s="138"/>
      <c r="C146" s="139" t="s">
        <v>181</v>
      </c>
      <c r="D146" s="139" t="s">
        <v>138</v>
      </c>
      <c r="E146" s="140" t="s">
        <v>182</v>
      </c>
      <c r="F146" s="141" t="s">
        <v>183</v>
      </c>
      <c r="G146" s="142" t="s">
        <v>151</v>
      </c>
      <c r="H146" s="143">
        <v>27.55</v>
      </c>
      <c r="I146" s="144"/>
      <c r="J146" s="144">
        <f t="shared" si="10"/>
        <v>0</v>
      </c>
      <c r="K146" s="145"/>
      <c r="L146" s="27"/>
      <c r="M146" s="146" t="s">
        <v>1</v>
      </c>
      <c r="N146" s="147" t="s">
        <v>36</v>
      </c>
      <c r="O146" s="148">
        <v>0.48199999999999998</v>
      </c>
      <c r="P146" s="148">
        <f t="shared" si="11"/>
        <v>13.2791</v>
      </c>
      <c r="Q146" s="148">
        <v>3.4099999999999998E-3</v>
      </c>
      <c r="R146" s="148">
        <f t="shared" si="12"/>
        <v>9.3945500000000001E-2</v>
      </c>
      <c r="S146" s="148">
        <v>0</v>
      </c>
      <c r="T146" s="149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95</v>
      </c>
      <c r="AT146" s="150" t="s">
        <v>138</v>
      </c>
      <c r="AU146" s="150" t="s">
        <v>92</v>
      </c>
      <c r="AY146" s="14" t="s">
        <v>136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4" t="s">
        <v>89</v>
      </c>
      <c r="BK146" s="151">
        <f t="shared" si="19"/>
        <v>0</v>
      </c>
      <c r="BL146" s="14" t="s">
        <v>95</v>
      </c>
      <c r="BM146" s="150" t="s">
        <v>184</v>
      </c>
    </row>
    <row r="147" spans="1:65" s="2" customFormat="1" ht="24.2" customHeight="1">
      <c r="A147" s="26"/>
      <c r="B147" s="138"/>
      <c r="C147" s="139" t="s">
        <v>185</v>
      </c>
      <c r="D147" s="139" t="s">
        <v>138</v>
      </c>
      <c r="E147" s="140" t="s">
        <v>186</v>
      </c>
      <c r="F147" s="141" t="s">
        <v>187</v>
      </c>
      <c r="G147" s="142" t="s">
        <v>151</v>
      </c>
      <c r="H147" s="143">
        <v>27.55</v>
      </c>
      <c r="I147" s="144"/>
      <c r="J147" s="144">
        <f t="shared" si="10"/>
        <v>0</v>
      </c>
      <c r="K147" s="145"/>
      <c r="L147" s="27"/>
      <c r="M147" s="146" t="s">
        <v>1</v>
      </c>
      <c r="N147" s="147" t="s">
        <v>36</v>
      </c>
      <c r="O147" s="148">
        <v>0.23899999999999999</v>
      </c>
      <c r="P147" s="148">
        <f t="shared" si="11"/>
        <v>6.5844499999999995</v>
      </c>
      <c r="Q147" s="148">
        <v>0</v>
      </c>
      <c r="R147" s="148">
        <f t="shared" si="12"/>
        <v>0</v>
      </c>
      <c r="S147" s="148">
        <v>0</v>
      </c>
      <c r="T147" s="149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95</v>
      </c>
      <c r="AT147" s="150" t="s">
        <v>138</v>
      </c>
      <c r="AU147" s="150" t="s">
        <v>92</v>
      </c>
      <c r="AY147" s="14" t="s">
        <v>136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4" t="s">
        <v>89</v>
      </c>
      <c r="BK147" s="151">
        <f t="shared" si="19"/>
        <v>0</v>
      </c>
      <c r="BL147" s="14" t="s">
        <v>95</v>
      </c>
      <c r="BM147" s="150" t="s">
        <v>188</v>
      </c>
    </row>
    <row r="148" spans="1:65" s="2" customFormat="1" ht="24.2" customHeight="1">
      <c r="A148" s="26"/>
      <c r="B148" s="138"/>
      <c r="C148" s="139" t="s">
        <v>189</v>
      </c>
      <c r="D148" s="139" t="s">
        <v>138</v>
      </c>
      <c r="E148" s="140" t="s">
        <v>190</v>
      </c>
      <c r="F148" s="141" t="s">
        <v>191</v>
      </c>
      <c r="G148" s="142" t="s">
        <v>146</v>
      </c>
      <c r="H148" s="143">
        <v>0.55100000000000005</v>
      </c>
      <c r="I148" s="144"/>
      <c r="J148" s="144">
        <f t="shared" si="10"/>
        <v>0</v>
      </c>
      <c r="K148" s="145"/>
      <c r="L148" s="27"/>
      <c r="M148" s="146" t="s">
        <v>1</v>
      </c>
      <c r="N148" s="147" t="s">
        <v>36</v>
      </c>
      <c r="O148" s="148">
        <v>35.619</v>
      </c>
      <c r="P148" s="148">
        <f t="shared" si="11"/>
        <v>19.626069000000001</v>
      </c>
      <c r="Q148" s="148">
        <v>1.0165999999999999</v>
      </c>
      <c r="R148" s="148">
        <f t="shared" si="12"/>
        <v>0.56014660000000005</v>
      </c>
      <c r="S148" s="148">
        <v>0</v>
      </c>
      <c r="T148" s="149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95</v>
      </c>
      <c r="AT148" s="150" t="s">
        <v>138</v>
      </c>
      <c r="AU148" s="150" t="s">
        <v>92</v>
      </c>
      <c r="AY148" s="14" t="s">
        <v>136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4" t="s">
        <v>89</v>
      </c>
      <c r="BK148" s="151">
        <f t="shared" si="19"/>
        <v>0</v>
      </c>
      <c r="BL148" s="14" t="s">
        <v>95</v>
      </c>
      <c r="BM148" s="150" t="s">
        <v>192</v>
      </c>
    </row>
    <row r="149" spans="1:65" s="2" customFormat="1" ht="37.9" customHeight="1">
      <c r="A149" s="26"/>
      <c r="B149" s="138"/>
      <c r="C149" s="139" t="s">
        <v>193</v>
      </c>
      <c r="D149" s="139" t="s">
        <v>138</v>
      </c>
      <c r="E149" s="140" t="s">
        <v>194</v>
      </c>
      <c r="F149" s="141" t="s">
        <v>195</v>
      </c>
      <c r="G149" s="142" t="s">
        <v>151</v>
      </c>
      <c r="H149" s="143">
        <v>965.15700000000004</v>
      </c>
      <c r="I149" s="144"/>
      <c r="J149" s="144">
        <f t="shared" si="10"/>
        <v>0</v>
      </c>
      <c r="K149" s="145"/>
      <c r="L149" s="27"/>
      <c r="M149" s="146" t="s">
        <v>1</v>
      </c>
      <c r="N149" s="147" t="s">
        <v>36</v>
      </c>
      <c r="O149" s="148">
        <v>9.1999999999999998E-2</v>
      </c>
      <c r="P149" s="148">
        <f t="shared" si="11"/>
        <v>88.794443999999999</v>
      </c>
      <c r="Q149" s="148">
        <v>2.7999999999999998E-4</v>
      </c>
      <c r="R149" s="148">
        <f t="shared" si="12"/>
        <v>0.27024396000000001</v>
      </c>
      <c r="S149" s="148">
        <v>0</v>
      </c>
      <c r="T149" s="149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95</v>
      </c>
      <c r="AT149" s="150" t="s">
        <v>138</v>
      </c>
      <c r="AU149" s="150" t="s">
        <v>92</v>
      </c>
      <c r="AY149" s="14" t="s">
        <v>136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4" t="s">
        <v>89</v>
      </c>
      <c r="BK149" s="151">
        <f t="shared" si="19"/>
        <v>0</v>
      </c>
      <c r="BL149" s="14" t="s">
        <v>95</v>
      </c>
      <c r="BM149" s="150" t="s">
        <v>196</v>
      </c>
    </row>
    <row r="150" spans="1:65" s="2" customFormat="1" ht="14.45" customHeight="1">
      <c r="A150" s="26"/>
      <c r="B150" s="138"/>
      <c r="C150" s="152" t="s">
        <v>197</v>
      </c>
      <c r="D150" s="152" t="s">
        <v>143</v>
      </c>
      <c r="E150" s="153" t="s">
        <v>198</v>
      </c>
      <c r="F150" s="154" t="s">
        <v>199</v>
      </c>
      <c r="G150" s="155" t="s">
        <v>151</v>
      </c>
      <c r="H150" s="156">
        <v>386.06299999999999</v>
      </c>
      <c r="I150" s="157"/>
      <c r="J150" s="157">
        <f t="shared" si="10"/>
        <v>0</v>
      </c>
      <c r="K150" s="158"/>
      <c r="L150" s="159"/>
      <c r="M150" s="160" t="s">
        <v>1</v>
      </c>
      <c r="N150" s="161" t="s">
        <v>36</v>
      </c>
      <c r="O150" s="148">
        <v>0</v>
      </c>
      <c r="P150" s="148">
        <f t="shared" si="11"/>
        <v>0</v>
      </c>
      <c r="Q150" s="148">
        <v>1.2999999999999999E-4</v>
      </c>
      <c r="R150" s="148">
        <f t="shared" si="12"/>
        <v>5.0188189999999994E-2</v>
      </c>
      <c r="S150" s="148">
        <v>0</v>
      </c>
      <c r="T150" s="149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147</v>
      </c>
      <c r="AT150" s="150" t="s">
        <v>143</v>
      </c>
      <c r="AU150" s="150" t="s">
        <v>92</v>
      </c>
      <c r="AY150" s="14" t="s">
        <v>136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4" t="s">
        <v>89</v>
      </c>
      <c r="BK150" s="151">
        <f t="shared" si="19"/>
        <v>0</v>
      </c>
      <c r="BL150" s="14" t="s">
        <v>95</v>
      </c>
      <c r="BM150" s="150" t="s">
        <v>200</v>
      </c>
    </row>
    <row r="151" spans="1:65" s="2" customFormat="1" ht="14.45" customHeight="1">
      <c r="A151" s="26"/>
      <c r="B151" s="138"/>
      <c r="C151" s="152" t="s">
        <v>201</v>
      </c>
      <c r="D151" s="152" t="s">
        <v>143</v>
      </c>
      <c r="E151" s="153" t="s">
        <v>202</v>
      </c>
      <c r="F151" s="154" t="s">
        <v>203</v>
      </c>
      <c r="G151" s="155" t="s">
        <v>151</v>
      </c>
      <c r="H151" s="156">
        <v>772.12599999999998</v>
      </c>
      <c r="I151" s="157"/>
      <c r="J151" s="157">
        <f t="shared" si="10"/>
        <v>0</v>
      </c>
      <c r="K151" s="158"/>
      <c r="L151" s="159"/>
      <c r="M151" s="160" t="s">
        <v>1</v>
      </c>
      <c r="N151" s="161" t="s">
        <v>36</v>
      </c>
      <c r="O151" s="148">
        <v>0</v>
      </c>
      <c r="P151" s="148">
        <f t="shared" si="11"/>
        <v>0</v>
      </c>
      <c r="Q151" s="148">
        <v>5.9999999999999995E-4</v>
      </c>
      <c r="R151" s="148">
        <f t="shared" si="12"/>
        <v>0.46327559999999995</v>
      </c>
      <c r="S151" s="148">
        <v>0</v>
      </c>
      <c r="T151" s="149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147</v>
      </c>
      <c r="AT151" s="150" t="s">
        <v>143</v>
      </c>
      <c r="AU151" s="150" t="s">
        <v>92</v>
      </c>
      <c r="AY151" s="14" t="s">
        <v>136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4" t="s">
        <v>89</v>
      </c>
      <c r="BK151" s="151">
        <f t="shared" si="19"/>
        <v>0</v>
      </c>
      <c r="BL151" s="14" t="s">
        <v>95</v>
      </c>
      <c r="BM151" s="150" t="s">
        <v>204</v>
      </c>
    </row>
    <row r="152" spans="1:65" s="12" customFormat="1" ht="20.85" customHeight="1">
      <c r="B152" s="126"/>
      <c r="D152" s="127" t="s">
        <v>69</v>
      </c>
      <c r="E152" s="136" t="s">
        <v>156</v>
      </c>
      <c r="F152" s="136" t="s">
        <v>205</v>
      </c>
      <c r="J152" s="137">
        <f>BK152</f>
        <v>0</v>
      </c>
      <c r="L152" s="126"/>
      <c r="M152" s="130"/>
      <c r="N152" s="131"/>
      <c r="O152" s="131"/>
      <c r="P152" s="132">
        <f>SUM(P153:P154)</f>
        <v>2.3975999999999997</v>
      </c>
      <c r="Q152" s="131"/>
      <c r="R152" s="132">
        <f>SUM(R153:R154)</f>
        <v>0.55467599999999995</v>
      </c>
      <c r="S152" s="131"/>
      <c r="T152" s="133">
        <f>SUM(T153:T154)</f>
        <v>0</v>
      </c>
      <c r="AR152" s="127" t="s">
        <v>76</v>
      </c>
      <c r="AT152" s="134" t="s">
        <v>69</v>
      </c>
      <c r="AU152" s="134" t="s">
        <v>89</v>
      </c>
      <c r="AY152" s="127" t="s">
        <v>136</v>
      </c>
      <c r="BK152" s="135">
        <f>SUM(BK153:BK154)</f>
        <v>0</v>
      </c>
    </row>
    <row r="153" spans="1:65" s="2" customFormat="1" ht="24.2" customHeight="1">
      <c r="A153" s="26"/>
      <c r="B153" s="138"/>
      <c r="C153" s="139" t="s">
        <v>206</v>
      </c>
      <c r="D153" s="139" t="s">
        <v>138</v>
      </c>
      <c r="E153" s="140" t="s">
        <v>207</v>
      </c>
      <c r="F153" s="141" t="s">
        <v>208</v>
      </c>
      <c r="G153" s="142" t="s">
        <v>209</v>
      </c>
      <c r="H153" s="143">
        <v>22.2</v>
      </c>
      <c r="I153" s="144"/>
      <c r="J153" s="144">
        <f>ROUND(I153*H153,2)</f>
        <v>0</v>
      </c>
      <c r="K153" s="145"/>
      <c r="L153" s="27"/>
      <c r="M153" s="146" t="s">
        <v>1</v>
      </c>
      <c r="N153" s="147" t="s">
        <v>36</v>
      </c>
      <c r="O153" s="148">
        <v>0.108</v>
      </c>
      <c r="P153" s="148">
        <f>O153*H153</f>
        <v>2.3975999999999997</v>
      </c>
      <c r="Q153" s="148">
        <v>1.678E-2</v>
      </c>
      <c r="R153" s="148">
        <f>Q153*H153</f>
        <v>0.37251599999999996</v>
      </c>
      <c r="S153" s="148">
        <v>0</v>
      </c>
      <c r="T153" s="14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95</v>
      </c>
      <c r="AT153" s="150" t="s">
        <v>138</v>
      </c>
      <c r="AU153" s="150" t="s">
        <v>92</v>
      </c>
      <c r="AY153" s="14" t="s">
        <v>136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4" t="s">
        <v>89</v>
      </c>
      <c r="BK153" s="151">
        <f>ROUND(I153*H153,2)</f>
        <v>0</v>
      </c>
      <c r="BL153" s="14" t="s">
        <v>95</v>
      </c>
      <c r="BM153" s="150" t="s">
        <v>210</v>
      </c>
    </row>
    <row r="154" spans="1:65" s="2" customFormat="1" ht="14.45" customHeight="1">
      <c r="A154" s="26"/>
      <c r="B154" s="138"/>
      <c r="C154" s="152" t="s">
        <v>211</v>
      </c>
      <c r="D154" s="152" t="s">
        <v>143</v>
      </c>
      <c r="E154" s="153" t="s">
        <v>212</v>
      </c>
      <c r="F154" s="154" t="s">
        <v>213</v>
      </c>
      <c r="G154" s="155" t="s">
        <v>159</v>
      </c>
      <c r="H154" s="156">
        <v>23</v>
      </c>
      <c r="I154" s="157"/>
      <c r="J154" s="157">
        <f>ROUND(I154*H154,2)</f>
        <v>0</v>
      </c>
      <c r="K154" s="158"/>
      <c r="L154" s="159"/>
      <c r="M154" s="160" t="s">
        <v>1</v>
      </c>
      <c r="N154" s="161" t="s">
        <v>36</v>
      </c>
      <c r="O154" s="148">
        <v>0</v>
      </c>
      <c r="P154" s="148">
        <f>O154*H154</f>
        <v>0</v>
      </c>
      <c r="Q154" s="148">
        <v>7.92E-3</v>
      </c>
      <c r="R154" s="148">
        <f>Q154*H154</f>
        <v>0.18215999999999999</v>
      </c>
      <c r="S154" s="148">
        <v>0</v>
      </c>
      <c r="T154" s="149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147</v>
      </c>
      <c r="AT154" s="150" t="s">
        <v>143</v>
      </c>
      <c r="AU154" s="150" t="s">
        <v>92</v>
      </c>
      <c r="AY154" s="14" t="s">
        <v>136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4" t="s">
        <v>89</v>
      </c>
      <c r="BK154" s="151">
        <f>ROUND(I154*H154,2)</f>
        <v>0</v>
      </c>
      <c r="BL154" s="14" t="s">
        <v>95</v>
      </c>
      <c r="BM154" s="150" t="s">
        <v>214</v>
      </c>
    </row>
    <row r="155" spans="1:65" s="12" customFormat="1" ht="22.9" customHeight="1">
      <c r="B155" s="126"/>
      <c r="D155" s="127" t="s">
        <v>69</v>
      </c>
      <c r="E155" s="136" t="s">
        <v>161</v>
      </c>
      <c r="F155" s="136" t="s">
        <v>215</v>
      </c>
      <c r="J155" s="137">
        <f>BK155</f>
        <v>0</v>
      </c>
      <c r="L155" s="126"/>
      <c r="M155" s="130"/>
      <c r="N155" s="131"/>
      <c r="O155" s="131"/>
      <c r="P155" s="132">
        <f>SUM(P156:P159)</f>
        <v>12.301075000000001</v>
      </c>
      <c r="Q155" s="131"/>
      <c r="R155" s="132">
        <f>SUM(R156:R159)</f>
        <v>0.37660849999999996</v>
      </c>
      <c r="S155" s="131"/>
      <c r="T155" s="133">
        <f>SUM(T156:T159)</f>
        <v>0</v>
      </c>
      <c r="AR155" s="127" t="s">
        <v>76</v>
      </c>
      <c r="AT155" s="134" t="s">
        <v>69</v>
      </c>
      <c r="AU155" s="134" t="s">
        <v>76</v>
      </c>
      <c r="AY155" s="127" t="s">
        <v>136</v>
      </c>
      <c r="BK155" s="135">
        <f>SUM(BK156:BK159)</f>
        <v>0</v>
      </c>
    </row>
    <row r="156" spans="1:65" s="2" customFormat="1" ht="24.2" customHeight="1">
      <c r="A156" s="26"/>
      <c r="B156" s="138"/>
      <c r="C156" s="139" t="s">
        <v>216</v>
      </c>
      <c r="D156" s="139" t="s">
        <v>138</v>
      </c>
      <c r="E156" s="140" t="s">
        <v>217</v>
      </c>
      <c r="F156" s="141" t="s">
        <v>218</v>
      </c>
      <c r="G156" s="142" t="s">
        <v>151</v>
      </c>
      <c r="H156" s="143">
        <v>13.775</v>
      </c>
      <c r="I156" s="144"/>
      <c r="J156" s="144">
        <f>ROUND(I156*H156,2)</f>
        <v>0</v>
      </c>
      <c r="K156" s="145"/>
      <c r="L156" s="27"/>
      <c r="M156" s="146" t="s">
        <v>1</v>
      </c>
      <c r="N156" s="147" t="s">
        <v>36</v>
      </c>
      <c r="O156" s="148">
        <v>9.1999999999999998E-2</v>
      </c>
      <c r="P156" s="148">
        <f>O156*H156</f>
        <v>1.2673000000000001</v>
      </c>
      <c r="Q156" s="148">
        <v>4.2000000000000002E-4</v>
      </c>
      <c r="R156" s="148">
        <f>Q156*H156</f>
        <v>5.7855000000000007E-3</v>
      </c>
      <c r="S156" s="148">
        <v>0</v>
      </c>
      <c r="T156" s="149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95</v>
      </c>
      <c r="AT156" s="150" t="s">
        <v>138</v>
      </c>
      <c r="AU156" s="150" t="s">
        <v>89</v>
      </c>
      <c r="AY156" s="14" t="s">
        <v>136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4" t="s">
        <v>89</v>
      </c>
      <c r="BK156" s="151">
        <f>ROUND(I156*H156,2)</f>
        <v>0</v>
      </c>
      <c r="BL156" s="14" t="s">
        <v>95</v>
      </c>
      <c r="BM156" s="150" t="s">
        <v>219</v>
      </c>
    </row>
    <row r="157" spans="1:65" s="2" customFormat="1" ht="24.2" customHeight="1">
      <c r="A157" s="26"/>
      <c r="B157" s="138"/>
      <c r="C157" s="139" t="s">
        <v>7</v>
      </c>
      <c r="D157" s="139" t="s">
        <v>138</v>
      </c>
      <c r="E157" s="140" t="s">
        <v>220</v>
      </c>
      <c r="F157" s="141" t="s">
        <v>221</v>
      </c>
      <c r="G157" s="142" t="s">
        <v>151</v>
      </c>
      <c r="H157" s="143">
        <v>13.775</v>
      </c>
      <c r="I157" s="144"/>
      <c r="J157" s="144">
        <f>ROUND(I157*H157,2)</f>
        <v>0</v>
      </c>
      <c r="K157" s="145"/>
      <c r="L157" s="27"/>
      <c r="M157" s="146" t="s">
        <v>1</v>
      </c>
      <c r="N157" s="147" t="s">
        <v>36</v>
      </c>
      <c r="O157" s="148">
        <v>0.51100000000000001</v>
      </c>
      <c r="P157" s="148">
        <f>O157*H157</f>
        <v>7.0390250000000005</v>
      </c>
      <c r="Q157" s="148">
        <v>2.6249999999999999E-2</v>
      </c>
      <c r="R157" s="148">
        <f>Q157*H157</f>
        <v>0.36159374999999999</v>
      </c>
      <c r="S157" s="148">
        <v>0</v>
      </c>
      <c r="T157" s="149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95</v>
      </c>
      <c r="AT157" s="150" t="s">
        <v>138</v>
      </c>
      <c r="AU157" s="150" t="s">
        <v>89</v>
      </c>
      <c r="AY157" s="14" t="s">
        <v>136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4" t="s">
        <v>89</v>
      </c>
      <c r="BK157" s="151">
        <f>ROUND(I157*H157,2)</f>
        <v>0</v>
      </c>
      <c r="BL157" s="14" t="s">
        <v>95</v>
      </c>
      <c r="BM157" s="150" t="s">
        <v>222</v>
      </c>
    </row>
    <row r="158" spans="1:65" s="2" customFormat="1" ht="14.45" customHeight="1">
      <c r="A158" s="26"/>
      <c r="B158" s="138"/>
      <c r="C158" s="139" t="s">
        <v>223</v>
      </c>
      <c r="D158" s="139" t="s">
        <v>138</v>
      </c>
      <c r="E158" s="140" t="s">
        <v>224</v>
      </c>
      <c r="F158" s="141" t="s">
        <v>225</v>
      </c>
      <c r="G158" s="142" t="s">
        <v>151</v>
      </c>
      <c r="H158" s="143">
        <v>13.775</v>
      </c>
      <c r="I158" s="144"/>
      <c r="J158" s="144">
        <f>ROUND(I158*H158,2)</f>
        <v>0</v>
      </c>
      <c r="K158" s="145"/>
      <c r="L158" s="27"/>
      <c r="M158" s="146" t="s">
        <v>1</v>
      </c>
      <c r="N158" s="147" t="s">
        <v>36</v>
      </c>
      <c r="O158" s="148">
        <v>0.19500000000000001</v>
      </c>
      <c r="P158" s="148">
        <f>O158*H158</f>
        <v>2.6861250000000001</v>
      </c>
      <c r="Q158" s="148">
        <v>5.8E-4</v>
      </c>
      <c r="R158" s="148">
        <f>Q158*H158</f>
        <v>7.9895000000000001E-3</v>
      </c>
      <c r="S158" s="148">
        <v>0</v>
      </c>
      <c r="T158" s="149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95</v>
      </c>
      <c r="AT158" s="150" t="s">
        <v>138</v>
      </c>
      <c r="AU158" s="150" t="s">
        <v>89</v>
      </c>
      <c r="AY158" s="14" t="s">
        <v>136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4" t="s">
        <v>89</v>
      </c>
      <c r="BK158" s="151">
        <f>ROUND(I158*H158,2)</f>
        <v>0</v>
      </c>
      <c r="BL158" s="14" t="s">
        <v>95</v>
      </c>
      <c r="BM158" s="150" t="s">
        <v>226</v>
      </c>
    </row>
    <row r="159" spans="1:65" s="2" customFormat="1" ht="14.45" customHeight="1">
      <c r="A159" s="26"/>
      <c r="B159" s="138"/>
      <c r="C159" s="139" t="s">
        <v>227</v>
      </c>
      <c r="D159" s="139" t="s">
        <v>138</v>
      </c>
      <c r="E159" s="140" t="s">
        <v>228</v>
      </c>
      <c r="F159" s="141" t="s">
        <v>229</v>
      </c>
      <c r="G159" s="142" t="s">
        <v>151</v>
      </c>
      <c r="H159" s="143">
        <v>13.775</v>
      </c>
      <c r="I159" s="144"/>
      <c r="J159" s="144">
        <f>ROUND(I159*H159,2)</f>
        <v>0</v>
      </c>
      <c r="K159" s="145"/>
      <c r="L159" s="27"/>
      <c r="M159" s="146" t="s">
        <v>1</v>
      </c>
      <c r="N159" s="147" t="s">
        <v>36</v>
      </c>
      <c r="O159" s="148">
        <v>9.5000000000000001E-2</v>
      </c>
      <c r="P159" s="148">
        <f>O159*H159</f>
        <v>1.3086250000000001</v>
      </c>
      <c r="Q159" s="148">
        <v>9.0000000000000006E-5</v>
      </c>
      <c r="R159" s="148">
        <f>Q159*H159</f>
        <v>1.2397500000000002E-3</v>
      </c>
      <c r="S159" s="148">
        <v>0</v>
      </c>
      <c r="T159" s="149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95</v>
      </c>
      <c r="AT159" s="150" t="s">
        <v>138</v>
      </c>
      <c r="AU159" s="150" t="s">
        <v>89</v>
      </c>
      <c r="AY159" s="14" t="s">
        <v>136</v>
      </c>
      <c r="BE159" s="151">
        <f>IF(N159="základná",J159,0)</f>
        <v>0</v>
      </c>
      <c r="BF159" s="151">
        <f>IF(N159="znížená",J159,0)</f>
        <v>0</v>
      </c>
      <c r="BG159" s="151">
        <f>IF(N159="zákl. prenesená",J159,0)</f>
        <v>0</v>
      </c>
      <c r="BH159" s="151">
        <f>IF(N159="zníž. prenesená",J159,0)</f>
        <v>0</v>
      </c>
      <c r="BI159" s="151">
        <f>IF(N159="nulová",J159,0)</f>
        <v>0</v>
      </c>
      <c r="BJ159" s="14" t="s">
        <v>89</v>
      </c>
      <c r="BK159" s="151">
        <f>ROUND(I159*H159,2)</f>
        <v>0</v>
      </c>
      <c r="BL159" s="14" t="s">
        <v>95</v>
      </c>
      <c r="BM159" s="150" t="s">
        <v>230</v>
      </c>
    </row>
    <row r="160" spans="1:65" s="12" customFormat="1" ht="22.9" customHeight="1">
      <c r="B160" s="126"/>
      <c r="D160" s="127" t="s">
        <v>69</v>
      </c>
      <c r="E160" s="136" t="s">
        <v>172</v>
      </c>
      <c r="F160" s="136" t="s">
        <v>231</v>
      </c>
      <c r="J160" s="137">
        <f>BK160</f>
        <v>0</v>
      </c>
      <c r="L160" s="126"/>
      <c r="M160" s="130"/>
      <c r="N160" s="131"/>
      <c r="O160" s="131"/>
      <c r="P160" s="132">
        <f>SUM(P161:P168)</f>
        <v>104.28125600000001</v>
      </c>
      <c r="Q160" s="131"/>
      <c r="R160" s="132">
        <f>SUM(R161:R168)</f>
        <v>1.6085950000000002E-2</v>
      </c>
      <c r="S160" s="131"/>
      <c r="T160" s="133">
        <f>SUM(T161:T168)</f>
        <v>0</v>
      </c>
      <c r="AR160" s="127" t="s">
        <v>76</v>
      </c>
      <c r="AT160" s="134" t="s">
        <v>69</v>
      </c>
      <c r="AU160" s="134" t="s">
        <v>76</v>
      </c>
      <c r="AY160" s="127" t="s">
        <v>136</v>
      </c>
      <c r="BK160" s="135">
        <f>SUM(BK161:BK168)</f>
        <v>0</v>
      </c>
    </row>
    <row r="161" spans="1:65" s="2" customFormat="1" ht="24.2" customHeight="1">
      <c r="A161" s="26"/>
      <c r="B161" s="138"/>
      <c r="C161" s="139" t="s">
        <v>232</v>
      </c>
      <c r="D161" s="139" t="s">
        <v>138</v>
      </c>
      <c r="E161" s="140" t="s">
        <v>233</v>
      </c>
      <c r="F161" s="141" t="s">
        <v>234</v>
      </c>
      <c r="G161" s="142" t="s">
        <v>235</v>
      </c>
      <c r="H161" s="143">
        <v>5</v>
      </c>
      <c r="I161" s="144"/>
      <c r="J161" s="144">
        <f t="shared" ref="J161:J168" si="20">ROUND(I161*H161,2)</f>
        <v>0</v>
      </c>
      <c r="K161" s="145"/>
      <c r="L161" s="27"/>
      <c r="M161" s="146" t="s">
        <v>1</v>
      </c>
      <c r="N161" s="147" t="s">
        <v>36</v>
      </c>
      <c r="O161" s="148">
        <v>0</v>
      </c>
      <c r="P161" s="148">
        <f t="shared" ref="P161:P168" si="21">O161*H161</f>
        <v>0</v>
      </c>
      <c r="Q161" s="148">
        <v>0</v>
      </c>
      <c r="R161" s="148">
        <f t="shared" ref="R161:R168" si="22">Q161*H161</f>
        <v>0</v>
      </c>
      <c r="S161" s="148">
        <v>0</v>
      </c>
      <c r="T161" s="149">
        <f t="shared" ref="T161:T168" si="2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95</v>
      </c>
      <c r="AT161" s="150" t="s">
        <v>138</v>
      </c>
      <c r="AU161" s="150" t="s">
        <v>89</v>
      </c>
      <c r="AY161" s="14" t="s">
        <v>136</v>
      </c>
      <c r="BE161" s="151">
        <f t="shared" ref="BE161:BE168" si="24">IF(N161="základná",J161,0)</f>
        <v>0</v>
      </c>
      <c r="BF161" s="151">
        <f t="shared" ref="BF161:BF168" si="25">IF(N161="znížená",J161,0)</f>
        <v>0</v>
      </c>
      <c r="BG161" s="151">
        <f t="shared" ref="BG161:BG168" si="26">IF(N161="zákl. prenesená",J161,0)</f>
        <v>0</v>
      </c>
      <c r="BH161" s="151">
        <f t="shared" ref="BH161:BH168" si="27">IF(N161="zníž. prenesená",J161,0)</f>
        <v>0</v>
      </c>
      <c r="BI161" s="151">
        <f t="shared" ref="BI161:BI168" si="28">IF(N161="nulová",J161,0)</f>
        <v>0</v>
      </c>
      <c r="BJ161" s="14" t="s">
        <v>89</v>
      </c>
      <c r="BK161" s="151">
        <f t="shared" ref="BK161:BK168" si="29">ROUND(I161*H161,2)</f>
        <v>0</v>
      </c>
      <c r="BL161" s="14" t="s">
        <v>95</v>
      </c>
      <c r="BM161" s="150" t="s">
        <v>236</v>
      </c>
    </row>
    <row r="162" spans="1:65" s="2" customFormat="1" ht="14.45" customHeight="1">
      <c r="A162" s="26"/>
      <c r="B162" s="138"/>
      <c r="C162" s="139" t="s">
        <v>237</v>
      </c>
      <c r="D162" s="139" t="s">
        <v>138</v>
      </c>
      <c r="E162" s="140" t="s">
        <v>238</v>
      </c>
      <c r="F162" s="141" t="s">
        <v>239</v>
      </c>
      <c r="G162" s="142" t="s">
        <v>151</v>
      </c>
      <c r="H162" s="143">
        <v>321.71899999999999</v>
      </c>
      <c r="I162" s="144"/>
      <c r="J162" s="144">
        <f t="shared" si="20"/>
        <v>0</v>
      </c>
      <c r="K162" s="145"/>
      <c r="L162" s="27"/>
      <c r="M162" s="146" t="s">
        <v>1</v>
      </c>
      <c r="N162" s="147" t="s">
        <v>36</v>
      </c>
      <c r="O162" s="148">
        <v>0.32400000000000001</v>
      </c>
      <c r="P162" s="148">
        <f t="shared" si="21"/>
        <v>104.23695600000001</v>
      </c>
      <c r="Q162" s="148">
        <v>5.0000000000000002E-5</v>
      </c>
      <c r="R162" s="148">
        <f t="shared" si="22"/>
        <v>1.6085950000000002E-2</v>
      </c>
      <c r="S162" s="148">
        <v>0</v>
      </c>
      <c r="T162" s="149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95</v>
      </c>
      <c r="AT162" s="150" t="s">
        <v>138</v>
      </c>
      <c r="AU162" s="150" t="s">
        <v>89</v>
      </c>
      <c r="AY162" s="14" t="s">
        <v>136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4" t="s">
        <v>89</v>
      </c>
      <c r="BK162" s="151">
        <f t="shared" si="29"/>
        <v>0</v>
      </c>
      <c r="BL162" s="14" t="s">
        <v>95</v>
      </c>
      <c r="BM162" s="150" t="s">
        <v>240</v>
      </c>
    </row>
    <row r="163" spans="1:65" s="2" customFormat="1" ht="24.2" customHeight="1">
      <c r="A163" s="26"/>
      <c r="B163" s="138"/>
      <c r="C163" s="139" t="s">
        <v>241</v>
      </c>
      <c r="D163" s="139" t="s">
        <v>138</v>
      </c>
      <c r="E163" s="140" t="s">
        <v>242</v>
      </c>
      <c r="F163" s="141" t="s">
        <v>243</v>
      </c>
      <c r="G163" s="142" t="s">
        <v>146</v>
      </c>
      <c r="H163" s="143">
        <v>0.443</v>
      </c>
      <c r="I163" s="144"/>
      <c r="J163" s="144">
        <f t="shared" si="20"/>
        <v>0</v>
      </c>
      <c r="K163" s="145"/>
      <c r="L163" s="27"/>
      <c r="M163" s="146" t="s">
        <v>1</v>
      </c>
      <c r="N163" s="147" t="s">
        <v>36</v>
      </c>
      <c r="O163" s="148">
        <v>0</v>
      </c>
      <c r="P163" s="148">
        <f t="shared" si="21"/>
        <v>0</v>
      </c>
      <c r="Q163" s="148">
        <v>0</v>
      </c>
      <c r="R163" s="148">
        <f t="shared" si="22"/>
        <v>0</v>
      </c>
      <c r="S163" s="148">
        <v>0</v>
      </c>
      <c r="T163" s="149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95</v>
      </c>
      <c r="AT163" s="150" t="s">
        <v>138</v>
      </c>
      <c r="AU163" s="150" t="s">
        <v>89</v>
      </c>
      <c r="AY163" s="14" t="s">
        <v>136</v>
      </c>
      <c r="BE163" s="151">
        <f t="shared" si="24"/>
        <v>0</v>
      </c>
      <c r="BF163" s="151">
        <f t="shared" si="25"/>
        <v>0</v>
      </c>
      <c r="BG163" s="151">
        <f t="shared" si="26"/>
        <v>0</v>
      </c>
      <c r="BH163" s="151">
        <f t="shared" si="27"/>
        <v>0</v>
      </c>
      <c r="BI163" s="151">
        <f t="shared" si="28"/>
        <v>0</v>
      </c>
      <c r="BJ163" s="14" t="s">
        <v>89</v>
      </c>
      <c r="BK163" s="151">
        <f t="shared" si="29"/>
        <v>0</v>
      </c>
      <c r="BL163" s="14" t="s">
        <v>95</v>
      </c>
      <c r="BM163" s="150" t="s">
        <v>244</v>
      </c>
    </row>
    <row r="164" spans="1:65" s="2" customFormat="1" ht="14.45" customHeight="1">
      <c r="A164" s="26"/>
      <c r="B164" s="138"/>
      <c r="C164" s="139" t="s">
        <v>245</v>
      </c>
      <c r="D164" s="139" t="s">
        <v>138</v>
      </c>
      <c r="E164" s="140" t="s">
        <v>246</v>
      </c>
      <c r="F164" s="141" t="s">
        <v>247</v>
      </c>
      <c r="G164" s="142" t="s">
        <v>146</v>
      </c>
      <c r="H164" s="143">
        <v>0.443</v>
      </c>
      <c r="I164" s="144"/>
      <c r="J164" s="144">
        <f t="shared" si="20"/>
        <v>0</v>
      </c>
      <c r="K164" s="145"/>
      <c r="L164" s="27"/>
      <c r="M164" s="146" t="s">
        <v>1</v>
      </c>
      <c r="N164" s="147" t="s">
        <v>36</v>
      </c>
      <c r="O164" s="148">
        <v>0</v>
      </c>
      <c r="P164" s="148">
        <f t="shared" si="21"/>
        <v>0</v>
      </c>
      <c r="Q164" s="148">
        <v>0</v>
      </c>
      <c r="R164" s="148">
        <f t="shared" si="22"/>
        <v>0</v>
      </c>
      <c r="S164" s="148">
        <v>0</v>
      </c>
      <c r="T164" s="149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95</v>
      </c>
      <c r="AT164" s="150" t="s">
        <v>138</v>
      </c>
      <c r="AU164" s="150" t="s">
        <v>89</v>
      </c>
      <c r="AY164" s="14" t="s">
        <v>136</v>
      </c>
      <c r="BE164" s="151">
        <f t="shared" si="24"/>
        <v>0</v>
      </c>
      <c r="BF164" s="151">
        <f t="shared" si="25"/>
        <v>0</v>
      </c>
      <c r="BG164" s="151">
        <f t="shared" si="26"/>
        <v>0</v>
      </c>
      <c r="BH164" s="151">
        <f t="shared" si="27"/>
        <v>0</v>
      </c>
      <c r="BI164" s="151">
        <f t="shared" si="28"/>
        <v>0</v>
      </c>
      <c r="BJ164" s="14" t="s">
        <v>89</v>
      </c>
      <c r="BK164" s="151">
        <f t="shared" si="29"/>
        <v>0</v>
      </c>
      <c r="BL164" s="14" t="s">
        <v>95</v>
      </c>
      <c r="BM164" s="150" t="s">
        <v>248</v>
      </c>
    </row>
    <row r="165" spans="1:65" s="2" customFormat="1" ht="24.2" customHeight="1">
      <c r="A165" s="26"/>
      <c r="B165" s="138"/>
      <c r="C165" s="139" t="s">
        <v>249</v>
      </c>
      <c r="D165" s="139" t="s">
        <v>138</v>
      </c>
      <c r="E165" s="140" t="s">
        <v>250</v>
      </c>
      <c r="F165" s="141" t="s">
        <v>251</v>
      </c>
      <c r="G165" s="142" t="s">
        <v>146</v>
      </c>
      <c r="H165" s="143">
        <v>11.518000000000001</v>
      </c>
      <c r="I165" s="144"/>
      <c r="J165" s="144">
        <f t="shared" si="20"/>
        <v>0</v>
      </c>
      <c r="K165" s="145"/>
      <c r="L165" s="27"/>
      <c r="M165" s="146" t="s">
        <v>1</v>
      </c>
      <c r="N165" s="147" t="s">
        <v>36</v>
      </c>
      <c r="O165" s="148">
        <v>0</v>
      </c>
      <c r="P165" s="148">
        <f t="shared" si="21"/>
        <v>0</v>
      </c>
      <c r="Q165" s="148">
        <v>0</v>
      </c>
      <c r="R165" s="148">
        <f t="shared" si="22"/>
        <v>0</v>
      </c>
      <c r="S165" s="148">
        <v>0</v>
      </c>
      <c r="T165" s="149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95</v>
      </c>
      <c r="AT165" s="150" t="s">
        <v>138</v>
      </c>
      <c r="AU165" s="150" t="s">
        <v>89</v>
      </c>
      <c r="AY165" s="14" t="s">
        <v>136</v>
      </c>
      <c r="BE165" s="151">
        <f t="shared" si="24"/>
        <v>0</v>
      </c>
      <c r="BF165" s="151">
        <f t="shared" si="25"/>
        <v>0</v>
      </c>
      <c r="BG165" s="151">
        <f t="shared" si="26"/>
        <v>0</v>
      </c>
      <c r="BH165" s="151">
        <f t="shared" si="27"/>
        <v>0</v>
      </c>
      <c r="BI165" s="151">
        <f t="shared" si="28"/>
        <v>0</v>
      </c>
      <c r="BJ165" s="14" t="s">
        <v>89</v>
      </c>
      <c r="BK165" s="151">
        <f t="shared" si="29"/>
        <v>0</v>
      </c>
      <c r="BL165" s="14" t="s">
        <v>95</v>
      </c>
      <c r="BM165" s="150" t="s">
        <v>252</v>
      </c>
    </row>
    <row r="166" spans="1:65" s="2" customFormat="1" ht="24.2" customHeight="1">
      <c r="A166" s="26"/>
      <c r="B166" s="138"/>
      <c r="C166" s="139" t="s">
        <v>253</v>
      </c>
      <c r="D166" s="139" t="s">
        <v>138</v>
      </c>
      <c r="E166" s="140" t="s">
        <v>254</v>
      </c>
      <c r="F166" s="141" t="s">
        <v>255</v>
      </c>
      <c r="G166" s="142" t="s">
        <v>146</v>
      </c>
      <c r="H166" s="143">
        <v>0.443</v>
      </c>
      <c r="I166" s="144"/>
      <c r="J166" s="144">
        <f t="shared" si="20"/>
        <v>0</v>
      </c>
      <c r="K166" s="145"/>
      <c r="L166" s="27"/>
      <c r="M166" s="146" t="s">
        <v>1</v>
      </c>
      <c r="N166" s="147" t="s">
        <v>36</v>
      </c>
      <c r="O166" s="148">
        <v>0</v>
      </c>
      <c r="P166" s="148">
        <f t="shared" si="21"/>
        <v>0</v>
      </c>
      <c r="Q166" s="148">
        <v>0</v>
      </c>
      <c r="R166" s="148">
        <f t="shared" si="22"/>
        <v>0</v>
      </c>
      <c r="S166" s="148">
        <v>0</v>
      </c>
      <c r="T166" s="149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95</v>
      </c>
      <c r="AT166" s="150" t="s">
        <v>138</v>
      </c>
      <c r="AU166" s="150" t="s">
        <v>89</v>
      </c>
      <c r="AY166" s="14" t="s">
        <v>136</v>
      </c>
      <c r="BE166" s="151">
        <f t="shared" si="24"/>
        <v>0</v>
      </c>
      <c r="BF166" s="151">
        <f t="shared" si="25"/>
        <v>0</v>
      </c>
      <c r="BG166" s="151">
        <f t="shared" si="26"/>
        <v>0</v>
      </c>
      <c r="BH166" s="151">
        <f t="shared" si="27"/>
        <v>0</v>
      </c>
      <c r="BI166" s="151">
        <f t="shared" si="28"/>
        <v>0</v>
      </c>
      <c r="BJ166" s="14" t="s">
        <v>89</v>
      </c>
      <c r="BK166" s="151">
        <f t="shared" si="29"/>
        <v>0</v>
      </c>
      <c r="BL166" s="14" t="s">
        <v>95</v>
      </c>
      <c r="BM166" s="150" t="s">
        <v>256</v>
      </c>
    </row>
    <row r="167" spans="1:65" s="2" customFormat="1" ht="24.2" customHeight="1">
      <c r="A167" s="26"/>
      <c r="B167" s="138"/>
      <c r="C167" s="139" t="s">
        <v>257</v>
      </c>
      <c r="D167" s="139" t="s">
        <v>138</v>
      </c>
      <c r="E167" s="140" t="s">
        <v>258</v>
      </c>
      <c r="F167" s="141" t="s">
        <v>259</v>
      </c>
      <c r="G167" s="142" t="s">
        <v>146</v>
      </c>
      <c r="H167" s="143">
        <v>0.443</v>
      </c>
      <c r="I167" s="144"/>
      <c r="J167" s="144">
        <f t="shared" si="20"/>
        <v>0</v>
      </c>
      <c r="K167" s="145"/>
      <c r="L167" s="27"/>
      <c r="M167" s="146" t="s">
        <v>1</v>
      </c>
      <c r="N167" s="147" t="s">
        <v>36</v>
      </c>
      <c r="O167" s="148">
        <v>0.1</v>
      </c>
      <c r="P167" s="148">
        <f t="shared" si="21"/>
        <v>4.4300000000000006E-2</v>
      </c>
      <c r="Q167" s="148">
        <v>0</v>
      </c>
      <c r="R167" s="148">
        <f t="shared" si="22"/>
        <v>0</v>
      </c>
      <c r="S167" s="148">
        <v>0</v>
      </c>
      <c r="T167" s="149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95</v>
      </c>
      <c r="AT167" s="150" t="s">
        <v>138</v>
      </c>
      <c r="AU167" s="150" t="s">
        <v>89</v>
      </c>
      <c r="AY167" s="14" t="s">
        <v>136</v>
      </c>
      <c r="BE167" s="151">
        <f t="shared" si="24"/>
        <v>0</v>
      </c>
      <c r="BF167" s="151">
        <f t="shared" si="25"/>
        <v>0</v>
      </c>
      <c r="BG167" s="151">
        <f t="shared" si="26"/>
        <v>0</v>
      </c>
      <c r="BH167" s="151">
        <f t="shared" si="27"/>
        <v>0</v>
      </c>
      <c r="BI167" s="151">
        <f t="shared" si="28"/>
        <v>0</v>
      </c>
      <c r="BJ167" s="14" t="s">
        <v>89</v>
      </c>
      <c r="BK167" s="151">
        <f t="shared" si="29"/>
        <v>0</v>
      </c>
      <c r="BL167" s="14" t="s">
        <v>95</v>
      </c>
      <c r="BM167" s="150" t="s">
        <v>260</v>
      </c>
    </row>
    <row r="168" spans="1:65" s="2" customFormat="1" ht="24.2" customHeight="1">
      <c r="A168" s="26"/>
      <c r="B168" s="138"/>
      <c r="C168" s="139" t="s">
        <v>261</v>
      </c>
      <c r="D168" s="139" t="s">
        <v>138</v>
      </c>
      <c r="E168" s="140" t="s">
        <v>262</v>
      </c>
      <c r="F168" s="141" t="s">
        <v>263</v>
      </c>
      <c r="G168" s="142" t="s">
        <v>146</v>
      </c>
      <c r="H168" s="143">
        <v>0.443</v>
      </c>
      <c r="I168" s="144"/>
      <c r="J168" s="144">
        <f t="shared" si="20"/>
        <v>0</v>
      </c>
      <c r="K168" s="145"/>
      <c r="L168" s="27"/>
      <c r="M168" s="146" t="s">
        <v>1</v>
      </c>
      <c r="N168" s="147" t="s">
        <v>36</v>
      </c>
      <c r="O168" s="148">
        <v>0</v>
      </c>
      <c r="P168" s="148">
        <f t="shared" si="21"/>
        <v>0</v>
      </c>
      <c r="Q168" s="148">
        <v>0</v>
      </c>
      <c r="R168" s="148">
        <f t="shared" si="22"/>
        <v>0</v>
      </c>
      <c r="S168" s="148">
        <v>0</v>
      </c>
      <c r="T168" s="149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95</v>
      </c>
      <c r="AT168" s="150" t="s">
        <v>138</v>
      </c>
      <c r="AU168" s="150" t="s">
        <v>89</v>
      </c>
      <c r="AY168" s="14" t="s">
        <v>136</v>
      </c>
      <c r="BE168" s="151">
        <f t="shared" si="24"/>
        <v>0</v>
      </c>
      <c r="BF168" s="151">
        <f t="shared" si="25"/>
        <v>0</v>
      </c>
      <c r="BG168" s="151">
        <f t="shared" si="26"/>
        <v>0</v>
      </c>
      <c r="BH168" s="151">
        <f t="shared" si="27"/>
        <v>0</v>
      </c>
      <c r="BI168" s="151">
        <f t="shared" si="28"/>
        <v>0</v>
      </c>
      <c r="BJ168" s="14" t="s">
        <v>89</v>
      </c>
      <c r="BK168" s="151">
        <f t="shared" si="29"/>
        <v>0</v>
      </c>
      <c r="BL168" s="14" t="s">
        <v>95</v>
      </c>
      <c r="BM168" s="150" t="s">
        <v>264</v>
      </c>
    </row>
    <row r="169" spans="1:65" s="12" customFormat="1" ht="22.9" customHeight="1">
      <c r="B169" s="126"/>
      <c r="D169" s="127" t="s">
        <v>69</v>
      </c>
      <c r="E169" s="136" t="s">
        <v>265</v>
      </c>
      <c r="F169" s="136" t="s">
        <v>266</v>
      </c>
      <c r="J169" s="137">
        <f>BK169</f>
        <v>0</v>
      </c>
      <c r="L169" s="126"/>
      <c r="M169" s="130"/>
      <c r="N169" s="131"/>
      <c r="O169" s="131"/>
      <c r="P169" s="132">
        <f>P170</f>
        <v>92.89204500000001</v>
      </c>
      <c r="Q169" s="131"/>
      <c r="R169" s="132">
        <f>R170</f>
        <v>0</v>
      </c>
      <c r="S169" s="131"/>
      <c r="T169" s="133">
        <f>T170</f>
        <v>0</v>
      </c>
      <c r="AR169" s="127" t="s">
        <v>76</v>
      </c>
      <c r="AT169" s="134" t="s">
        <v>69</v>
      </c>
      <c r="AU169" s="134" t="s">
        <v>76</v>
      </c>
      <c r="AY169" s="127" t="s">
        <v>136</v>
      </c>
      <c r="BK169" s="135">
        <f>BK170</f>
        <v>0</v>
      </c>
    </row>
    <row r="170" spans="1:65" s="2" customFormat="1" ht="24.2" customHeight="1">
      <c r="A170" s="26"/>
      <c r="B170" s="138"/>
      <c r="C170" s="139" t="s">
        <v>267</v>
      </c>
      <c r="D170" s="139" t="s">
        <v>138</v>
      </c>
      <c r="E170" s="140" t="s">
        <v>268</v>
      </c>
      <c r="F170" s="141" t="s">
        <v>269</v>
      </c>
      <c r="G170" s="142" t="s">
        <v>146</v>
      </c>
      <c r="H170" s="143">
        <v>37.715000000000003</v>
      </c>
      <c r="I170" s="144"/>
      <c r="J170" s="144">
        <f>ROUND(I170*H170,2)</f>
        <v>0</v>
      </c>
      <c r="K170" s="145"/>
      <c r="L170" s="27"/>
      <c r="M170" s="146" t="s">
        <v>1</v>
      </c>
      <c r="N170" s="147" t="s">
        <v>36</v>
      </c>
      <c r="O170" s="148">
        <v>2.4630000000000001</v>
      </c>
      <c r="P170" s="148">
        <f>O170*H170</f>
        <v>92.89204500000001</v>
      </c>
      <c r="Q170" s="148">
        <v>0</v>
      </c>
      <c r="R170" s="148">
        <f>Q170*H170</f>
        <v>0</v>
      </c>
      <c r="S170" s="148">
        <v>0</v>
      </c>
      <c r="T170" s="149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95</v>
      </c>
      <c r="AT170" s="150" t="s">
        <v>138</v>
      </c>
      <c r="AU170" s="150" t="s">
        <v>89</v>
      </c>
      <c r="AY170" s="14" t="s">
        <v>136</v>
      </c>
      <c r="BE170" s="151">
        <f>IF(N170="základná",J170,0)</f>
        <v>0</v>
      </c>
      <c r="BF170" s="151">
        <f>IF(N170="znížená",J170,0)</f>
        <v>0</v>
      </c>
      <c r="BG170" s="151">
        <f>IF(N170="zákl. prenesená",J170,0)</f>
        <v>0</v>
      </c>
      <c r="BH170" s="151">
        <f>IF(N170="zníž. prenesená",J170,0)</f>
        <v>0</v>
      </c>
      <c r="BI170" s="151">
        <f>IF(N170="nulová",J170,0)</f>
        <v>0</v>
      </c>
      <c r="BJ170" s="14" t="s">
        <v>89</v>
      </c>
      <c r="BK170" s="151">
        <f>ROUND(I170*H170,2)</f>
        <v>0</v>
      </c>
      <c r="BL170" s="14" t="s">
        <v>95</v>
      </c>
      <c r="BM170" s="150" t="s">
        <v>270</v>
      </c>
    </row>
    <row r="171" spans="1:65" s="12" customFormat="1" ht="25.9" customHeight="1">
      <c r="B171" s="126"/>
      <c r="D171" s="127" t="s">
        <v>69</v>
      </c>
      <c r="E171" s="128" t="s">
        <v>271</v>
      </c>
      <c r="F171" s="128" t="s">
        <v>272</v>
      </c>
      <c r="J171" s="129">
        <f>BK171</f>
        <v>0</v>
      </c>
      <c r="L171" s="126"/>
      <c r="M171" s="130"/>
      <c r="N171" s="131"/>
      <c r="O171" s="131"/>
      <c r="P171" s="132">
        <f>P172+P174+P195+P200+P213</f>
        <v>329.955961</v>
      </c>
      <c r="Q171" s="131"/>
      <c r="R171" s="132">
        <f>R172+R174+R195+R200+R213</f>
        <v>1.9133797699999997</v>
      </c>
      <c r="S171" s="131"/>
      <c r="T171" s="133">
        <f>T172+T174+T195+T200+T213</f>
        <v>0.44327399999999995</v>
      </c>
      <c r="AR171" s="127" t="s">
        <v>89</v>
      </c>
      <c r="AT171" s="134" t="s">
        <v>69</v>
      </c>
      <c r="AU171" s="134" t="s">
        <v>70</v>
      </c>
      <c r="AY171" s="127" t="s">
        <v>136</v>
      </c>
      <c r="BK171" s="135">
        <f>BK172+BK174+BK195+BK200+BK213</f>
        <v>0</v>
      </c>
    </row>
    <row r="172" spans="1:65" s="12" customFormat="1" ht="22.9" customHeight="1">
      <c r="B172" s="126"/>
      <c r="D172" s="127" t="s">
        <v>69</v>
      </c>
      <c r="E172" s="136" t="s">
        <v>273</v>
      </c>
      <c r="F172" s="136" t="s">
        <v>274</v>
      </c>
      <c r="J172" s="137">
        <f>BK172</f>
        <v>0</v>
      </c>
      <c r="L172" s="126"/>
      <c r="M172" s="130"/>
      <c r="N172" s="131"/>
      <c r="O172" s="131"/>
      <c r="P172" s="132">
        <f>P173</f>
        <v>9.4584600000000005</v>
      </c>
      <c r="Q172" s="131"/>
      <c r="R172" s="132">
        <f>R173</f>
        <v>0.12796740000000001</v>
      </c>
      <c r="S172" s="131"/>
      <c r="T172" s="133">
        <f>T173</f>
        <v>0</v>
      </c>
      <c r="AR172" s="127" t="s">
        <v>89</v>
      </c>
      <c r="AT172" s="134" t="s">
        <v>69</v>
      </c>
      <c r="AU172" s="134" t="s">
        <v>76</v>
      </c>
      <c r="AY172" s="127" t="s">
        <v>136</v>
      </c>
      <c r="BK172" s="135">
        <f>BK173</f>
        <v>0</v>
      </c>
    </row>
    <row r="173" spans="1:65" s="2" customFormat="1" ht="14.45" customHeight="1">
      <c r="A173" s="26"/>
      <c r="B173" s="138"/>
      <c r="C173" s="139" t="s">
        <v>275</v>
      </c>
      <c r="D173" s="139" t="s">
        <v>138</v>
      </c>
      <c r="E173" s="140" t="s">
        <v>276</v>
      </c>
      <c r="F173" s="141" t="s">
        <v>277</v>
      </c>
      <c r="G173" s="142" t="s">
        <v>151</v>
      </c>
      <c r="H173" s="143">
        <v>278.19</v>
      </c>
      <c r="I173" s="144"/>
      <c r="J173" s="144">
        <f>ROUND(I173*H173,2)</f>
        <v>0</v>
      </c>
      <c r="K173" s="145"/>
      <c r="L173" s="27"/>
      <c r="M173" s="146" t="s">
        <v>1</v>
      </c>
      <c r="N173" s="147" t="s">
        <v>36</v>
      </c>
      <c r="O173" s="148">
        <v>3.4000000000000002E-2</v>
      </c>
      <c r="P173" s="148">
        <f>O173*H173</f>
        <v>9.4584600000000005</v>
      </c>
      <c r="Q173" s="148">
        <v>4.6000000000000001E-4</v>
      </c>
      <c r="R173" s="148">
        <f>Q173*H173</f>
        <v>0.12796740000000001</v>
      </c>
      <c r="S173" s="148">
        <v>0</v>
      </c>
      <c r="T173" s="149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201</v>
      </c>
      <c r="AT173" s="150" t="s">
        <v>138</v>
      </c>
      <c r="AU173" s="150" t="s">
        <v>89</v>
      </c>
      <c r="AY173" s="14" t="s">
        <v>136</v>
      </c>
      <c r="BE173" s="151">
        <f>IF(N173="základná",J173,0)</f>
        <v>0</v>
      </c>
      <c r="BF173" s="151">
        <f>IF(N173="znížená",J173,0)</f>
        <v>0</v>
      </c>
      <c r="BG173" s="151">
        <f>IF(N173="zákl. prenesená",J173,0)</f>
        <v>0</v>
      </c>
      <c r="BH173" s="151">
        <f>IF(N173="zníž. prenesená",J173,0)</f>
        <v>0</v>
      </c>
      <c r="BI173" s="151">
        <f>IF(N173="nulová",J173,0)</f>
        <v>0</v>
      </c>
      <c r="BJ173" s="14" t="s">
        <v>89</v>
      </c>
      <c r="BK173" s="151">
        <f>ROUND(I173*H173,2)</f>
        <v>0</v>
      </c>
      <c r="BL173" s="14" t="s">
        <v>201</v>
      </c>
      <c r="BM173" s="150" t="s">
        <v>278</v>
      </c>
    </row>
    <row r="174" spans="1:65" s="12" customFormat="1" ht="22.9" customHeight="1">
      <c r="B174" s="126"/>
      <c r="D174" s="127" t="s">
        <v>69</v>
      </c>
      <c r="E174" s="136" t="s">
        <v>279</v>
      </c>
      <c r="F174" s="136" t="s">
        <v>280</v>
      </c>
      <c r="J174" s="137">
        <f>BK174</f>
        <v>0</v>
      </c>
      <c r="L174" s="126"/>
      <c r="M174" s="130"/>
      <c r="N174" s="131"/>
      <c r="O174" s="131"/>
      <c r="P174" s="132">
        <f>SUM(P175:P194)</f>
        <v>199.85034099999999</v>
      </c>
      <c r="Q174" s="131"/>
      <c r="R174" s="132">
        <f>SUM(R175:R194)</f>
        <v>1.3977787099999996</v>
      </c>
      <c r="S174" s="131"/>
      <c r="T174" s="133">
        <f>SUM(T175:T194)</f>
        <v>0</v>
      </c>
      <c r="AR174" s="127" t="s">
        <v>89</v>
      </c>
      <c r="AT174" s="134" t="s">
        <v>69</v>
      </c>
      <c r="AU174" s="134" t="s">
        <v>76</v>
      </c>
      <c r="AY174" s="127" t="s">
        <v>136</v>
      </c>
      <c r="BK174" s="135">
        <f>SUM(BK175:BK194)</f>
        <v>0</v>
      </c>
    </row>
    <row r="175" spans="1:65" s="2" customFormat="1" ht="14.45" customHeight="1">
      <c r="A175" s="26"/>
      <c r="B175" s="138"/>
      <c r="C175" s="139" t="s">
        <v>281</v>
      </c>
      <c r="D175" s="139" t="s">
        <v>138</v>
      </c>
      <c r="E175" s="140" t="s">
        <v>282</v>
      </c>
      <c r="F175" s="141" t="s">
        <v>283</v>
      </c>
      <c r="G175" s="142" t="s">
        <v>151</v>
      </c>
      <c r="H175" s="143">
        <v>321.71899999999999</v>
      </c>
      <c r="I175" s="144"/>
      <c r="J175" s="144">
        <f t="shared" ref="J175:J194" si="30">ROUND(I175*H175,2)</f>
        <v>0</v>
      </c>
      <c r="K175" s="145"/>
      <c r="L175" s="27"/>
      <c r="M175" s="146" t="s">
        <v>1</v>
      </c>
      <c r="N175" s="147" t="s">
        <v>36</v>
      </c>
      <c r="O175" s="148">
        <v>0</v>
      </c>
      <c r="P175" s="148">
        <f t="shared" ref="P175:P194" si="31">O175*H175</f>
        <v>0</v>
      </c>
      <c r="Q175" s="148">
        <v>0</v>
      </c>
      <c r="R175" s="148">
        <f t="shared" ref="R175:R194" si="32">Q175*H175</f>
        <v>0</v>
      </c>
      <c r="S175" s="148">
        <v>0</v>
      </c>
      <c r="T175" s="149">
        <f t="shared" ref="T175:T194" si="3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201</v>
      </c>
      <c r="AT175" s="150" t="s">
        <v>138</v>
      </c>
      <c r="AU175" s="150" t="s">
        <v>89</v>
      </c>
      <c r="AY175" s="14" t="s">
        <v>136</v>
      </c>
      <c r="BE175" s="151">
        <f t="shared" ref="BE175:BE194" si="34">IF(N175="základná",J175,0)</f>
        <v>0</v>
      </c>
      <c r="BF175" s="151">
        <f t="shared" ref="BF175:BF194" si="35">IF(N175="znížená",J175,0)</f>
        <v>0</v>
      </c>
      <c r="BG175" s="151">
        <f t="shared" ref="BG175:BG194" si="36">IF(N175="zákl. prenesená",J175,0)</f>
        <v>0</v>
      </c>
      <c r="BH175" s="151">
        <f t="shared" ref="BH175:BH194" si="37">IF(N175="zníž. prenesená",J175,0)</f>
        <v>0</v>
      </c>
      <c r="BI175" s="151">
        <f t="shared" ref="BI175:BI194" si="38">IF(N175="nulová",J175,0)</f>
        <v>0</v>
      </c>
      <c r="BJ175" s="14" t="s">
        <v>89</v>
      </c>
      <c r="BK175" s="151">
        <f t="shared" ref="BK175:BK194" si="39">ROUND(I175*H175,2)</f>
        <v>0</v>
      </c>
      <c r="BL175" s="14" t="s">
        <v>201</v>
      </c>
      <c r="BM175" s="150" t="s">
        <v>284</v>
      </c>
    </row>
    <row r="176" spans="1:65" s="2" customFormat="1" ht="14.45" customHeight="1">
      <c r="A176" s="26"/>
      <c r="B176" s="138"/>
      <c r="C176" s="152" t="s">
        <v>285</v>
      </c>
      <c r="D176" s="152" t="s">
        <v>143</v>
      </c>
      <c r="E176" s="153" t="s">
        <v>286</v>
      </c>
      <c r="F176" s="154" t="s">
        <v>287</v>
      </c>
      <c r="G176" s="155" t="s">
        <v>151</v>
      </c>
      <c r="H176" s="156">
        <v>386.06299999999999</v>
      </c>
      <c r="I176" s="157"/>
      <c r="J176" s="157">
        <f t="shared" si="30"/>
        <v>0</v>
      </c>
      <c r="K176" s="158"/>
      <c r="L176" s="159"/>
      <c r="M176" s="160" t="s">
        <v>1</v>
      </c>
      <c r="N176" s="161" t="s">
        <v>36</v>
      </c>
      <c r="O176" s="148">
        <v>0</v>
      </c>
      <c r="P176" s="148">
        <f t="shared" si="31"/>
        <v>0</v>
      </c>
      <c r="Q176" s="148">
        <v>2.0000000000000002E-5</v>
      </c>
      <c r="R176" s="148">
        <f t="shared" si="32"/>
        <v>7.7212600000000006E-3</v>
      </c>
      <c r="S176" s="148">
        <v>0</v>
      </c>
      <c r="T176" s="149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275</v>
      </c>
      <c r="AT176" s="150" t="s">
        <v>143</v>
      </c>
      <c r="AU176" s="150" t="s">
        <v>89</v>
      </c>
      <c r="AY176" s="14" t="s">
        <v>136</v>
      </c>
      <c r="BE176" s="151">
        <f t="shared" si="34"/>
        <v>0</v>
      </c>
      <c r="BF176" s="151">
        <f t="shared" si="35"/>
        <v>0</v>
      </c>
      <c r="BG176" s="151">
        <f t="shared" si="36"/>
        <v>0</v>
      </c>
      <c r="BH176" s="151">
        <f t="shared" si="37"/>
        <v>0</v>
      </c>
      <c r="BI176" s="151">
        <f t="shared" si="38"/>
        <v>0</v>
      </c>
      <c r="BJ176" s="14" t="s">
        <v>89</v>
      </c>
      <c r="BK176" s="151">
        <f t="shared" si="39"/>
        <v>0</v>
      </c>
      <c r="BL176" s="14" t="s">
        <v>201</v>
      </c>
      <c r="BM176" s="150" t="s">
        <v>288</v>
      </c>
    </row>
    <row r="177" spans="1:65" s="2" customFormat="1" ht="24.2" customHeight="1">
      <c r="A177" s="26"/>
      <c r="B177" s="138"/>
      <c r="C177" s="139" t="s">
        <v>289</v>
      </c>
      <c r="D177" s="139" t="s">
        <v>138</v>
      </c>
      <c r="E177" s="140" t="s">
        <v>290</v>
      </c>
      <c r="F177" s="141" t="s">
        <v>291</v>
      </c>
      <c r="G177" s="142" t="s">
        <v>151</v>
      </c>
      <c r="H177" s="143">
        <v>321.71899999999999</v>
      </c>
      <c r="I177" s="144"/>
      <c r="J177" s="144">
        <f t="shared" si="30"/>
        <v>0</v>
      </c>
      <c r="K177" s="145"/>
      <c r="L177" s="27"/>
      <c r="M177" s="146" t="s">
        <v>1</v>
      </c>
      <c r="N177" s="147" t="s">
        <v>36</v>
      </c>
      <c r="O177" s="148">
        <v>0.221</v>
      </c>
      <c r="P177" s="148">
        <f t="shared" si="31"/>
        <v>71.099898999999994</v>
      </c>
      <c r="Q177" s="148">
        <v>2.2000000000000001E-4</v>
      </c>
      <c r="R177" s="148">
        <f t="shared" si="32"/>
        <v>7.0778179999999996E-2</v>
      </c>
      <c r="S177" s="148">
        <v>0</v>
      </c>
      <c r="T177" s="149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201</v>
      </c>
      <c r="AT177" s="150" t="s">
        <v>138</v>
      </c>
      <c r="AU177" s="150" t="s">
        <v>89</v>
      </c>
      <c r="AY177" s="14" t="s">
        <v>136</v>
      </c>
      <c r="BE177" s="151">
        <f t="shared" si="34"/>
        <v>0</v>
      </c>
      <c r="BF177" s="151">
        <f t="shared" si="35"/>
        <v>0</v>
      </c>
      <c r="BG177" s="151">
        <f t="shared" si="36"/>
        <v>0</v>
      </c>
      <c r="BH177" s="151">
        <f t="shared" si="37"/>
        <v>0</v>
      </c>
      <c r="BI177" s="151">
        <f t="shared" si="38"/>
        <v>0</v>
      </c>
      <c r="BJ177" s="14" t="s">
        <v>89</v>
      </c>
      <c r="BK177" s="151">
        <f t="shared" si="39"/>
        <v>0</v>
      </c>
      <c r="BL177" s="14" t="s">
        <v>201</v>
      </c>
      <c r="BM177" s="150" t="s">
        <v>292</v>
      </c>
    </row>
    <row r="178" spans="1:65" s="2" customFormat="1" ht="24.2" customHeight="1">
      <c r="A178" s="26"/>
      <c r="B178" s="138"/>
      <c r="C178" s="152" t="s">
        <v>293</v>
      </c>
      <c r="D178" s="152" t="s">
        <v>143</v>
      </c>
      <c r="E178" s="153" t="s">
        <v>294</v>
      </c>
      <c r="F178" s="154" t="s">
        <v>295</v>
      </c>
      <c r="G178" s="155" t="s">
        <v>151</v>
      </c>
      <c r="H178" s="156">
        <v>369.97699999999998</v>
      </c>
      <c r="I178" s="157"/>
      <c r="J178" s="157">
        <f t="shared" si="30"/>
        <v>0</v>
      </c>
      <c r="K178" s="158"/>
      <c r="L178" s="159"/>
      <c r="M178" s="160" t="s">
        <v>1</v>
      </c>
      <c r="N178" s="161" t="s">
        <v>36</v>
      </c>
      <c r="O178" s="148">
        <v>0</v>
      </c>
      <c r="P178" s="148">
        <f t="shared" si="31"/>
        <v>0</v>
      </c>
      <c r="Q178" s="148">
        <v>2.31E-3</v>
      </c>
      <c r="R178" s="148">
        <f t="shared" si="32"/>
        <v>0.85464686999999995</v>
      </c>
      <c r="S178" s="148">
        <v>0</v>
      </c>
      <c r="T178" s="149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275</v>
      </c>
      <c r="AT178" s="150" t="s">
        <v>143</v>
      </c>
      <c r="AU178" s="150" t="s">
        <v>89</v>
      </c>
      <c r="AY178" s="14" t="s">
        <v>136</v>
      </c>
      <c r="BE178" s="151">
        <f t="shared" si="34"/>
        <v>0</v>
      </c>
      <c r="BF178" s="151">
        <f t="shared" si="35"/>
        <v>0</v>
      </c>
      <c r="BG178" s="151">
        <f t="shared" si="36"/>
        <v>0</v>
      </c>
      <c r="BH178" s="151">
        <f t="shared" si="37"/>
        <v>0</v>
      </c>
      <c r="BI178" s="151">
        <f t="shared" si="38"/>
        <v>0</v>
      </c>
      <c r="BJ178" s="14" t="s">
        <v>89</v>
      </c>
      <c r="BK178" s="151">
        <f t="shared" si="39"/>
        <v>0</v>
      </c>
      <c r="BL178" s="14" t="s">
        <v>201</v>
      </c>
      <c r="BM178" s="150" t="s">
        <v>296</v>
      </c>
    </row>
    <row r="179" spans="1:65" s="2" customFormat="1" ht="24.2" customHeight="1">
      <c r="A179" s="26"/>
      <c r="B179" s="138"/>
      <c r="C179" s="139" t="s">
        <v>297</v>
      </c>
      <c r="D179" s="139" t="s">
        <v>138</v>
      </c>
      <c r="E179" s="140" t="s">
        <v>298</v>
      </c>
      <c r="F179" s="141" t="s">
        <v>299</v>
      </c>
      <c r="G179" s="142" t="s">
        <v>159</v>
      </c>
      <c r="H179" s="143">
        <v>56</v>
      </c>
      <c r="I179" s="144"/>
      <c r="J179" s="144">
        <f t="shared" si="30"/>
        <v>0</v>
      </c>
      <c r="K179" s="145"/>
      <c r="L179" s="27"/>
      <c r="M179" s="146" t="s">
        <v>1</v>
      </c>
      <c r="N179" s="147" t="s">
        <v>36</v>
      </c>
      <c r="O179" s="148">
        <v>2.8000000000000001E-2</v>
      </c>
      <c r="P179" s="148">
        <f t="shared" si="31"/>
        <v>1.5680000000000001</v>
      </c>
      <c r="Q179" s="148">
        <v>0</v>
      </c>
      <c r="R179" s="148">
        <f t="shared" si="32"/>
        <v>0</v>
      </c>
      <c r="S179" s="148">
        <v>0</v>
      </c>
      <c r="T179" s="149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201</v>
      </c>
      <c r="AT179" s="150" t="s">
        <v>138</v>
      </c>
      <c r="AU179" s="150" t="s">
        <v>89</v>
      </c>
      <c r="AY179" s="14" t="s">
        <v>136</v>
      </c>
      <c r="BE179" s="151">
        <f t="shared" si="34"/>
        <v>0</v>
      </c>
      <c r="BF179" s="151">
        <f t="shared" si="35"/>
        <v>0</v>
      </c>
      <c r="BG179" s="151">
        <f t="shared" si="36"/>
        <v>0</v>
      </c>
      <c r="BH179" s="151">
        <f t="shared" si="37"/>
        <v>0</v>
      </c>
      <c r="BI179" s="151">
        <f t="shared" si="38"/>
        <v>0</v>
      </c>
      <c r="BJ179" s="14" t="s">
        <v>89</v>
      </c>
      <c r="BK179" s="151">
        <f t="shared" si="39"/>
        <v>0</v>
      </c>
      <c r="BL179" s="14" t="s">
        <v>201</v>
      </c>
      <c r="BM179" s="150" t="s">
        <v>300</v>
      </c>
    </row>
    <row r="180" spans="1:65" s="2" customFormat="1" ht="14.45" customHeight="1">
      <c r="A180" s="26"/>
      <c r="B180" s="138"/>
      <c r="C180" s="152" t="s">
        <v>301</v>
      </c>
      <c r="D180" s="152" t="s">
        <v>143</v>
      </c>
      <c r="E180" s="153" t="s">
        <v>302</v>
      </c>
      <c r="F180" s="154" t="s">
        <v>303</v>
      </c>
      <c r="G180" s="155" t="s">
        <v>159</v>
      </c>
      <c r="H180" s="156">
        <v>56</v>
      </c>
      <c r="I180" s="157"/>
      <c r="J180" s="157">
        <f t="shared" si="30"/>
        <v>0</v>
      </c>
      <c r="K180" s="158"/>
      <c r="L180" s="159"/>
      <c r="M180" s="160" t="s">
        <v>1</v>
      </c>
      <c r="N180" s="161" t="s">
        <v>36</v>
      </c>
      <c r="O180" s="148">
        <v>0</v>
      </c>
      <c r="P180" s="148">
        <f t="shared" si="31"/>
        <v>0</v>
      </c>
      <c r="Q180" s="148">
        <v>3.5E-4</v>
      </c>
      <c r="R180" s="148">
        <f t="shared" si="32"/>
        <v>1.9599999999999999E-2</v>
      </c>
      <c r="S180" s="148">
        <v>0</v>
      </c>
      <c r="T180" s="149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275</v>
      </c>
      <c r="AT180" s="150" t="s">
        <v>143</v>
      </c>
      <c r="AU180" s="150" t="s">
        <v>89</v>
      </c>
      <c r="AY180" s="14" t="s">
        <v>136</v>
      </c>
      <c r="BE180" s="151">
        <f t="shared" si="34"/>
        <v>0</v>
      </c>
      <c r="BF180" s="151">
        <f t="shared" si="35"/>
        <v>0</v>
      </c>
      <c r="BG180" s="151">
        <f t="shared" si="36"/>
        <v>0</v>
      </c>
      <c r="BH180" s="151">
        <f t="shared" si="37"/>
        <v>0</v>
      </c>
      <c r="BI180" s="151">
        <f t="shared" si="38"/>
        <v>0</v>
      </c>
      <c r="BJ180" s="14" t="s">
        <v>89</v>
      </c>
      <c r="BK180" s="151">
        <f t="shared" si="39"/>
        <v>0</v>
      </c>
      <c r="BL180" s="14" t="s">
        <v>201</v>
      </c>
      <c r="BM180" s="150" t="s">
        <v>304</v>
      </c>
    </row>
    <row r="181" spans="1:65" s="2" customFormat="1" ht="24.2" customHeight="1">
      <c r="A181" s="26"/>
      <c r="B181" s="138"/>
      <c r="C181" s="139" t="s">
        <v>305</v>
      </c>
      <c r="D181" s="139" t="s">
        <v>138</v>
      </c>
      <c r="E181" s="140" t="s">
        <v>306</v>
      </c>
      <c r="F181" s="141" t="s">
        <v>307</v>
      </c>
      <c r="G181" s="142" t="s">
        <v>209</v>
      </c>
      <c r="H181" s="143">
        <v>55.1</v>
      </c>
      <c r="I181" s="144"/>
      <c r="J181" s="144">
        <f t="shared" si="30"/>
        <v>0</v>
      </c>
      <c r="K181" s="145"/>
      <c r="L181" s="27"/>
      <c r="M181" s="146" t="s">
        <v>1</v>
      </c>
      <c r="N181" s="147" t="s">
        <v>36</v>
      </c>
      <c r="O181" s="148">
        <v>1.163</v>
      </c>
      <c r="P181" s="148">
        <f t="shared" si="31"/>
        <v>64.081299999999999</v>
      </c>
      <c r="Q181" s="148">
        <v>3.4099999999999998E-3</v>
      </c>
      <c r="R181" s="148">
        <f t="shared" si="32"/>
        <v>0.187891</v>
      </c>
      <c r="S181" s="148">
        <v>0</v>
      </c>
      <c r="T181" s="149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201</v>
      </c>
      <c r="AT181" s="150" t="s">
        <v>138</v>
      </c>
      <c r="AU181" s="150" t="s">
        <v>89</v>
      </c>
      <c r="AY181" s="14" t="s">
        <v>136</v>
      </c>
      <c r="BE181" s="151">
        <f t="shared" si="34"/>
        <v>0</v>
      </c>
      <c r="BF181" s="151">
        <f t="shared" si="35"/>
        <v>0</v>
      </c>
      <c r="BG181" s="151">
        <f t="shared" si="36"/>
        <v>0</v>
      </c>
      <c r="BH181" s="151">
        <f t="shared" si="37"/>
        <v>0</v>
      </c>
      <c r="BI181" s="151">
        <f t="shared" si="38"/>
        <v>0</v>
      </c>
      <c r="BJ181" s="14" t="s">
        <v>89</v>
      </c>
      <c r="BK181" s="151">
        <f t="shared" si="39"/>
        <v>0</v>
      </c>
      <c r="BL181" s="14" t="s">
        <v>201</v>
      </c>
      <c r="BM181" s="150" t="s">
        <v>308</v>
      </c>
    </row>
    <row r="182" spans="1:65" s="2" customFormat="1" ht="24.2" customHeight="1">
      <c r="A182" s="26"/>
      <c r="B182" s="138"/>
      <c r="C182" s="139" t="s">
        <v>309</v>
      </c>
      <c r="D182" s="139" t="s">
        <v>138</v>
      </c>
      <c r="E182" s="140" t="s">
        <v>310</v>
      </c>
      <c r="F182" s="141" t="s">
        <v>311</v>
      </c>
      <c r="G182" s="142" t="s">
        <v>159</v>
      </c>
      <c r="H182" s="143">
        <v>55</v>
      </c>
      <c r="I182" s="144"/>
      <c r="J182" s="144">
        <f t="shared" si="30"/>
        <v>0</v>
      </c>
      <c r="K182" s="145"/>
      <c r="L182" s="27"/>
      <c r="M182" s="146" t="s">
        <v>1</v>
      </c>
      <c r="N182" s="147" t="s">
        <v>36</v>
      </c>
      <c r="O182" s="148">
        <v>0.38</v>
      </c>
      <c r="P182" s="148">
        <f t="shared" si="31"/>
        <v>20.9</v>
      </c>
      <c r="Q182" s="148">
        <v>3.6000000000000002E-4</v>
      </c>
      <c r="R182" s="148">
        <f t="shared" si="32"/>
        <v>1.9800000000000002E-2</v>
      </c>
      <c r="S182" s="148">
        <v>0</v>
      </c>
      <c r="T182" s="149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201</v>
      </c>
      <c r="AT182" s="150" t="s">
        <v>138</v>
      </c>
      <c r="AU182" s="150" t="s">
        <v>89</v>
      </c>
      <c r="AY182" s="14" t="s">
        <v>136</v>
      </c>
      <c r="BE182" s="151">
        <f t="shared" si="34"/>
        <v>0</v>
      </c>
      <c r="BF182" s="151">
        <f t="shared" si="35"/>
        <v>0</v>
      </c>
      <c r="BG182" s="151">
        <f t="shared" si="36"/>
        <v>0</v>
      </c>
      <c r="BH182" s="151">
        <f t="shared" si="37"/>
        <v>0</v>
      </c>
      <c r="BI182" s="151">
        <f t="shared" si="38"/>
        <v>0</v>
      </c>
      <c r="BJ182" s="14" t="s">
        <v>89</v>
      </c>
      <c r="BK182" s="151">
        <f t="shared" si="39"/>
        <v>0</v>
      </c>
      <c r="BL182" s="14" t="s">
        <v>201</v>
      </c>
      <c r="BM182" s="150" t="s">
        <v>312</v>
      </c>
    </row>
    <row r="183" spans="1:65" s="2" customFormat="1" ht="24.2" customHeight="1">
      <c r="A183" s="26"/>
      <c r="B183" s="138"/>
      <c r="C183" s="152" t="s">
        <v>313</v>
      </c>
      <c r="D183" s="152" t="s">
        <v>143</v>
      </c>
      <c r="E183" s="153" t="s">
        <v>314</v>
      </c>
      <c r="F183" s="154" t="s">
        <v>315</v>
      </c>
      <c r="G183" s="155" t="s">
        <v>159</v>
      </c>
      <c r="H183" s="156">
        <v>55</v>
      </c>
      <c r="I183" s="157"/>
      <c r="J183" s="157">
        <f t="shared" si="30"/>
        <v>0</v>
      </c>
      <c r="K183" s="158"/>
      <c r="L183" s="159"/>
      <c r="M183" s="160" t="s">
        <v>1</v>
      </c>
      <c r="N183" s="161" t="s">
        <v>36</v>
      </c>
      <c r="O183" s="148">
        <v>0</v>
      </c>
      <c r="P183" s="148">
        <f t="shared" si="31"/>
        <v>0</v>
      </c>
      <c r="Q183" s="148">
        <v>3.8000000000000002E-4</v>
      </c>
      <c r="R183" s="148">
        <f t="shared" si="32"/>
        <v>2.0900000000000002E-2</v>
      </c>
      <c r="S183" s="148">
        <v>0</v>
      </c>
      <c r="T183" s="149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275</v>
      </c>
      <c r="AT183" s="150" t="s">
        <v>143</v>
      </c>
      <c r="AU183" s="150" t="s">
        <v>89</v>
      </c>
      <c r="AY183" s="14" t="s">
        <v>136</v>
      </c>
      <c r="BE183" s="151">
        <f t="shared" si="34"/>
        <v>0</v>
      </c>
      <c r="BF183" s="151">
        <f t="shared" si="35"/>
        <v>0</v>
      </c>
      <c r="BG183" s="151">
        <f t="shared" si="36"/>
        <v>0</v>
      </c>
      <c r="BH183" s="151">
        <f t="shared" si="37"/>
        <v>0</v>
      </c>
      <c r="BI183" s="151">
        <f t="shared" si="38"/>
        <v>0</v>
      </c>
      <c r="BJ183" s="14" t="s">
        <v>89</v>
      </c>
      <c r="BK183" s="151">
        <f t="shared" si="39"/>
        <v>0</v>
      </c>
      <c r="BL183" s="14" t="s">
        <v>201</v>
      </c>
      <c r="BM183" s="150" t="s">
        <v>316</v>
      </c>
    </row>
    <row r="184" spans="1:65" s="2" customFormat="1" ht="24.2" customHeight="1">
      <c r="A184" s="26"/>
      <c r="B184" s="138"/>
      <c r="C184" s="139" t="s">
        <v>317</v>
      </c>
      <c r="D184" s="139" t="s">
        <v>138</v>
      </c>
      <c r="E184" s="140" t="s">
        <v>318</v>
      </c>
      <c r="F184" s="141" t="s">
        <v>319</v>
      </c>
      <c r="G184" s="142" t="s">
        <v>159</v>
      </c>
      <c r="H184" s="143">
        <v>24</v>
      </c>
      <c r="I184" s="144"/>
      <c r="J184" s="144">
        <f t="shared" si="30"/>
        <v>0</v>
      </c>
      <c r="K184" s="145"/>
      <c r="L184" s="27"/>
      <c r="M184" s="146" t="s">
        <v>1</v>
      </c>
      <c r="N184" s="147" t="s">
        <v>36</v>
      </c>
      <c r="O184" s="148">
        <v>0.3</v>
      </c>
      <c r="P184" s="148">
        <f t="shared" si="31"/>
        <v>7.1999999999999993</v>
      </c>
      <c r="Q184" s="148">
        <v>1.8000000000000001E-4</v>
      </c>
      <c r="R184" s="148">
        <f t="shared" si="32"/>
        <v>4.3200000000000001E-3</v>
      </c>
      <c r="S184" s="148">
        <v>0</v>
      </c>
      <c r="T184" s="149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201</v>
      </c>
      <c r="AT184" s="150" t="s">
        <v>138</v>
      </c>
      <c r="AU184" s="150" t="s">
        <v>89</v>
      </c>
      <c r="AY184" s="14" t="s">
        <v>136</v>
      </c>
      <c r="BE184" s="151">
        <f t="shared" si="34"/>
        <v>0</v>
      </c>
      <c r="BF184" s="151">
        <f t="shared" si="35"/>
        <v>0</v>
      </c>
      <c r="BG184" s="151">
        <f t="shared" si="36"/>
        <v>0</v>
      </c>
      <c r="BH184" s="151">
        <f t="shared" si="37"/>
        <v>0</v>
      </c>
      <c r="BI184" s="151">
        <f t="shared" si="38"/>
        <v>0</v>
      </c>
      <c r="BJ184" s="14" t="s">
        <v>89</v>
      </c>
      <c r="BK184" s="151">
        <f t="shared" si="39"/>
        <v>0</v>
      </c>
      <c r="BL184" s="14" t="s">
        <v>201</v>
      </c>
      <c r="BM184" s="150" t="s">
        <v>320</v>
      </c>
    </row>
    <row r="185" spans="1:65" s="2" customFormat="1" ht="37.9" customHeight="1">
      <c r="A185" s="26"/>
      <c r="B185" s="138"/>
      <c r="C185" s="152" t="s">
        <v>321</v>
      </c>
      <c r="D185" s="152" t="s">
        <v>143</v>
      </c>
      <c r="E185" s="153" t="s">
        <v>322</v>
      </c>
      <c r="F185" s="154" t="s">
        <v>323</v>
      </c>
      <c r="G185" s="155" t="s">
        <v>209</v>
      </c>
      <c r="H185" s="156">
        <v>12</v>
      </c>
      <c r="I185" s="157"/>
      <c r="J185" s="157">
        <f t="shared" si="30"/>
        <v>0</v>
      </c>
      <c r="K185" s="158"/>
      <c r="L185" s="159"/>
      <c r="M185" s="160" t="s">
        <v>1</v>
      </c>
      <c r="N185" s="161" t="s">
        <v>36</v>
      </c>
      <c r="O185" s="148">
        <v>0</v>
      </c>
      <c r="P185" s="148">
        <f t="shared" si="31"/>
        <v>0</v>
      </c>
      <c r="Q185" s="148">
        <v>8.8000000000000003E-4</v>
      </c>
      <c r="R185" s="148">
        <f t="shared" si="32"/>
        <v>1.056E-2</v>
      </c>
      <c r="S185" s="148">
        <v>0</v>
      </c>
      <c r="T185" s="149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275</v>
      </c>
      <c r="AT185" s="150" t="s">
        <v>143</v>
      </c>
      <c r="AU185" s="150" t="s">
        <v>89</v>
      </c>
      <c r="AY185" s="14" t="s">
        <v>136</v>
      </c>
      <c r="BE185" s="151">
        <f t="shared" si="34"/>
        <v>0</v>
      </c>
      <c r="BF185" s="151">
        <f t="shared" si="35"/>
        <v>0</v>
      </c>
      <c r="BG185" s="151">
        <f t="shared" si="36"/>
        <v>0</v>
      </c>
      <c r="BH185" s="151">
        <f t="shared" si="37"/>
        <v>0</v>
      </c>
      <c r="BI185" s="151">
        <f t="shared" si="38"/>
        <v>0</v>
      </c>
      <c r="BJ185" s="14" t="s">
        <v>89</v>
      </c>
      <c r="BK185" s="151">
        <f t="shared" si="39"/>
        <v>0</v>
      </c>
      <c r="BL185" s="14" t="s">
        <v>201</v>
      </c>
      <c r="BM185" s="150" t="s">
        <v>324</v>
      </c>
    </row>
    <row r="186" spans="1:65" s="2" customFormat="1" ht="24.2" customHeight="1">
      <c r="A186" s="26"/>
      <c r="B186" s="138"/>
      <c r="C186" s="139" t="s">
        <v>325</v>
      </c>
      <c r="D186" s="139" t="s">
        <v>138</v>
      </c>
      <c r="E186" s="140" t="s">
        <v>326</v>
      </c>
      <c r="F186" s="141" t="s">
        <v>327</v>
      </c>
      <c r="G186" s="142" t="s">
        <v>209</v>
      </c>
      <c r="H186" s="143">
        <v>55.1</v>
      </c>
      <c r="I186" s="144"/>
      <c r="J186" s="144">
        <f t="shared" si="30"/>
        <v>0</v>
      </c>
      <c r="K186" s="145"/>
      <c r="L186" s="27"/>
      <c r="M186" s="146" t="s">
        <v>1</v>
      </c>
      <c r="N186" s="147" t="s">
        <v>36</v>
      </c>
      <c r="O186" s="148">
        <v>0.46800000000000003</v>
      </c>
      <c r="P186" s="148">
        <f t="shared" si="31"/>
        <v>25.786800000000003</v>
      </c>
      <c r="Q186" s="148">
        <v>3.0000000000000001E-5</v>
      </c>
      <c r="R186" s="148">
        <f t="shared" si="32"/>
        <v>1.6530000000000002E-3</v>
      </c>
      <c r="S186" s="148">
        <v>0</v>
      </c>
      <c r="T186" s="149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201</v>
      </c>
      <c r="AT186" s="150" t="s">
        <v>138</v>
      </c>
      <c r="AU186" s="150" t="s">
        <v>89</v>
      </c>
      <c r="AY186" s="14" t="s">
        <v>136</v>
      </c>
      <c r="BE186" s="151">
        <f t="shared" si="34"/>
        <v>0</v>
      </c>
      <c r="BF186" s="151">
        <f t="shared" si="35"/>
        <v>0</v>
      </c>
      <c r="BG186" s="151">
        <f t="shared" si="36"/>
        <v>0</v>
      </c>
      <c r="BH186" s="151">
        <f t="shared" si="37"/>
        <v>0</v>
      </c>
      <c r="BI186" s="151">
        <f t="shared" si="38"/>
        <v>0</v>
      </c>
      <c r="BJ186" s="14" t="s">
        <v>89</v>
      </c>
      <c r="BK186" s="151">
        <f t="shared" si="39"/>
        <v>0</v>
      </c>
      <c r="BL186" s="14" t="s">
        <v>201</v>
      </c>
      <c r="BM186" s="150" t="s">
        <v>328</v>
      </c>
    </row>
    <row r="187" spans="1:65" s="2" customFormat="1" ht="14.45" customHeight="1">
      <c r="A187" s="26"/>
      <c r="B187" s="138"/>
      <c r="C187" s="152" t="s">
        <v>329</v>
      </c>
      <c r="D187" s="152" t="s">
        <v>143</v>
      </c>
      <c r="E187" s="153" t="s">
        <v>302</v>
      </c>
      <c r="F187" s="154" t="s">
        <v>303</v>
      </c>
      <c r="G187" s="155" t="s">
        <v>159</v>
      </c>
      <c r="H187" s="156">
        <v>221</v>
      </c>
      <c r="I187" s="157"/>
      <c r="J187" s="157">
        <f t="shared" si="30"/>
        <v>0</v>
      </c>
      <c r="K187" s="158"/>
      <c r="L187" s="159"/>
      <c r="M187" s="160" t="s">
        <v>1</v>
      </c>
      <c r="N187" s="161" t="s">
        <v>36</v>
      </c>
      <c r="O187" s="148">
        <v>0</v>
      </c>
      <c r="P187" s="148">
        <f t="shared" si="31"/>
        <v>0</v>
      </c>
      <c r="Q187" s="148">
        <v>3.5E-4</v>
      </c>
      <c r="R187" s="148">
        <f t="shared" si="32"/>
        <v>7.7350000000000002E-2</v>
      </c>
      <c r="S187" s="148">
        <v>0</v>
      </c>
      <c r="T187" s="149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275</v>
      </c>
      <c r="AT187" s="150" t="s">
        <v>143</v>
      </c>
      <c r="AU187" s="150" t="s">
        <v>89</v>
      </c>
      <c r="AY187" s="14" t="s">
        <v>136</v>
      </c>
      <c r="BE187" s="151">
        <f t="shared" si="34"/>
        <v>0</v>
      </c>
      <c r="BF187" s="151">
        <f t="shared" si="35"/>
        <v>0</v>
      </c>
      <c r="BG187" s="151">
        <f t="shared" si="36"/>
        <v>0</v>
      </c>
      <c r="BH187" s="151">
        <f t="shared" si="37"/>
        <v>0</v>
      </c>
      <c r="BI187" s="151">
        <f t="shared" si="38"/>
        <v>0</v>
      </c>
      <c r="BJ187" s="14" t="s">
        <v>89</v>
      </c>
      <c r="BK187" s="151">
        <f t="shared" si="39"/>
        <v>0</v>
      </c>
      <c r="BL187" s="14" t="s">
        <v>201</v>
      </c>
      <c r="BM187" s="150" t="s">
        <v>330</v>
      </c>
    </row>
    <row r="188" spans="1:65" s="2" customFormat="1" ht="14.45" customHeight="1">
      <c r="A188" s="26"/>
      <c r="B188" s="138"/>
      <c r="C188" s="152" t="s">
        <v>331</v>
      </c>
      <c r="D188" s="152" t="s">
        <v>143</v>
      </c>
      <c r="E188" s="153" t="s">
        <v>332</v>
      </c>
      <c r="F188" s="154" t="s">
        <v>333</v>
      </c>
      <c r="G188" s="155" t="s">
        <v>151</v>
      </c>
      <c r="H188" s="156">
        <v>13.775</v>
      </c>
      <c r="I188" s="157"/>
      <c r="J188" s="157">
        <f t="shared" si="30"/>
        <v>0</v>
      </c>
      <c r="K188" s="158"/>
      <c r="L188" s="159"/>
      <c r="M188" s="160" t="s">
        <v>1</v>
      </c>
      <c r="N188" s="161" t="s">
        <v>36</v>
      </c>
      <c r="O188" s="148">
        <v>0</v>
      </c>
      <c r="P188" s="148">
        <f t="shared" si="31"/>
        <v>0</v>
      </c>
      <c r="Q188" s="148">
        <v>7.92E-3</v>
      </c>
      <c r="R188" s="148">
        <f t="shared" si="32"/>
        <v>0.109098</v>
      </c>
      <c r="S188" s="148">
        <v>0</v>
      </c>
      <c r="T188" s="149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275</v>
      </c>
      <c r="AT188" s="150" t="s">
        <v>143</v>
      </c>
      <c r="AU188" s="150" t="s">
        <v>89</v>
      </c>
      <c r="AY188" s="14" t="s">
        <v>136</v>
      </c>
      <c r="BE188" s="151">
        <f t="shared" si="34"/>
        <v>0</v>
      </c>
      <c r="BF188" s="151">
        <f t="shared" si="35"/>
        <v>0</v>
      </c>
      <c r="BG188" s="151">
        <f t="shared" si="36"/>
        <v>0</v>
      </c>
      <c r="BH188" s="151">
        <f t="shared" si="37"/>
        <v>0</v>
      </c>
      <c r="BI188" s="151">
        <f t="shared" si="38"/>
        <v>0</v>
      </c>
      <c r="BJ188" s="14" t="s">
        <v>89</v>
      </c>
      <c r="BK188" s="151">
        <f t="shared" si="39"/>
        <v>0</v>
      </c>
      <c r="BL188" s="14" t="s">
        <v>201</v>
      </c>
      <c r="BM188" s="150" t="s">
        <v>334</v>
      </c>
    </row>
    <row r="189" spans="1:65" s="2" customFormat="1" ht="14.45" customHeight="1">
      <c r="A189" s="26"/>
      <c r="B189" s="138"/>
      <c r="C189" s="139" t="s">
        <v>335</v>
      </c>
      <c r="D189" s="139" t="s">
        <v>138</v>
      </c>
      <c r="E189" s="140" t="s">
        <v>336</v>
      </c>
      <c r="F189" s="141" t="s">
        <v>337</v>
      </c>
      <c r="G189" s="142" t="s">
        <v>209</v>
      </c>
      <c r="H189" s="143">
        <v>55.1</v>
      </c>
      <c r="I189" s="144"/>
      <c r="J189" s="144">
        <f t="shared" si="30"/>
        <v>0</v>
      </c>
      <c r="K189" s="145"/>
      <c r="L189" s="27"/>
      <c r="M189" s="146" t="s">
        <v>1</v>
      </c>
      <c r="N189" s="147" t="s">
        <v>36</v>
      </c>
      <c r="O189" s="148">
        <v>0</v>
      </c>
      <c r="P189" s="148">
        <f t="shared" si="31"/>
        <v>0</v>
      </c>
      <c r="Q189" s="148">
        <v>0</v>
      </c>
      <c r="R189" s="148">
        <f t="shared" si="32"/>
        <v>0</v>
      </c>
      <c r="S189" s="148">
        <v>0</v>
      </c>
      <c r="T189" s="149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201</v>
      </c>
      <c r="AT189" s="150" t="s">
        <v>138</v>
      </c>
      <c r="AU189" s="150" t="s">
        <v>89</v>
      </c>
      <c r="AY189" s="14" t="s">
        <v>136</v>
      </c>
      <c r="BE189" s="151">
        <f t="shared" si="34"/>
        <v>0</v>
      </c>
      <c r="BF189" s="151">
        <f t="shared" si="35"/>
        <v>0</v>
      </c>
      <c r="BG189" s="151">
        <f t="shared" si="36"/>
        <v>0</v>
      </c>
      <c r="BH189" s="151">
        <f t="shared" si="37"/>
        <v>0</v>
      </c>
      <c r="BI189" s="151">
        <f t="shared" si="38"/>
        <v>0</v>
      </c>
      <c r="BJ189" s="14" t="s">
        <v>89</v>
      </c>
      <c r="BK189" s="151">
        <f t="shared" si="39"/>
        <v>0</v>
      </c>
      <c r="BL189" s="14" t="s">
        <v>201</v>
      </c>
      <c r="BM189" s="150" t="s">
        <v>338</v>
      </c>
    </row>
    <row r="190" spans="1:65" s="2" customFormat="1" ht="24.2" customHeight="1">
      <c r="A190" s="26"/>
      <c r="B190" s="138"/>
      <c r="C190" s="152" t="s">
        <v>339</v>
      </c>
      <c r="D190" s="152" t="s">
        <v>143</v>
      </c>
      <c r="E190" s="153" t="s">
        <v>340</v>
      </c>
      <c r="F190" s="154" t="s">
        <v>341</v>
      </c>
      <c r="G190" s="155" t="s">
        <v>209</v>
      </c>
      <c r="H190" s="156">
        <v>56.201999999999998</v>
      </c>
      <c r="I190" s="157"/>
      <c r="J190" s="157">
        <f t="shared" si="30"/>
        <v>0</v>
      </c>
      <c r="K190" s="158"/>
      <c r="L190" s="159"/>
      <c r="M190" s="160" t="s">
        <v>1</v>
      </c>
      <c r="N190" s="161" t="s">
        <v>36</v>
      </c>
      <c r="O190" s="148">
        <v>0</v>
      </c>
      <c r="P190" s="148">
        <f t="shared" si="31"/>
        <v>0</v>
      </c>
      <c r="Q190" s="148">
        <v>2.0000000000000001E-4</v>
      </c>
      <c r="R190" s="148">
        <f t="shared" si="32"/>
        <v>1.1240399999999999E-2</v>
      </c>
      <c r="S190" s="148">
        <v>0</v>
      </c>
      <c r="T190" s="149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275</v>
      </c>
      <c r="AT190" s="150" t="s">
        <v>143</v>
      </c>
      <c r="AU190" s="150" t="s">
        <v>89</v>
      </c>
      <c r="AY190" s="14" t="s">
        <v>136</v>
      </c>
      <c r="BE190" s="151">
        <f t="shared" si="34"/>
        <v>0</v>
      </c>
      <c r="BF190" s="151">
        <f t="shared" si="35"/>
        <v>0</v>
      </c>
      <c r="BG190" s="151">
        <f t="shared" si="36"/>
        <v>0</v>
      </c>
      <c r="BH190" s="151">
        <f t="shared" si="37"/>
        <v>0</v>
      </c>
      <c r="BI190" s="151">
        <f t="shared" si="38"/>
        <v>0</v>
      </c>
      <c r="BJ190" s="14" t="s">
        <v>89</v>
      </c>
      <c r="BK190" s="151">
        <f t="shared" si="39"/>
        <v>0</v>
      </c>
      <c r="BL190" s="14" t="s">
        <v>201</v>
      </c>
      <c r="BM190" s="150" t="s">
        <v>342</v>
      </c>
    </row>
    <row r="191" spans="1:65" s="2" customFormat="1" ht="24.2" customHeight="1">
      <c r="A191" s="26"/>
      <c r="B191" s="138"/>
      <c r="C191" s="139" t="s">
        <v>343</v>
      </c>
      <c r="D191" s="139" t="s">
        <v>138</v>
      </c>
      <c r="E191" s="140" t="s">
        <v>344</v>
      </c>
      <c r="F191" s="141" t="s">
        <v>345</v>
      </c>
      <c r="G191" s="142" t="s">
        <v>159</v>
      </c>
      <c r="H191" s="143">
        <v>111</v>
      </c>
      <c r="I191" s="144"/>
      <c r="J191" s="144">
        <f t="shared" si="30"/>
        <v>0</v>
      </c>
      <c r="K191" s="145"/>
      <c r="L191" s="27"/>
      <c r="M191" s="146" t="s">
        <v>1</v>
      </c>
      <c r="N191" s="147" t="s">
        <v>36</v>
      </c>
      <c r="O191" s="148">
        <v>0</v>
      </c>
      <c r="P191" s="148">
        <f t="shared" si="31"/>
        <v>0</v>
      </c>
      <c r="Q191" s="148">
        <v>0</v>
      </c>
      <c r="R191" s="148">
        <f t="shared" si="32"/>
        <v>0</v>
      </c>
      <c r="S191" s="148">
        <v>0</v>
      </c>
      <c r="T191" s="149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201</v>
      </c>
      <c r="AT191" s="150" t="s">
        <v>138</v>
      </c>
      <c r="AU191" s="150" t="s">
        <v>89</v>
      </c>
      <c r="AY191" s="14" t="s">
        <v>136</v>
      </c>
      <c r="BE191" s="151">
        <f t="shared" si="34"/>
        <v>0</v>
      </c>
      <c r="BF191" s="151">
        <f t="shared" si="35"/>
        <v>0</v>
      </c>
      <c r="BG191" s="151">
        <f t="shared" si="36"/>
        <v>0</v>
      </c>
      <c r="BH191" s="151">
        <f t="shared" si="37"/>
        <v>0</v>
      </c>
      <c r="BI191" s="151">
        <f t="shared" si="38"/>
        <v>0</v>
      </c>
      <c r="BJ191" s="14" t="s">
        <v>89</v>
      </c>
      <c r="BK191" s="151">
        <f t="shared" si="39"/>
        <v>0</v>
      </c>
      <c r="BL191" s="14" t="s">
        <v>201</v>
      </c>
      <c r="BM191" s="150" t="s">
        <v>346</v>
      </c>
    </row>
    <row r="192" spans="1:65" s="2" customFormat="1" ht="37.9" customHeight="1">
      <c r="A192" s="26"/>
      <c r="B192" s="138"/>
      <c r="C192" s="152" t="s">
        <v>347</v>
      </c>
      <c r="D192" s="152" t="s">
        <v>143</v>
      </c>
      <c r="E192" s="153" t="s">
        <v>348</v>
      </c>
      <c r="F192" s="154" t="s">
        <v>349</v>
      </c>
      <c r="G192" s="155" t="s">
        <v>159</v>
      </c>
      <c r="H192" s="156">
        <v>111</v>
      </c>
      <c r="I192" s="157"/>
      <c r="J192" s="157">
        <f t="shared" si="30"/>
        <v>0</v>
      </c>
      <c r="K192" s="158"/>
      <c r="L192" s="159"/>
      <c r="M192" s="160" t="s">
        <v>1</v>
      </c>
      <c r="N192" s="161" t="s">
        <v>36</v>
      </c>
      <c r="O192" s="148">
        <v>0</v>
      </c>
      <c r="P192" s="148">
        <f t="shared" si="31"/>
        <v>0</v>
      </c>
      <c r="Q192" s="148">
        <v>2.0000000000000002E-5</v>
      </c>
      <c r="R192" s="148">
        <f t="shared" si="32"/>
        <v>2.2200000000000002E-3</v>
      </c>
      <c r="S192" s="148">
        <v>0</v>
      </c>
      <c r="T192" s="149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275</v>
      </c>
      <c r="AT192" s="150" t="s">
        <v>143</v>
      </c>
      <c r="AU192" s="150" t="s">
        <v>89</v>
      </c>
      <c r="AY192" s="14" t="s">
        <v>136</v>
      </c>
      <c r="BE192" s="151">
        <f t="shared" si="34"/>
        <v>0</v>
      </c>
      <c r="BF192" s="151">
        <f t="shared" si="35"/>
        <v>0</v>
      </c>
      <c r="BG192" s="151">
        <f t="shared" si="36"/>
        <v>0</v>
      </c>
      <c r="BH192" s="151">
        <f t="shared" si="37"/>
        <v>0</v>
      </c>
      <c r="BI192" s="151">
        <f t="shared" si="38"/>
        <v>0</v>
      </c>
      <c r="BJ192" s="14" t="s">
        <v>89</v>
      </c>
      <c r="BK192" s="151">
        <f t="shared" si="39"/>
        <v>0</v>
      </c>
      <c r="BL192" s="14" t="s">
        <v>201</v>
      </c>
      <c r="BM192" s="150" t="s">
        <v>350</v>
      </c>
    </row>
    <row r="193" spans="1:65" s="2" customFormat="1" ht="14.45" customHeight="1">
      <c r="A193" s="26"/>
      <c r="B193" s="138"/>
      <c r="C193" s="139" t="s">
        <v>351</v>
      </c>
      <c r="D193" s="139" t="s">
        <v>138</v>
      </c>
      <c r="E193" s="140" t="s">
        <v>352</v>
      </c>
      <c r="F193" s="141" t="s">
        <v>353</v>
      </c>
      <c r="G193" s="142" t="s">
        <v>159</v>
      </c>
      <c r="H193" s="143">
        <v>1</v>
      </c>
      <c r="I193" s="144"/>
      <c r="J193" s="144">
        <f t="shared" si="30"/>
        <v>0</v>
      </c>
      <c r="K193" s="145"/>
      <c r="L193" s="27"/>
      <c r="M193" s="146" t="s">
        <v>1</v>
      </c>
      <c r="N193" s="147" t="s">
        <v>36</v>
      </c>
      <c r="O193" s="148">
        <v>6.9370000000000003</v>
      </c>
      <c r="P193" s="148">
        <f t="shared" si="31"/>
        <v>6.9370000000000003</v>
      </c>
      <c r="Q193" s="148">
        <v>0</v>
      </c>
      <c r="R193" s="148">
        <f t="shared" si="32"/>
        <v>0</v>
      </c>
      <c r="S193" s="148">
        <v>0</v>
      </c>
      <c r="T193" s="149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354</v>
      </c>
      <c r="AT193" s="150" t="s">
        <v>138</v>
      </c>
      <c r="AU193" s="150" t="s">
        <v>89</v>
      </c>
      <c r="AY193" s="14" t="s">
        <v>136</v>
      </c>
      <c r="BE193" s="151">
        <f t="shared" si="34"/>
        <v>0</v>
      </c>
      <c r="BF193" s="151">
        <f t="shared" si="35"/>
        <v>0</v>
      </c>
      <c r="BG193" s="151">
        <f t="shared" si="36"/>
        <v>0</v>
      </c>
      <c r="BH193" s="151">
        <f t="shared" si="37"/>
        <v>0</v>
      </c>
      <c r="BI193" s="151">
        <f t="shared" si="38"/>
        <v>0</v>
      </c>
      <c r="BJ193" s="14" t="s">
        <v>89</v>
      </c>
      <c r="BK193" s="151">
        <f t="shared" si="39"/>
        <v>0</v>
      </c>
      <c r="BL193" s="14" t="s">
        <v>354</v>
      </c>
      <c r="BM193" s="150" t="s">
        <v>355</v>
      </c>
    </row>
    <row r="194" spans="1:65" s="2" customFormat="1" ht="24.2" customHeight="1">
      <c r="A194" s="26"/>
      <c r="B194" s="138"/>
      <c r="C194" s="139" t="s">
        <v>356</v>
      </c>
      <c r="D194" s="139" t="s">
        <v>138</v>
      </c>
      <c r="E194" s="140" t="s">
        <v>357</v>
      </c>
      <c r="F194" s="141" t="s">
        <v>358</v>
      </c>
      <c r="G194" s="142" t="s">
        <v>146</v>
      </c>
      <c r="H194" s="143">
        <v>1.3979999999999999</v>
      </c>
      <c r="I194" s="144"/>
      <c r="J194" s="144">
        <f t="shared" si="30"/>
        <v>0</v>
      </c>
      <c r="K194" s="145"/>
      <c r="L194" s="27"/>
      <c r="M194" s="146" t="s">
        <v>1</v>
      </c>
      <c r="N194" s="147" t="s">
        <v>36</v>
      </c>
      <c r="O194" s="148">
        <v>1.629</v>
      </c>
      <c r="P194" s="148">
        <f t="shared" si="31"/>
        <v>2.277342</v>
      </c>
      <c r="Q194" s="148">
        <v>0</v>
      </c>
      <c r="R194" s="148">
        <f t="shared" si="32"/>
        <v>0</v>
      </c>
      <c r="S194" s="148">
        <v>0</v>
      </c>
      <c r="T194" s="149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201</v>
      </c>
      <c r="AT194" s="150" t="s">
        <v>138</v>
      </c>
      <c r="AU194" s="150" t="s">
        <v>89</v>
      </c>
      <c r="AY194" s="14" t="s">
        <v>136</v>
      </c>
      <c r="BE194" s="151">
        <f t="shared" si="34"/>
        <v>0</v>
      </c>
      <c r="BF194" s="151">
        <f t="shared" si="35"/>
        <v>0</v>
      </c>
      <c r="BG194" s="151">
        <f t="shared" si="36"/>
        <v>0</v>
      </c>
      <c r="BH194" s="151">
        <f t="shared" si="37"/>
        <v>0</v>
      </c>
      <c r="BI194" s="151">
        <f t="shared" si="38"/>
        <v>0</v>
      </c>
      <c r="BJ194" s="14" t="s">
        <v>89</v>
      </c>
      <c r="BK194" s="151">
        <f t="shared" si="39"/>
        <v>0</v>
      </c>
      <c r="BL194" s="14" t="s">
        <v>201</v>
      </c>
      <c r="BM194" s="150" t="s">
        <v>359</v>
      </c>
    </row>
    <row r="195" spans="1:65" s="12" customFormat="1" ht="22.9" customHeight="1">
      <c r="B195" s="126"/>
      <c r="D195" s="127" t="s">
        <v>69</v>
      </c>
      <c r="E195" s="136" t="s">
        <v>382</v>
      </c>
      <c r="F195" s="136" t="s">
        <v>383</v>
      </c>
      <c r="J195" s="137">
        <f>BK195</f>
        <v>0</v>
      </c>
      <c r="L195" s="126"/>
      <c r="M195" s="130"/>
      <c r="N195" s="131"/>
      <c r="O195" s="131"/>
      <c r="P195" s="132">
        <f>SUM(P196:P199)</f>
        <v>3.8613619999999997</v>
      </c>
      <c r="Q195" s="131"/>
      <c r="R195" s="132">
        <f>SUM(R196:R199)</f>
        <v>0.27108466000000003</v>
      </c>
      <c r="S195" s="131"/>
      <c r="T195" s="133">
        <f>SUM(T196:T199)</f>
        <v>0</v>
      </c>
      <c r="AR195" s="127" t="s">
        <v>89</v>
      </c>
      <c r="AT195" s="134" t="s">
        <v>69</v>
      </c>
      <c r="AU195" s="134" t="s">
        <v>76</v>
      </c>
      <c r="AY195" s="127" t="s">
        <v>136</v>
      </c>
      <c r="BK195" s="135">
        <f>SUM(BK196:BK199)</f>
        <v>0</v>
      </c>
    </row>
    <row r="196" spans="1:65" s="2" customFormat="1" ht="24.2" customHeight="1">
      <c r="A196" s="26"/>
      <c r="B196" s="138"/>
      <c r="C196" s="139" t="s">
        <v>362</v>
      </c>
      <c r="D196" s="139" t="s">
        <v>138</v>
      </c>
      <c r="E196" s="140" t="s">
        <v>385</v>
      </c>
      <c r="F196" s="141" t="s">
        <v>386</v>
      </c>
      <c r="G196" s="142" t="s">
        <v>209</v>
      </c>
      <c r="H196" s="143">
        <v>22.2</v>
      </c>
      <c r="I196" s="144"/>
      <c r="J196" s="144">
        <f>ROUND(I196*H196,2)</f>
        <v>0</v>
      </c>
      <c r="K196" s="145"/>
      <c r="L196" s="27"/>
      <c r="M196" s="146" t="s">
        <v>1</v>
      </c>
      <c r="N196" s="147" t="s">
        <v>36</v>
      </c>
      <c r="O196" s="148">
        <v>0.153</v>
      </c>
      <c r="P196" s="148">
        <f>O196*H196</f>
        <v>3.3965999999999998</v>
      </c>
      <c r="Q196" s="148">
        <v>0</v>
      </c>
      <c r="R196" s="148">
        <f>Q196*H196</f>
        <v>0</v>
      </c>
      <c r="S196" s="148">
        <v>0</v>
      </c>
      <c r="T196" s="149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201</v>
      </c>
      <c r="AT196" s="150" t="s">
        <v>138</v>
      </c>
      <c r="AU196" s="150" t="s">
        <v>89</v>
      </c>
      <c r="AY196" s="14" t="s">
        <v>136</v>
      </c>
      <c r="BE196" s="151">
        <f>IF(N196="základná",J196,0)</f>
        <v>0</v>
      </c>
      <c r="BF196" s="151">
        <f>IF(N196="znížená",J196,0)</f>
        <v>0</v>
      </c>
      <c r="BG196" s="151">
        <f>IF(N196="zákl. prenesená",J196,0)</f>
        <v>0</v>
      </c>
      <c r="BH196" s="151">
        <f>IF(N196="zníž. prenesená",J196,0)</f>
        <v>0</v>
      </c>
      <c r="BI196" s="151">
        <f>IF(N196="nulová",J196,0)</f>
        <v>0</v>
      </c>
      <c r="BJ196" s="14" t="s">
        <v>89</v>
      </c>
      <c r="BK196" s="151">
        <f>ROUND(I196*H196,2)</f>
        <v>0</v>
      </c>
      <c r="BL196" s="14" t="s">
        <v>201</v>
      </c>
      <c r="BM196" s="150" t="s">
        <v>387</v>
      </c>
    </row>
    <row r="197" spans="1:65" s="2" customFormat="1" ht="37.9" customHeight="1">
      <c r="A197" s="26"/>
      <c r="B197" s="138"/>
      <c r="C197" s="152" t="s">
        <v>366</v>
      </c>
      <c r="D197" s="152" t="s">
        <v>143</v>
      </c>
      <c r="E197" s="153" t="s">
        <v>389</v>
      </c>
      <c r="F197" s="154" t="s">
        <v>390</v>
      </c>
      <c r="G197" s="155" t="s">
        <v>141</v>
      </c>
      <c r="H197" s="156">
        <v>0.53900000000000003</v>
      </c>
      <c r="I197" s="157"/>
      <c r="J197" s="157">
        <f>ROUND(I197*H197,2)</f>
        <v>0</v>
      </c>
      <c r="K197" s="158"/>
      <c r="L197" s="159"/>
      <c r="M197" s="160" t="s">
        <v>1</v>
      </c>
      <c r="N197" s="161" t="s">
        <v>36</v>
      </c>
      <c r="O197" s="148">
        <v>0</v>
      </c>
      <c r="P197" s="148">
        <f>O197*H197</f>
        <v>0</v>
      </c>
      <c r="Q197" s="148">
        <v>0.5</v>
      </c>
      <c r="R197" s="148">
        <f>Q197*H197</f>
        <v>0.26950000000000002</v>
      </c>
      <c r="S197" s="148">
        <v>0</v>
      </c>
      <c r="T197" s="149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275</v>
      </c>
      <c r="AT197" s="150" t="s">
        <v>143</v>
      </c>
      <c r="AU197" s="150" t="s">
        <v>89</v>
      </c>
      <c r="AY197" s="14" t="s">
        <v>136</v>
      </c>
      <c r="BE197" s="151">
        <f>IF(N197="základná",J197,0)</f>
        <v>0</v>
      </c>
      <c r="BF197" s="151">
        <f>IF(N197="znížená",J197,0)</f>
        <v>0</v>
      </c>
      <c r="BG197" s="151">
        <f>IF(N197="zákl. prenesená",J197,0)</f>
        <v>0</v>
      </c>
      <c r="BH197" s="151">
        <f>IF(N197="zníž. prenesená",J197,0)</f>
        <v>0</v>
      </c>
      <c r="BI197" s="151">
        <f>IF(N197="nulová",J197,0)</f>
        <v>0</v>
      </c>
      <c r="BJ197" s="14" t="s">
        <v>89</v>
      </c>
      <c r="BK197" s="151">
        <f>ROUND(I197*H197,2)</f>
        <v>0</v>
      </c>
      <c r="BL197" s="14" t="s">
        <v>201</v>
      </c>
      <c r="BM197" s="150" t="s">
        <v>391</v>
      </c>
    </row>
    <row r="198" spans="1:65" s="2" customFormat="1" ht="24.2" customHeight="1">
      <c r="A198" s="26"/>
      <c r="B198" s="138"/>
      <c r="C198" s="139" t="s">
        <v>370</v>
      </c>
      <c r="D198" s="139" t="s">
        <v>138</v>
      </c>
      <c r="E198" s="140" t="s">
        <v>393</v>
      </c>
      <c r="F198" s="141" t="s">
        <v>394</v>
      </c>
      <c r="G198" s="142" t="s">
        <v>141</v>
      </c>
      <c r="H198" s="143">
        <v>0.53900000000000003</v>
      </c>
      <c r="I198" s="144"/>
      <c r="J198" s="144">
        <f>ROUND(I198*H198,2)</f>
        <v>0</v>
      </c>
      <c r="K198" s="145"/>
      <c r="L198" s="27"/>
      <c r="M198" s="146" t="s">
        <v>1</v>
      </c>
      <c r="N198" s="147" t="s">
        <v>36</v>
      </c>
      <c r="O198" s="148">
        <v>1E-3</v>
      </c>
      <c r="P198" s="148">
        <f>O198*H198</f>
        <v>5.3900000000000009E-4</v>
      </c>
      <c r="Q198" s="148">
        <v>2.9399999999999999E-3</v>
      </c>
      <c r="R198" s="148">
        <f>Q198*H198</f>
        <v>1.5846600000000001E-3</v>
      </c>
      <c r="S198" s="148">
        <v>0</v>
      </c>
      <c r="T198" s="149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201</v>
      </c>
      <c r="AT198" s="150" t="s">
        <v>138</v>
      </c>
      <c r="AU198" s="150" t="s">
        <v>89</v>
      </c>
      <c r="AY198" s="14" t="s">
        <v>136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4" t="s">
        <v>89</v>
      </c>
      <c r="BK198" s="151">
        <f>ROUND(I198*H198,2)</f>
        <v>0</v>
      </c>
      <c r="BL198" s="14" t="s">
        <v>201</v>
      </c>
      <c r="BM198" s="150" t="s">
        <v>395</v>
      </c>
    </row>
    <row r="199" spans="1:65" s="2" customFormat="1" ht="24.2" customHeight="1">
      <c r="A199" s="26"/>
      <c r="B199" s="138"/>
      <c r="C199" s="139" t="s">
        <v>374</v>
      </c>
      <c r="D199" s="139" t="s">
        <v>138</v>
      </c>
      <c r="E199" s="140" t="s">
        <v>397</v>
      </c>
      <c r="F199" s="141" t="s">
        <v>398</v>
      </c>
      <c r="G199" s="142" t="s">
        <v>146</v>
      </c>
      <c r="H199" s="143">
        <v>0.27100000000000002</v>
      </c>
      <c r="I199" s="144"/>
      <c r="J199" s="144">
        <f>ROUND(I199*H199,2)</f>
        <v>0</v>
      </c>
      <c r="K199" s="145"/>
      <c r="L199" s="27"/>
      <c r="M199" s="146" t="s">
        <v>1</v>
      </c>
      <c r="N199" s="147" t="s">
        <v>36</v>
      </c>
      <c r="O199" s="148">
        <v>1.7130000000000001</v>
      </c>
      <c r="P199" s="148">
        <f>O199*H199</f>
        <v>0.46422300000000005</v>
      </c>
      <c r="Q199" s="148">
        <v>0</v>
      </c>
      <c r="R199" s="148">
        <f>Q199*H199</f>
        <v>0</v>
      </c>
      <c r="S199" s="148">
        <v>0</v>
      </c>
      <c r="T199" s="149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201</v>
      </c>
      <c r="AT199" s="150" t="s">
        <v>138</v>
      </c>
      <c r="AU199" s="150" t="s">
        <v>89</v>
      </c>
      <c r="AY199" s="14" t="s">
        <v>136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4" t="s">
        <v>89</v>
      </c>
      <c r="BK199" s="151">
        <f>ROUND(I199*H199,2)</f>
        <v>0</v>
      </c>
      <c r="BL199" s="14" t="s">
        <v>201</v>
      </c>
      <c r="BM199" s="150" t="s">
        <v>399</v>
      </c>
    </row>
    <row r="200" spans="1:65" s="12" customFormat="1" ht="22.9" customHeight="1">
      <c r="B200" s="126"/>
      <c r="D200" s="127" t="s">
        <v>69</v>
      </c>
      <c r="E200" s="136" t="s">
        <v>400</v>
      </c>
      <c r="F200" s="136" t="s">
        <v>401</v>
      </c>
      <c r="J200" s="137">
        <f>BK200</f>
        <v>0</v>
      </c>
      <c r="L200" s="126"/>
      <c r="M200" s="130"/>
      <c r="N200" s="131"/>
      <c r="O200" s="131"/>
      <c r="P200" s="132">
        <f>SUM(P201:P212)</f>
        <v>90.519359999999992</v>
      </c>
      <c r="Q200" s="131"/>
      <c r="R200" s="132">
        <f>SUM(R201:R212)</f>
        <v>0.106597</v>
      </c>
      <c r="S200" s="131"/>
      <c r="T200" s="133">
        <f>SUM(T201:T212)</f>
        <v>0.44327399999999995</v>
      </c>
      <c r="AR200" s="127" t="s">
        <v>89</v>
      </c>
      <c r="AT200" s="134" t="s">
        <v>69</v>
      </c>
      <c r="AU200" s="134" t="s">
        <v>76</v>
      </c>
      <c r="AY200" s="127" t="s">
        <v>136</v>
      </c>
      <c r="BK200" s="135">
        <f>SUM(BK201:BK212)</f>
        <v>0</v>
      </c>
    </row>
    <row r="201" spans="1:65" s="2" customFormat="1" ht="24.2" customHeight="1">
      <c r="A201" s="26"/>
      <c r="B201" s="138"/>
      <c r="C201" s="139" t="s">
        <v>378</v>
      </c>
      <c r="D201" s="139" t="s">
        <v>138</v>
      </c>
      <c r="E201" s="140" t="s">
        <v>403</v>
      </c>
      <c r="F201" s="141" t="s">
        <v>404</v>
      </c>
      <c r="G201" s="142" t="s">
        <v>209</v>
      </c>
      <c r="H201" s="143">
        <v>55.1</v>
      </c>
      <c r="I201" s="144"/>
      <c r="J201" s="144">
        <f t="shared" ref="J201:J212" si="40">ROUND(I201*H201,2)</f>
        <v>0</v>
      </c>
      <c r="K201" s="145"/>
      <c r="L201" s="27"/>
      <c r="M201" s="146" t="s">
        <v>1</v>
      </c>
      <c r="N201" s="147" t="s">
        <v>36</v>
      </c>
      <c r="O201" s="148">
        <v>0</v>
      </c>
      <c r="P201" s="148">
        <f t="shared" ref="P201:P212" si="41">O201*H201</f>
        <v>0</v>
      </c>
      <c r="Q201" s="148">
        <v>0</v>
      </c>
      <c r="R201" s="148">
        <f t="shared" ref="R201:R212" si="42">Q201*H201</f>
        <v>0</v>
      </c>
      <c r="S201" s="148">
        <v>4.1999999999999997E-3</v>
      </c>
      <c r="T201" s="149">
        <f t="shared" ref="T201:T212" si="43">S201*H201</f>
        <v>0.23141999999999999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201</v>
      </c>
      <c r="AT201" s="150" t="s">
        <v>138</v>
      </c>
      <c r="AU201" s="150" t="s">
        <v>89</v>
      </c>
      <c r="AY201" s="14" t="s">
        <v>136</v>
      </c>
      <c r="BE201" s="151">
        <f t="shared" ref="BE201:BE212" si="44">IF(N201="základná",J201,0)</f>
        <v>0</v>
      </c>
      <c r="BF201" s="151">
        <f t="shared" ref="BF201:BF212" si="45">IF(N201="znížená",J201,0)</f>
        <v>0</v>
      </c>
      <c r="BG201" s="151">
        <f t="shared" ref="BG201:BG212" si="46">IF(N201="zákl. prenesená",J201,0)</f>
        <v>0</v>
      </c>
      <c r="BH201" s="151">
        <f t="shared" ref="BH201:BH212" si="47">IF(N201="zníž. prenesená",J201,0)</f>
        <v>0</v>
      </c>
      <c r="BI201" s="151">
        <f t="shared" ref="BI201:BI212" si="48">IF(N201="nulová",J201,0)</f>
        <v>0</v>
      </c>
      <c r="BJ201" s="14" t="s">
        <v>89</v>
      </c>
      <c r="BK201" s="151">
        <f t="shared" ref="BK201:BK212" si="49">ROUND(I201*H201,2)</f>
        <v>0</v>
      </c>
      <c r="BL201" s="14" t="s">
        <v>201</v>
      </c>
      <c r="BM201" s="150" t="s">
        <v>405</v>
      </c>
    </row>
    <row r="202" spans="1:65" s="2" customFormat="1" ht="24.2" customHeight="1">
      <c r="A202" s="26"/>
      <c r="B202" s="138"/>
      <c r="C202" s="139" t="s">
        <v>384</v>
      </c>
      <c r="D202" s="139" t="s">
        <v>138</v>
      </c>
      <c r="E202" s="140" t="s">
        <v>407</v>
      </c>
      <c r="F202" s="141" t="s">
        <v>408</v>
      </c>
      <c r="G202" s="142" t="s">
        <v>209</v>
      </c>
      <c r="H202" s="143">
        <v>22.2</v>
      </c>
      <c r="I202" s="144"/>
      <c r="J202" s="144">
        <f t="shared" si="40"/>
        <v>0</v>
      </c>
      <c r="K202" s="145"/>
      <c r="L202" s="27"/>
      <c r="M202" s="146" t="s">
        <v>1</v>
      </c>
      <c r="N202" s="147" t="s">
        <v>36</v>
      </c>
      <c r="O202" s="148">
        <v>0.56799999999999995</v>
      </c>
      <c r="P202" s="148">
        <f t="shared" si="41"/>
        <v>12.609599999999999</v>
      </c>
      <c r="Q202" s="148">
        <v>5.9999999999999995E-4</v>
      </c>
      <c r="R202" s="148">
        <f t="shared" si="42"/>
        <v>1.3319999999999999E-2</v>
      </c>
      <c r="S202" s="148">
        <v>0</v>
      </c>
      <c r="T202" s="149">
        <f t="shared" si="4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201</v>
      </c>
      <c r="AT202" s="150" t="s">
        <v>138</v>
      </c>
      <c r="AU202" s="150" t="s">
        <v>89</v>
      </c>
      <c r="AY202" s="14" t="s">
        <v>136</v>
      </c>
      <c r="BE202" s="151">
        <f t="shared" si="44"/>
        <v>0</v>
      </c>
      <c r="BF202" s="151">
        <f t="shared" si="45"/>
        <v>0</v>
      </c>
      <c r="BG202" s="151">
        <f t="shared" si="46"/>
        <v>0</v>
      </c>
      <c r="BH202" s="151">
        <f t="shared" si="47"/>
        <v>0</v>
      </c>
      <c r="BI202" s="151">
        <f t="shared" si="48"/>
        <v>0</v>
      </c>
      <c r="BJ202" s="14" t="s">
        <v>89</v>
      </c>
      <c r="BK202" s="151">
        <f t="shared" si="49"/>
        <v>0</v>
      </c>
      <c r="BL202" s="14" t="s">
        <v>201</v>
      </c>
      <c r="BM202" s="150" t="s">
        <v>409</v>
      </c>
    </row>
    <row r="203" spans="1:65" s="2" customFormat="1" ht="24.2" customHeight="1">
      <c r="A203" s="26"/>
      <c r="B203" s="138"/>
      <c r="C203" s="139" t="s">
        <v>388</v>
      </c>
      <c r="D203" s="139" t="s">
        <v>138</v>
      </c>
      <c r="E203" s="140" t="s">
        <v>410</v>
      </c>
      <c r="F203" s="141" t="s">
        <v>411</v>
      </c>
      <c r="G203" s="142" t="s">
        <v>209</v>
      </c>
      <c r="H203" s="143">
        <v>22.2</v>
      </c>
      <c r="I203" s="144"/>
      <c r="J203" s="144">
        <f t="shared" si="40"/>
        <v>0</v>
      </c>
      <c r="K203" s="145"/>
      <c r="L203" s="27"/>
      <c r="M203" s="146" t="s">
        <v>1</v>
      </c>
      <c r="N203" s="147" t="s">
        <v>36</v>
      </c>
      <c r="O203" s="148">
        <v>5.6000000000000001E-2</v>
      </c>
      <c r="P203" s="148">
        <f t="shared" si="41"/>
        <v>1.2432000000000001</v>
      </c>
      <c r="Q203" s="148">
        <v>0</v>
      </c>
      <c r="R203" s="148">
        <f t="shared" si="42"/>
        <v>0</v>
      </c>
      <c r="S203" s="148">
        <v>2.5999999999999999E-3</v>
      </c>
      <c r="T203" s="149">
        <f t="shared" si="43"/>
        <v>5.7719999999999994E-2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201</v>
      </c>
      <c r="AT203" s="150" t="s">
        <v>138</v>
      </c>
      <c r="AU203" s="150" t="s">
        <v>89</v>
      </c>
      <c r="AY203" s="14" t="s">
        <v>136</v>
      </c>
      <c r="BE203" s="151">
        <f t="shared" si="44"/>
        <v>0</v>
      </c>
      <c r="BF203" s="151">
        <f t="shared" si="45"/>
        <v>0</v>
      </c>
      <c r="BG203" s="151">
        <f t="shared" si="46"/>
        <v>0</v>
      </c>
      <c r="BH203" s="151">
        <f t="shared" si="47"/>
        <v>0</v>
      </c>
      <c r="BI203" s="151">
        <f t="shared" si="48"/>
        <v>0</v>
      </c>
      <c r="BJ203" s="14" t="s">
        <v>89</v>
      </c>
      <c r="BK203" s="151">
        <f t="shared" si="49"/>
        <v>0</v>
      </c>
      <c r="BL203" s="14" t="s">
        <v>201</v>
      </c>
      <c r="BM203" s="150" t="s">
        <v>412</v>
      </c>
    </row>
    <row r="204" spans="1:65" s="2" customFormat="1" ht="24.2" customHeight="1">
      <c r="A204" s="26"/>
      <c r="B204" s="138"/>
      <c r="C204" s="139" t="s">
        <v>392</v>
      </c>
      <c r="D204" s="139" t="s">
        <v>138</v>
      </c>
      <c r="E204" s="140" t="s">
        <v>414</v>
      </c>
      <c r="F204" s="141" t="s">
        <v>415</v>
      </c>
      <c r="G204" s="142" t="s">
        <v>209</v>
      </c>
      <c r="H204" s="143">
        <v>22.2</v>
      </c>
      <c r="I204" s="144"/>
      <c r="J204" s="144">
        <f t="shared" si="40"/>
        <v>0</v>
      </c>
      <c r="K204" s="145"/>
      <c r="L204" s="27"/>
      <c r="M204" s="146" t="s">
        <v>1</v>
      </c>
      <c r="N204" s="147" t="s">
        <v>36</v>
      </c>
      <c r="O204" s="148">
        <v>5.6000000000000001E-2</v>
      </c>
      <c r="P204" s="148">
        <f t="shared" si="41"/>
        <v>1.2432000000000001</v>
      </c>
      <c r="Q204" s="148">
        <v>0</v>
      </c>
      <c r="R204" s="148">
        <f t="shared" si="42"/>
        <v>0</v>
      </c>
      <c r="S204" s="148">
        <v>3.47E-3</v>
      </c>
      <c r="T204" s="149">
        <f t="shared" si="43"/>
        <v>7.7033999999999991E-2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201</v>
      </c>
      <c r="AT204" s="150" t="s">
        <v>138</v>
      </c>
      <c r="AU204" s="150" t="s">
        <v>89</v>
      </c>
      <c r="AY204" s="14" t="s">
        <v>136</v>
      </c>
      <c r="BE204" s="151">
        <f t="shared" si="44"/>
        <v>0</v>
      </c>
      <c r="BF204" s="151">
        <f t="shared" si="45"/>
        <v>0</v>
      </c>
      <c r="BG204" s="151">
        <f t="shared" si="46"/>
        <v>0</v>
      </c>
      <c r="BH204" s="151">
        <f t="shared" si="47"/>
        <v>0</v>
      </c>
      <c r="BI204" s="151">
        <f t="shared" si="48"/>
        <v>0</v>
      </c>
      <c r="BJ204" s="14" t="s">
        <v>89</v>
      </c>
      <c r="BK204" s="151">
        <f t="shared" si="49"/>
        <v>0</v>
      </c>
      <c r="BL204" s="14" t="s">
        <v>201</v>
      </c>
      <c r="BM204" s="150" t="s">
        <v>416</v>
      </c>
    </row>
    <row r="205" spans="1:65" s="2" customFormat="1" ht="24.2" customHeight="1">
      <c r="A205" s="26"/>
      <c r="B205" s="138"/>
      <c r="C205" s="139" t="s">
        <v>396</v>
      </c>
      <c r="D205" s="139" t="s">
        <v>138</v>
      </c>
      <c r="E205" s="140" t="s">
        <v>418</v>
      </c>
      <c r="F205" s="141" t="s">
        <v>419</v>
      </c>
      <c r="G205" s="142" t="s">
        <v>209</v>
      </c>
      <c r="H205" s="143">
        <v>22.2</v>
      </c>
      <c r="I205" s="144"/>
      <c r="J205" s="144">
        <f t="shared" si="40"/>
        <v>0</v>
      </c>
      <c r="K205" s="145"/>
      <c r="L205" s="27"/>
      <c r="M205" s="146" t="s">
        <v>1</v>
      </c>
      <c r="N205" s="147" t="s">
        <v>36</v>
      </c>
      <c r="O205" s="148">
        <v>0.95299999999999996</v>
      </c>
      <c r="P205" s="148">
        <f t="shared" si="41"/>
        <v>21.156599999999997</v>
      </c>
      <c r="Q205" s="148">
        <v>1.14E-3</v>
      </c>
      <c r="R205" s="148">
        <f t="shared" si="42"/>
        <v>2.5307999999999997E-2</v>
      </c>
      <c r="S205" s="148">
        <v>0</v>
      </c>
      <c r="T205" s="149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201</v>
      </c>
      <c r="AT205" s="150" t="s">
        <v>138</v>
      </c>
      <c r="AU205" s="150" t="s">
        <v>89</v>
      </c>
      <c r="AY205" s="14" t="s">
        <v>136</v>
      </c>
      <c r="BE205" s="151">
        <f t="shared" si="44"/>
        <v>0</v>
      </c>
      <c r="BF205" s="151">
        <f t="shared" si="45"/>
        <v>0</v>
      </c>
      <c r="BG205" s="151">
        <f t="shared" si="46"/>
        <v>0</v>
      </c>
      <c r="BH205" s="151">
        <f t="shared" si="47"/>
        <v>0</v>
      </c>
      <c r="BI205" s="151">
        <f t="shared" si="48"/>
        <v>0</v>
      </c>
      <c r="BJ205" s="14" t="s">
        <v>89</v>
      </c>
      <c r="BK205" s="151">
        <f t="shared" si="49"/>
        <v>0</v>
      </c>
      <c r="BL205" s="14" t="s">
        <v>201</v>
      </c>
      <c r="BM205" s="150" t="s">
        <v>420</v>
      </c>
    </row>
    <row r="206" spans="1:65" s="2" customFormat="1" ht="24.2" customHeight="1">
      <c r="A206" s="26"/>
      <c r="B206" s="138"/>
      <c r="C206" s="139" t="s">
        <v>402</v>
      </c>
      <c r="D206" s="139" t="s">
        <v>138</v>
      </c>
      <c r="E206" s="140" t="s">
        <v>422</v>
      </c>
      <c r="F206" s="141" t="s">
        <v>423</v>
      </c>
      <c r="G206" s="142" t="s">
        <v>159</v>
      </c>
      <c r="H206" s="143">
        <v>5</v>
      </c>
      <c r="I206" s="144"/>
      <c r="J206" s="144">
        <f t="shared" si="40"/>
        <v>0</v>
      </c>
      <c r="K206" s="145"/>
      <c r="L206" s="27"/>
      <c r="M206" s="146" t="s">
        <v>1</v>
      </c>
      <c r="N206" s="147" t="s">
        <v>36</v>
      </c>
      <c r="O206" s="148">
        <v>0.3</v>
      </c>
      <c r="P206" s="148">
        <f t="shared" si="41"/>
        <v>1.5</v>
      </c>
      <c r="Q206" s="148">
        <v>6.0000000000000002E-5</v>
      </c>
      <c r="R206" s="148">
        <f t="shared" si="42"/>
        <v>3.0000000000000003E-4</v>
      </c>
      <c r="S206" s="148">
        <v>0</v>
      </c>
      <c r="T206" s="149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201</v>
      </c>
      <c r="AT206" s="150" t="s">
        <v>138</v>
      </c>
      <c r="AU206" s="150" t="s">
        <v>89</v>
      </c>
      <c r="AY206" s="14" t="s">
        <v>136</v>
      </c>
      <c r="BE206" s="151">
        <f t="shared" si="44"/>
        <v>0</v>
      </c>
      <c r="BF206" s="151">
        <f t="shared" si="45"/>
        <v>0</v>
      </c>
      <c r="BG206" s="151">
        <f t="shared" si="46"/>
        <v>0</v>
      </c>
      <c r="BH206" s="151">
        <f t="shared" si="47"/>
        <v>0</v>
      </c>
      <c r="BI206" s="151">
        <f t="shared" si="48"/>
        <v>0</v>
      </c>
      <c r="BJ206" s="14" t="s">
        <v>89</v>
      </c>
      <c r="BK206" s="151">
        <f t="shared" si="49"/>
        <v>0</v>
      </c>
      <c r="BL206" s="14" t="s">
        <v>201</v>
      </c>
      <c r="BM206" s="150" t="s">
        <v>424</v>
      </c>
    </row>
    <row r="207" spans="1:65" s="2" customFormat="1" ht="24.2" customHeight="1">
      <c r="A207" s="26"/>
      <c r="B207" s="138"/>
      <c r="C207" s="152" t="s">
        <v>406</v>
      </c>
      <c r="D207" s="152" t="s">
        <v>143</v>
      </c>
      <c r="E207" s="153" t="s">
        <v>426</v>
      </c>
      <c r="F207" s="154" t="s">
        <v>427</v>
      </c>
      <c r="G207" s="155" t="s">
        <v>159</v>
      </c>
      <c r="H207" s="156">
        <v>5</v>
      </c>
      <c r="I207" s="157"/>
      <c r="J207" s="157">
        <f t="shared" si="40"/>
        <v>0</v>
      </c>
      <c r="K207" s="158"/>
      <c r="L207" s="159"/>
      <c r="M207" s="160" t="s">
        <v>1</v>
      </c>
      <c r="N207" s="161" t="s">
        <v>36</v>
      </c>
      <c r="O207" s="148">
        <v>0</v>
      </c>
      <c r="P207" s="148">
        <f t="shared" si="41"/>
        <v>0</v>
      </c>
      <c r="Q207" s="148">
        <v>2.2000000000000001E-4</v>
      </c>
      <c r="R207" s="148">
        <f t="shared" si="42"/>
        <v>1.1000000000000001E-3</v>
      </c>
      <c r="S207" s="148">
        <v>0</v>
      </c>
      <c r="T207" s="149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275</v>
      </c>
      <c r="AT207" s="150" t="s">
        <v>143</v>
      </c>
      <c r="AU207" s="150" t="s">
        <v>89</v>
      </c>
      <c r="AY207" s="14" t="s">
        <v>136</v>
      </c>
      <c r="BE207" s="151">
        <f t="shared" si="44"/>
        <v>0</v>
      </c>
      <c r="BF207" s="151">
        <f t="shared" si="45"/>
        <v>0</v>
      </c>
      <c r="BG207" s="151">
        <f t="shared" si="46"/>
        <v>0</v>
      </c>
      <c r="BH207" s="151">
        <f t="shared" si="47"/>
        <v>0</v>
      </c>
      <c r="BI207" s="151">
        <f t="shared" si="48"/>
        <v>0</v>
      </c>
      <c r="BJ207" s="14" t="s">
        <v>89</v>
      </c>
      <c r="BK207" s="151">
        <f t="shared" si="49"/>
        <v>0</v>
      </c>
      <c r="BL207" s="14" t="s">
        <v>201</v>
      </c>
      <c r="BM207" s="150" t="s">
        <v>428</v>
      </c>
    </row>
    <row r="208" spans="1:65" s="2" customFormat="1" ht="24.2" customHeight="1">
      <c r="A208" s="26"/>
      <c r="B208" s="138"/>
      <c r="C208" s="139" t="s">
        <v>354</v>
      </c>
      <c r="D208" s="139" t="s">
        <v>138</v>
      </c>
      <c r="E208" s="140" t="s">
        <v>430</v>
      </c>
      <c r="F208" s="141" t="s">
        <v>431</v>
      </c>
      <c r="G208" s="142" t="s">
        <v>209</v>
      </c>
      <c r="H208" s="143">
        <v>18</v>
      </c>
      <c r="I208" s="144"/>
      <c r="J208" s="144">
        <f t="shared" si="40"/>
        <v>0</v>
      </c>
      <c r="K208" s="145"/>
      <c r="L208" s="27"/>
      <c r="M208" s="146" t="s">
        <v>1</v>
      </c>
      <c r="N208" s="147" t="s">
        <v>36</v>
      </c>
      <c r="O208" s="148">
        <v>0.65800000000000003</v>
      </c>
      <c r="P208" s="148">
        <f t="shared" si="41"/>
        <v>11.844000000000001</v>
      </c>
      <c r="Q208" s="148">
        <v>1.2800000000000001E-3</v>
      </c>
      <c r="R208" s="148">
        <f t="shared" si="42"/>
        <v>2.3040000000000001E-2</v>
      </c>
      <c r="S208" s="148">
        <v>0</v>
      </c>
      <c r="T208" s="149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0" t="s">
        <v>201</v>
      </c>
      <c r="AT208" s="150" t="s">
        <v>138</v>
      </c>
      <c r="AU208" s="150" t="s">
        <v>89</v>
      </c>
      <c r="AY208" s="14" t="s">
        <v>136</v>
      </c>
      <c r="BE208" s="151">
        <f t="shared" si="44"/>
        <v>0</v>
      </c>
      <c r="BF208" s="151">
        <f t="shared" si="45"/>
        <v>0</v>
      </c>
      <c r="BG208" s="151">
        <f t="shared" si="46"/>
        <v>0</v>
      </c>
      <c r="BH208" s="151">
        <f t="shared" si="47"/>
        <v>0</v>
      </c>
      <c r="BI208" s="151">
        <f t="shared" si="48"/>
        <v>0</v>
      </c>
      <c r="BJ208" s="14" t="s">
        <v>89</v>
      </c>
      <c r="BK208" s="151">
        <f t="shared" si="49"/>
        <v>0</v>
      </c>
      <c r="BL208" s="14" t="s">
        <v>201</v>
      </c>
      <c r="BM208" s="150" t="s">
        <v>432</v>
      </c>
    </row>
    <row r="209" spans="1:65" s="2" customFormat="1" ht="24.2" customHeight="1">
      <c r="A209" s="26"/>
      <c r="B209" s="138"/>
      <c r="C209" s="139" t="s">
        <v>413</v>
      </c>
      <c r="D209" s="139" t="s">
        <v>138</v>
      </c>
      <c r="E209" s="140" t="s">
        <v>434</v>
      </c>
      <c r="F209" s="141" t="s">
        <v>435</v>
      </c>
      <c r="G209" s="142" t="s">
        <v>159</v>
      </c>
      <c r="H209" s="143">
        <v>5</v>
      </c>
      <c r="I209" s="144"/>
      <c r="J209" s="144">
        <f t="shared" si="40"/>
        <v>0</v>
      </c>
      <c r="K209" s="145"/>
      <c r="L209" s="27"/>
      <c r="M209" s="146" t="s">
        <v>1</v>
      </c>
      <c r="N209" s="147" t="s">
        <v>36</v>
      </c>
      <c r="O209" s="148">
        <v>0</v>
      </c>
      <c r="P209" s="148">
        <f t="shared" si="41"/>
        <v>0</v>
      </c>
      <c r="Q209" s="148">
        <v>0</v>
      </c>
      <c r="R209" s="148">
        <f t="shared" si="42"/>
        <v>0</v>
      </c>
      <c r="S209" s="148">
        <v>5.1599999999999997E-3</v>
      </c>
      <c r="T209" s="149">
        <f t="shared" si="43"/>
        <v>2.5799999999999997E-2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201</v>
      </c>
      <c r="AT209" s="150" t="s">
        <v>138</v>
      </c>
      <c r="AU209" s="150" t="s">
        <v>89</v>
      </c>
      <c r="AY209" s="14" t="s">
        <v>136</v>
      </c>
      <c r="BE209" s="151">
        <f t="shared" si="44"/>
        <v>0</v>
      </c>
      <c r="BF209" s="151">
        <f t="shared" si="45"/>
        <v>0</v>
      </c>
      <c r="BG209" s="151">
        <f t="shared" si="46"/>
        <v>0</v>
      </c>
      <c r="BH209" s="151">
        <f t="shared" si="47"/>
        <v>0</v>
      </c>
      <c r="BI209" s="151">
        <f t="shared" si="48"/>
        <v>0</v>
      </c>
      <c r="BJ209" s="14" t="s">
        <v>89</v>
      </c>
      <c r="BK209" s="151">
        <f t="shared" si="49"/>
        <v>0</v>
      </c>
      <c r="BL209" s="14" t="s">
        <v>201</v>
      </c>
      <c r="BM209" s="150" t="s">
        <v>436</v>
      </c>
    </row>
    <row r="210" spans="1:65" s="2" customFormat="1" ht="24.2" customHeight="1">
      <c r="A210" s="26"/>
      <c r="B210" s="138"/>
      <c r="C210" s="139" t="s">
        <v>417</v>
      </c>
      <c r="D210" s="139" t="s">
        <v>138</v>
      </c>
      <c r="E210" s="140" t="s">
        <v>438</v>
      </c>
      <c r="F210" s="141" t="s">
        <v>439</v>
      </c>
      <c r="G210" s="142" t="s">
        <v>209</v>
      </c>
      <c r="H210" s="143">
        <v>55.1</v>
      </c>
      <c r="I210" s="144"/>
      <c r="J210" s="144">
        <f t="shared" si="40"/>
        <v>0</v>
      </c>
      <c r="K210" s="145"/>
      <c r="L210" s="27"/>
      <c r="M210" s="146" t="s">
        <v>1</v>
      </c>
      <c r="N210" s="147" t="s">
        <v>36</v>
      </c>
      <c r="O210" s="148">
        <v>0.73399999999999999</v>
      </c>
      <c r="P210" s="148">
        <f t="shared" si="41"/>
        <v>40.443399999999997</v>
      </c>
      <c r="Q210" s="148">
        <v>7.9000000000000001E-4</v>
      </c>
      <c r="R210" s="148">
        <f t="shared" si="42"/>
        <v>4.3529000000000005E-2</v>
      </c>
      <c r="S210" s="148">
        <v>0</v>
      </c>
      <c r="T210" s="149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201</v>
      </c>
      <c r="AT210" s="150" t="s">
        <v>138</v>
      </c>
      <c r="AU210" s="150" t="s">
        <v>89</v>
      </c>
      <c r="AY210" s="14" t="s">
        <v>136</v>
      </c>
      <c r="BE210" s="151">
        <f t="shared" si="44"/>
        <v>0</v>
      </c>
      <c r="BF210" s="151">
        <f t="shared" si="45"/>
        <v>0</v>
      </c>
      <c r="BG210" s="151">
        <f t="shared" si="46"/>
        <v>0</v>
      </c>
      <c r="BH210" s="151">
        <f t="shared" si="47"/>
        <v>0</v>
      </c>
      <c r="BI210" s="151">
        <f t="shared" si="48"/>
        <v>0</v>
      </c>
      <c r="BJ210" s="14" t="s">
        <v>89</v>
      </c>
      <c r="BK210" s="151">
        <f t="shared" si="49"/>
        <v>0</v>
      </c>
      <c r="BL210" s="14" t="s">
        <v>201</v>
      </c>
      <c r="BM210" s="150" t="s">
        <v>440</v>
      </c>
    </row>
    <row r="211" spans="1:65" s="2" customFormat="1" ht="24.2" customHeight="1">
      <c r="A211" s="26"/>
      <c r="B211" s="138"/>
      <c r="C211" s="139" t="s">
        <v>421</v>
      </c>
      <c r="D211" s="139" t="s">
        <v>138</v>
      </c>
      <c r="E211" s="140" t="s">
        <v>442</v>
      </c>
      <c r="F211" s="141" t="s">
        <v>443</v>
      </c>
      <c r="G211" s="142" t="s">
        <v>209</v>
      </c>
      <c r="H211" s="143">
        <v>18</v>
      </c>
      <c r="I211" s="144"/>
      <c r="J211" s="144">
        <f t="shared" si="40"/>
        <v>0</v>
      </c>
      <c r="K211" s="145"/>
      <c r="L211" s="27"/>
      <c r="M211" s="146" t="s">
        <v>1</v>
      </c>
      <c r="N211" s="147" t="s">
        <v>36</v>
      </c>
      <c r="O211" s="148">
        <v>0</v>
      </c>
      <c r="P211" s="148">
        <f t="shared" si="41"/>
        <v>0</v>
      </c>
      <c r="Q211" s="148">
        <v>0</v>
      </c>
      <c r="R211" s="148">
        <f t="shared" si="42"/>
        <v>0</v>
      </c>
      <c r="S211" s="148">
        <v>2.8500000000000001E-3</v>
      </c>
      <c r="T211" s="149">
        <f t="shared" si="43"/>
        <v>5.1299999999999998E-2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201</v>
      </c>
      <c r="AT211" s="150" t="s">
        <v>138</v>
      </c>
      <c r="AU211" s="150" t="s">
        <v>89</v>
      </c>
      <c r="AY211" s="14" t="s">
        <v>136</v>
      </c>
      <c r="BE211" s="151">
        <f t="shared" si="44"/>
        <v>0</v>
      </c>
      <c r="BF211" s="151">
        <f t="shared" si="45"/>
        <v>0</v>
      </c>
      <c r="BG211" s="151">
        <f t="shared" si="46"/>
        <v>0</v>
      </c>
      <c r="BH211" s="151">
        <f t="shared" si="47"/>
        <v>0</v>
      </c>
      <c r="BI211" s="151">
        <f t="shared" si="48"/>
        <v>0</v>
      </c>
      <c r="BJ211" s="14" t="s">
        <v>89</v>
      </c>
      <c r="BK211" s="151">
        <f t="shared" si="49"/>
        <v>0</v>
      </c>
      <c r="BL211" s="14" t="s">
        <v>201</v>
      </c>
      <c r="BM211" s="150" t="s">
        <v>444</v>
      </c>
    </row>
    <row r="212" spans="1:65" s="2" customFormat="1" ht="24.2" customHeight="1">
      <c r="A212" s="26"/>
      <c r="B212" s="138"/>
      <c r="C212" s="139" t="s">
        <v>425</v>
      </c>
      <c r="D212" s="139" t="s">
        <v>138</v>
      </c>
      <c r="E212" s="140" t="s">
        <v>446</v>
      </c>
      <c r="F212" s="141" t="s">
        <v>447</v>
      </c>
      <c r="G212" s="142" t="s">
        <v>146</v>
      </c>
      <c r="H212" s="143">
        <v>0.107</v>
      </c>
      <c r="I212" s="144"/>
      <c r="J212" s="144">
        <f t="shared" si="40"/>
        <v>0</v>
      </c>
      <c r="K212" s="145"/>
      <c r="L212" s="27"/>
      <c r="M212" s="146" t="s">
        <v>1</v>
      </c>
      <c r="N212" s="147" t="s">
        <v>36</v>
      </c>
      <c r="O212" s="148">
        <v>4.4800000000000004</v>
      </c>
      <c r="P212" s="148">
        <f t="shared" si="41"/>
        <v>0.47936000000000006</v>
      </c>
      <c r="Q212" s="148">
        <v>0</v>
      </c>
      <c r="R212" s="148">
        <f t="shared" si="42"/>
        <v>0</v>
      </c>
      <c r="S212" s="148">
        <v>0</v>
      </c>
      <c r="T212" s="149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201</v>
      </c>
      <c r="AT212" s="150" t="s">
        <v>138</v>
      </c>
      <c r="AU212" s="150" t="s">
        <v>89</v>
      </c>
      <c r="AY212" s="14" t="s">
        <v>136</v>
      </c>
      <c r="BE212" s="151">
        <f t="shared" si="44"/>
        <v>0</v>
      </c>
      <c r="BF212" s="151">
        <f t="shared" si="45"/>
        <v>0</v>
      </c>
      <c r="BG212" s="151">
        <f t="shared" si="46"/>
        <v>0</v>
      </c>
      <c r="BH212" s="151">
        <f t="shared" si="47"/>
        <v>0</v>
      </c>
      <c r="BI212" s="151">
        <f t="shared" si="48"/>
        <v>0</v>
      </c>
      <c r="BJ212" s="14" t="s">
        <v>89</v>
      </c>
      <c r="BK212" s="151">
        <f t="shared" si="49"/>
        <v>0</v>
      </c>
      <c r="BL212" s="14" t="s">
        <v>201</v>
      </c>
      <c r="BM212" s="150" t="s">
        <v>448</v>
      </c>
    </row>
    <row r="213" spans="1:65" s="12" customFormat="1" ht="22.9" customHeight="1">
      <c r="B213" s="126"/>
      <c r="D213" s="127" t="s">
        <v>69</v>
      </c>
      <c r="E213" s="136" t="s">
        <v>449</v>
      </c>
      <c r="F213" s="136" t="s">
        <v>450</v>
      </c>
      <c r="J213" s="137">
        <f>BK213</f>
        <v>0</v>
      </c>
      <c r="L213" s="126"/>
      <c r="M213" s="130"/>
      <c r="N213" s="131"/>
      <c r="O213" s="131"/>
      <c r="P213" s="132">
        <f>SUM(P214:P216)</f>
        <v>26.266438000000001</v>
      </c>
      <c r="Q213" s="131"/>
      <c r="R213" s="132">
        <f>SUM(R214:R216)</f>
        <v>9.9520000000000008E-3</v>
      </c>
      <c r="S213" s="131"/>
      <c r="T213" s="133">
        <f>SUM(T214:T216)</f>
        <v>0</v>
      </c>
      <c r="AR213" s="127" t="s">
        <v>89</v>
      </c>
      <c r="AT213" s="134" t="s">
        <v>69</v>
      </c>
      <c r="AU213" s="134" t="s">
        <v>76</v>
      </c>
      <c r="AY213" s="127" t="s">
        <v>136</v>
      </c>
      <c r="BK213" s="135">
        <f>SUM(BK214:BK216)</f>
        <v>0</v>
      </c>
    </row>
    <row r="214" spans="1:65" s="2" customFormat="1" ht="24.2" customHeight="1">
      <c r="A214" s="26"/>
      <c r="B214" s="138"/>
      <c r="C214" s="139" t="s">
        <v>429</v>
      </c>
      <c r="D214" s="139" t="s">
        <v>138</v>
      </c>
      <c r="E214" s="140" t="s">
        <v>452</v>
      </c>
      <c r="F214" s="141" t="s">
        <v>453</v>
      </c>
      <c r="G214" s="142" t="s">
        <v>151</v>
      </c>
      <c r="H214" s="143">
        <v>62.2</v>
      </c>
      <c r="I214" s="144"/>
      <c r="J214" s="144">
        <f>ROUND(I214*H214,2)</f>
        <v>0</v>
      </c>
      <c r="K214" s="145"/>
      <c r="L214" s="27"/>
      <c r="M214" s="146" t="s">
        <v>1</v>
      </c>
      <c r="N214" s="147" t="s">
        <v>36</v>
      </c>
      <c r="O214" s="148">
        <v>0.115</v>
      </c>
      <c r="P214" s="148">
        <f>O214*H214</f>
        <v>7.1530000000000005</v>
      </c>
      <c r="Q214" s="148">
        <v>0</v>
      </c>
      <c r="R214" s="148">
        <f>Q214*H214</f>
        <v>0</v>
      </c>
      <c r="S214" s="148">
        <v>0</v>
      </c>
      <c r="T214" s="149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201</v>
      </c>
      <c r="AT214" s="150" t="s">
        <v>138</v>
      </c>
      <c r="AU214" s="150" t="s">
        <v>89</v>
      </c>
      <c r="AY214" s="14" t="s">
        <v>136</v>
      </c>
      <c r="BE214" s="151">
        <f>IF(N214="základná",J214,0)</f>
        <v>0</v>
      </c>
      <c r="BF214" s="151">
        <f>IF(N214="znížená",J214,0)</f>
        <v>0</v>
      </c>
      <c r="BG214" s="151">
        <f>IF(N214="zákl. prenesená",J214,0)</f>
        <v>0</v>
      </c>
      <c r="BH214" s="151">
        <f>IF(N214="zníž. prenesená",J214,0)</f>
        <v>0</v>
      </c>
      <c r="BI214" s="151">
        <f>IF(N214="nulová",J214,0)</f>
        <v>0</v>
      </c>
      <c r="BJ214" s="14" t="s">
        <v>89</v>
      </c>
      <c r="BK214" s="151">
        <f>ROUND(I214*H214,2)</f>
        <v>0</v>
      </c>
      <c r="BL214" s="14" t="s">
        <v>201</v>
      </c>
      <c r="BM214" s="150" t="s">
        <v>454</v>
      </c>
    </row>
    <row r="215" spans="1:65" s="2" customFormat="1" ht="24.2" customHeight="1">
      <c r="A215" s="26"/>
      <c r="B215" s="138"/>
      <c r="C215" s="139" t="s">
        <v>433</v>
      </c>
      <c r="D215" s="139" t="s">
        <v>138</v>
      </c>
      <c r="E215" s="140" t="s">
        <v>456</v>
      </c>
      <c r="F215" s="141" t="s">
        <v>457</v>
      </c>
      <c r="G215" s="142" t="s">
        <v>151</v>
      </c>
      <c r="H215" s="143">
        <v>62.2</v>
      </c>
      <c r="I215" s="144"/>
      <c r="J215" s="144">
        <f>ROUND(I215*H215,2)</f>
        <v>0</v>
      </c>
      <c r="K215" s="145"/>
      <c r="L215" s="27"/>
      <c r="M215" s="146" t="s">
        <v>1</v>
      </c>
      <c r="N215" s="147" t="s">
        <v>36</v>
      </c>
      <c r="O215" s="148">
        <v>0.26529000000000003</v>
      </c>
      <c r="P215" s="148">
        <f>O215*H215</f>
        <v>16.501038000000001</v>
      </c>
      <c r="Q215" s="148">
        <v>1.6000000000000001E-4</v>
      </c>
      <c r="R215" s="148">
        <f>Q215*H215</f>
        <v>9.9520000000000008E-3</v>
      </c>
      <c r="S215" s="148">
        <v>0</v>
      </c>
      <c r="T215" s="149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201</v>
      </c>
      <c r="AT215" s="150" t="s">
        <v>138</v>
      </c>
      <c r="AU215" s="150" t="s">
        <v>89</v>
      </c>
      <c r="AY215" s="14" t="s">
        <v>136</v>
      </c>
      <c r="BE215" s="151">
        <f>IF(N215="základná",J215,0)</f>
        <v>0</v>
      </c>
      <c r="BF215" s="151">
        <f>IF(N215="znížená",J215,0)</f>
        <v>0</v>
      </c>
      <c r="BG215" s="151">
        <f>IF(N215="zákl. prenesená",J215,0)</f>
        <v>0</v>
      </c>
      <c r="BH215" s="151">
        <f>IF(N215="zníž. prenesená",J215,0)</f>
        <v>0</v>
      </c>
      <c r="BI215" s="151">
        <f>IF(N215="nulová",J215,0)</f>
        <v>0</v>
      </c>
      <c r="BJ215" s="14" t="s">
        <v>89</v>
      </c>
      <c r="BK215" s="151">
        <f>ROUND(I215*H215,2)</f>
        <v>0</v>
      </c>
      <c r="BL215" s="14" t="s">
        <v>201</v>
      </c>
      <c r="BM215" s="150" t="s">
        <v>458</v>
      </c>
    </row>
    <row r="216" spans="1:65" s="2" customFormat="1" ht="24.2" customHeight="1">
      <c r="A216" s="26"/>
      <c r="B216" s="138"/>
      <c r="C216" s="139" t="s">
        <v>437</v>
      </c>
      <c r="D216" s="139" t="s">
        <v>138</v>
      </c>
      <c r="E216" s="140" t="s">
        <v>460</v>
      </c>
      <c r="F216" s="141" t="s">
        <v>461</v>
      </c>
      <c r="G216" s="142" t="s">
        <v>151</v>
      </c>
      <c r="H216" s="143">
        <v>62.2</v>
      </c>
      <c r="I216" s="144"/>
      <c r="J216" s="144">
        <f>ROUND(I216*H216,2)</f>
        <v>0</v>
      </c>
      <c r="K216" s="145"/>
      <c r="L216" s="27"/>
      <c r="M216" s="146" t="s">
        <v>1</v>
      </c>
      <c r="N216" s="147" t="s">
        <v>36</v>
      </c>
      <c r="O216" s="148">
        <v>4.2000000000000003E-2</v>
      </c>
      <c r="P216" s="148">
        <f>O216*H216</f>
        <v>2.6124000000000005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0" t="s">
        <v>201</v>
      </c>
      <c r="AT216" s="150" t="s">
        <v>138</v>
      </c>
      <c r="AU216" s="150" t="s">
        <v>89</v>
      </c>
      <c r="AY216" s="14" t="s">
        <v>136</v>
      </c>
      <c r="BE216" s="151">
        <f>IF(N216="základná",J216,0)</f>
        <v>0</v>
      </c>
      <c r="BF216" s="151">
        <f>IF(N216="znížená",J216,0)</f>
        <v>0</v>
      </c>
      <c r="BG216" s="151">
        <f>IF(N216="zákl. prenesená",J216,0)</f>
        <v>0</v>
      </c>
      <c r="BH216" s="151">
        <f>IF(N216="zníž. prenesená",J216,0)</f>
        <v>0</v>
      </c>
      <c r="BI216" s="151">
        <f>IF(N216="nulová",J216,0)</f>
        <v>0</v>
      </c>
      <c r="BJ216" s="14" t="s">
        <v>89</v>
      </c>
      <c r="BK216" s="151">
        <f>ROUND(I216*H216,2)</f>
        <v>0</v>
      </c>
      <c r="BL216" s="14" t="s">
        <v>201</v>
      </c>
      <c r="BM216" s="150" t="s">
        <v>462</v>
      </c>
    </row>
    <row r="217" spans="1:65" s="12" customFormat="1" ht="25.9" customHeight="1">
      <c r="B217" s="126"/>
      <c r="D217" s="127" t="s">
        <v>69</v>
      </c>
      <c r="E217" s="128" t="s">
        <v>143</v>
      </c>
      <c r="F217" s="128" t="s">
        <v>463</v>
      </c>
      <c r="J217" s="129">
        <f>BK217</f>
        <v>0</v>
      </c>
      <c r="L217" s="126"/>
      <c r="M217" s="130"/>
      <c r="N217" s="131"/>
      <c r="O217" s="131"/>
      <c r="P217" s="132">
        <f>P218</f>
        <v>0</v>
      </c>
      <c r="Q217" s="131"/>
      <c r="R217" s="132">
        <f>R218</f>
        <v>0</v>
      </c>
      <c r="S217" s="131"/>
      <c r="T217" s="133">
        <f>T218</f>
        <v>0</v>
      </c>
      <c r="AR217" s="127" t="s">
        <v>92</v>
      </c>
      <c r="AT217" s="134" t="s">
        <v>69</v>
      </c>
      <c r="AU217" s="134" t="s">
        <v>70</v>
      </c>
      <c r="AY217" s="127" t="s">
        <v>136</v>
      </c>
      <c r="BK217" s="135">
        <f>BK218</f>
        <v>0</v>
      </c>
    </row>
    <row r="218" spans="1:65" s="12" customFormat="1" ht="22.9" customHeight="1">
      <c r="B218" s="126"/>
      <c r="D218" s="127" t="s">
        <v>69</v>
      </c>
      <c r="E218" s="136" t="s">
        <v>464</v>
      </c>
      <c r="F218" s="136" t="s">
        <v>465</v>
      </c>
      <c r="J218" s="137">
        <f>BK218</f>
        <v>0</v>
      </c>
      <c r="L218" s="126"/>
      <c r="M218" s="130"/>
      <c r="N218" s="131"/>
      <c r="O218" s="131"/>
      <c r="P218" s="132">
        <f>P219</f>
        <v>0</v>
      </c>
      <c r="Q218" s="131"/>
      <c r="R218" s="132">
        <f>R219</f>
        <v>0</v>
      </c>
      <c r="S218" s="131"/>
      <c r="T218" s="133">
        <f>T219</f>
        <v>0</v>
      </c>
      <c r="AR218" s="127" t="s">
        <v>92</v>
      </c>
      <c r="AT218" s="134" t="s">
        <v>69</v>
      </c>
      <c r="AU218" s="134" t="s">
        <v>76</v>
      </c>
      <c r="AY218" s="127" t="s">
        <v>136</v>
      </c>
      <c r="BK218" s="135">
        <f>BK219</f>
        <v>0</v>
      </c>
    </row>
    <row r="219" spans="1:65" s="2" customFormat="1" ht="24.2" customHeight="1">
      <c r="A219" s="26"/>
      <c r="B219" s="138"/>
      <c r="C219" s="139" t="s">
        <v>441</v>
      </c>
      <c r="D219" s="139" t="s">
        <v>138</v>
      </c>
      <c r="E219" s="140" t="s">
        <v>467</v>
      </c>
      <c r="F219" s="141" t="s">
        <v>468</v>
      </c>
      <c r="G219" s="142" t="s">
        <v>151</v>
      </c>
      <c r="H219" s="143">
        <v>321.71899999999999</v>
      </c>
      <c r="I219" s="144"/>
      <c r="J219" s="144">
        <f>ROUND(I219*H219,2)</f>
        <v>0</v>
      </c>
      <c r="K219" s="145"/>
      <c r="L219" s="27"/>
      <c r="M219" s="146" t="s">
        <v>1</v>
      </c>
      <c r="N219" s="147" t="s">
        <v>36</v>
      </c>
      <c r="O219" s="148">
        <v>0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354</v>
      </c>
      <c r="AT219" s="150" t="s">
        <v>138</v>
      </c>
      <c r="AU219" s="150" t="s">
        <v>89</v>
      </c>
      <c r="AY219" s="14" t="s">
        <v>136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4" t="s">
        <v>89</v>
      </c>
      <c r="BK219" s="151">
        <f>ROUND(I219*H219,2)</f>
        <v>0</v>
      </c>
      <c r="BL219" s="14" t="s">
        <v>354</v>
      </c>
      <c r="BM219" s="150" t="s">
        <v>469</v>
      </c>
    </row>
    <row r="220" spans="1:65" s="12" customFormat="1" ht="25.9" customHeight="1">
      <c r="B220" s="126"/>
      <c r="D220" s="127" t="s">
        <v>69</v>
      </c>
      <c r="E220" s="128" t="s">
        <v>470</v>
      </c>
      <c r="F220" s="128" t="s">
        <v>471</v>
      </c>
      <c r="J220" s="129">
        <f>BK220</f>
        <v>0</v>
      </c>
      <c r="L220" s="126"/>
      <c r="M220" s="130"/>
      <c r="N220" s="131"/>
      <c r="O220" s="131"/>
      <c r="P220" s="132">
        <f>P221</f>
        <v>0</v>
      </c>
      <c r="Q220" s="131"/>
      <c r="R220" s="132">
        <f>R221</f>
        <v>0</v>
      </c>
      <c r="S220" s="131"/>
      <c r="T220" s="133">
        <f>T221</f>
        <v>0</v>
      </c>
      <c r="AR220" s="127" t="s">
        <v>156</v>
      </c>
      <c r="AT220" s="134" t="s">
        <v>69</v>
      </c>
      <c r="AU220" s="134" t="s">
        <v>70</v>
      </c>
      <c r="AY220" s="127" t="s">
        <v>136</v>
      </c>
      <c r="BK220" s="135">
        <f>BK221</f>
        <v>0</v>
      </c>
    </row>
    <row r="221" spans="1:65" s="2" customFormat="1" ht="14.45" customHeight="1">
      <c r="A221" s="26"/>
      <c r="B221" s="138"/>
      <c r="C221" s="139" t="s">
        <v>445</v>
      </c>
      <c r="D221" s="139" t="s">
        <v>138</v>
      </c>
      <c r="E221" s="140" t="s">
        <v>473</v>
      </c>
      <c r="F221" s="141" t="s">
        <v>474</v>
      </c>
      <c r="G221" s="142" t="s">
        <v>159</v>
      </c>
      <c r="H221" s="143">
        <v>1</v>
      </c>
      <c r="I221" s="144"/>
      <c r="J221" s="144">
        <f>ROUND(I221*H221,2)</f>
        <v>0</v>
      </c>
      <c r="K221" s="145"/>
      <c r="L221" s="27"/>
      <c r="M221" s="162" t="s">
        <v>1</v>
      </c>
      <c r="N221" s="163" t="s">
        <v>36</v>
      </c>
      <c r="O221" s="164">
        <v>0</v>
      </c>
      <c r="P221" s="164">
        <f>O221*H221</f>
        <v>0</v>
      </c>
      <c r="Q221" s="164">
        <v>0</v>
      </c>
      <c r="R221" s="164">
        <f>Q221*H221</f>
        <v>0</v>
      </c>
      <c r="S221" s="164">
        <v>0</v>
      </c>
      <c r="T221" s="165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0" t="s">
        <v>95</v>
      </c>
      <c r="AT221" s="150" t="s">
        <v>138</v>
      </c>
      <c r="AU221" s="150" t="s">
        <v>76</v>
      </c>
      <c r="AY221" s="14" t="s">
        <v>136</v>
      </c>
      <c r="BE221" s="151">
        <f>IF(N221="základná",J221,0)</f>
        <v>0</v>
      </c>
      <c r="BF221" s="151">
        <f>IF(N221="znížená",J221,0)</f>
        <v>0</v>
      </c>
      <c r="BG221" s="151">
        <f>IF(N221="zákl. prenesená",J221,0)</f>
        <v>0</v>
      </c>
      <c r="BH221" s="151">
        <f>IF(N221="zníž. prenesená",J221,0)</f>
        <v>0</v>
      </c>
      <c r="BI221" s="151">
        <f>IF(N221="nulová",J221,0)</f>
        <v>0</v>
      </c>
      <c r="BJ221" s="14" t="s">
        <v>89</v>
      </c>
      <c r="BK221" s="151">
        <f>ROUND(I221*H221,2)</f>
        <v>0</v>
      </c>
      <c r="BL221" s="14" t="s">
        <v>95</v>
      </c>
      <c r="BM221" s="150" t="s">
        <v>475</v>
      </c>
    </row>
    <row r="222" spans="1:65" s="2" customFormat="1" ht="6.95" customHeight="1">
      <c r="A222" s="26"/>
      <c r="B222" s="41"/>
      <c r="C222" s="42"/>
      <c r="D222" s="42"/>
      <c r="E222" s="42"/>
      <c r="F222" s="42"/>
      <c r="G222" s="42"/>
      <c r="H222" s="42"/>
      <c r="I222" s="42"/>
      <c r="J222" s="42"/>
      <c r="K222" s="42"/>
      <c r="L222" s="27"/>
      <c r="M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</row>
  </sheetData>
  <autoFilter ref="C131:K221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26"/>
  <sheetViews>
    <sheetView showGridLines="0" topLeftCell="A113" workbookViewId="0">
      <selection activeCell="I133" sqref="I1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92" t="s">
        <v>477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ROUND((SUM(BE118:BE125)),  2)</f>
        <v>0</v>
      </c>
      <c r="G33" s="26"/>
      <c r="H33" s="26"/>
      <c r="I33" s="95">
        <v>0.2</v>
      </c>
      <c r="J33" s="94">
        <f>ROUND(((SUM(BE118:BE125))*I33),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ROUND((SUM(BF118:BF125)),  2)</f>
        <v>0</v>
      </c>
      <c r="G34" s="26"/>
      <c r="H34" s="26"/>
      <c r="I34" s="95">
        <v>0.2</v>
      </c>
      <c r="J34" s="94">
        <f>ROUND(((SUM(BF118:BF125))*I34),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ROUND((SUM(BG118:BG125)),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ROUND((SUM(BH118:BH125)),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ROUND((SUM(BI118:BI125)),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92" t="str">
        <f>E9</f>
        <v>1.2b - SO01.2 Zelená strecha MS - Knižnica (len tepelná izoilácia strechy)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J118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112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1:31" s="10" customFormat="1" ht="19.899999999999999" customHeight="1">
      <c r="B98" s="111"/>
      <c r="D98" s="112" t="s">
        <v>115</v>
      </c>
      <c r="E98" s="113"/>
      <c r="F98" s="113"/>
      <c r="G98" s="113"/>
      <c r="H98" s="113"/>
      <c r="I98" s="113"/>
      <c r="J98" s="114">
        <f>J120</f>
        <v>0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122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12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02" t="str">
        <f>E7</f>
        <v>Vodozádržné opatrenia v obci Vinica</v>
      </c>
      <c r="F108" s="203"/>
      <c r="G108" s="203"/>
      <c r="H108" s="203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99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75" customHeight="1">
      <c r="A110" s="26"/>
      <c r="B110" s="27"/>
      <c r="C110" s="26"/>
      <c r="D110" s="26"/>
      <c r="E110" s="192" t="str">
        <f>E9</f>
        <v>1.2b - SO01.2 Zelená strecha MS - Knižnica (len tepelná izoilácia strechy)</v>
      </c>
      <c r="F110" s="201"/>
      <c r="G110" s="201"/>
      <c r="H110" s="20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16</v>
      </c>
      <c r="D112" s="26"/>
      <c r="E112" s="26"/>
      <c r="F112" s="21" t="str">
        <f>F12</f>
        <v>Obec Vinica</v>
      </c>
      <c r="G112" s="26"/>
      <c r="H112" s="26"/>
      <c r="I112" s="23" t="s">
        <v>18</v>
      </c>
      <c r="J112" s="49">
        <f>IF(J12="","",J12)</f>
        <v>44306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19</v>
      </c>
      <c r="D114" s="26"/>
      <c r="E114" s="26"/>
      <c r="F114" s="21" t="str">
        <f>E15</f>
        <v>Obec Vinica</v>
      </c>
      <c r="G114" s="26"/>
      <c r="H114" s="26"/>
      <c r="I114" s="23" t="s">
        <v>24</v>
      </c>
      <c r="J114" s="24" t="str">
        <f>E21</f>
        <v>JM1 s.r.o.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22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27</v>
      </c>
      <c r="J115" s="24" t="str">
        <f>E24</f>
        <v>Ing. Feciľak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123</v>
      </c>
      <c r="D117" s="118" t="s">
        <v>55</v>
      </c>
      <c r="E117" s="118" t="s">
        <v>51</v>
      </c>
      <c r="F117" s="118" t="s">
        <v>52</v>
      </c>
      <c r="G117" s="118" t="s">
        <v>124</v>
      </c>
      <c r="H117" s="118" t="s">
        <v>125</v>
      </c>
      <c r="I117" s="118" t="s">
        <v>126</v>
      </c>
      <c r="J117" s="119" t="s">
        <v>102</v>
      </c>
      <c r="K117" s="120" t="s">
        <v>127</v>
      </c>
      <c r="L117" s="121"/>
      <c r="M117" s="56" t="s">
        <v>1</v>
      </c>
      <c r="N117" s="57" t="s">
        <v>34</v>
      </c>
      <c r="O117" s="57" t="s">
        <v>128</v>
      </c>
      <c r="P117" s="57" t="s">
        <v>129</v>
      </c>
      <c r="Q117" s="57" t="s">
        <v>130</v>
      </c>
      <c r="R117" s="57" t="s">
        <v>131</v>
      </c>
      <c r="S117" s="57" t="s">
        <v>132</v>
      </c>
      <c r="T117" s="58" t="s">
        <v>133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103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59"/>
      <c r="N118" s="50"/>
      <c r="O118" s="60"/>
      <c r="P118" s="123">
        <f>P119</f>
        <v>79.909379999999999</v>
      </c>
      <c r="Q118" s="60"/>
      <c r="R118" s="123">
        <f>R119</f>
        <v>1.81439028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69</v>
      </c>
      <c r="AU118" s="14" t="s">
        <v>104</v>
      </c>
      <c r="BK118" s="125">
        <f>BK119</f>
        <v>0</v>
      </c>
    </row>
    <row r="119" spans="1:65" s="12" customFormat="1" ht="25.9" customHeight="1">
      <c r="B119" s="126"/>
      <c r="D119" s="127" t="s">
        <v>69</v>
      </c>
      <c r="E119" s="128" t="s">
        <v>271</v>
      </c>
      <c r="F119" s="128" t="s">
        <v>272</v>
      </c>
      <c r="J119" s="129">
        <f>BK119</f>
        <v>0</v>
      </c>
      <c r="L119" s="126"/>
      <c r="M119" s="130"/>
      <c r="N119" s="131"/>
      <c r="O119" s="131"/>
      <c r="P119" s="132">
        <f>P120</f>
        <v>79.909379999999999</v>
      </c>
      <c r="Q119" s="131"/>
      <c r="R119" s="132">
        <f>R120</f>
        <v>1.81439028</v>
      </c>
      <c r="S119" s="131"/>
      <c r="T119" s="133">
        <f>T120</f>
        <v>0</v>
      </c>
      <c r="AR119" s="127" t="s">
        <v>89</v>
      </c>
      <c r="AT119" s="134" t="s">
        <v>69</v>
      </c>
      <c r="AU119" s="134" t="s">
        <v>70</v>
      </c>
      <c r="AY119" s="127" t="s">
        <v>136</v>
      </c>
      <c r="BK119" s="135">
        <f>BK120</f>
        <v>0</v>
      </c>
    </row>
    <row r="120" spans="1:65" s="12" customFormat="1" ht="22.9" customHeight="1">
      <c r="B120" s="126"/>
      <c r="D120" s="127" t="s">
        <v>69</v>
      </c>
      <c r="E120" s="136" t="s">
        <v>360</v>
      </c>
      <c r="F120" s="136" t="s">
        <v>361</v>
      </c>
      <c r="J120" s="137">
        <f>BK120</f>
        <v>0</v>
      </c>
      <c r="L120" s="126"/>
      <c r="M120" s="130"/>
      <c r="N120" s="131"/>
      <c r="O120" s="131"/>
      <c r="P120" s="132">
        <f>SUM(P121:P125)</f>
        <v>79.909379999999999</v>
      </c>
      <c r="Q120" s="131"/>
      <c r="R120" s="132">
        <f>SUM(R121:R125)</f>
        <v>1.81439028</v>
      </c>
      <c r="S120" s="131"/>
      <c r="T120" s="133">
        <f>SUM(T121:T125)</f>
        <v>0</v>
      </c>
      <c r="AR120" s="127" t="s">
        <v>89</v>
      </c>
      <c r="AT120" s="134" t="s">
        <v>69</v>
      </c>
      <c r="AU120" s="134" t="s">
        <v>76</v>
      </c>
      <c r="AY120" s="127" t="s">
        <v>136</v>
      </c>
      <c r="BK120" s="135">
        <f>SUM(BK121:BK125)</f>
        <v>0</v>
      </c>
    </row>
    <row r="121" spans="1:65" s="2" customFormat="1" ht="24.2" customHeight="1">
      <c r="A121" s="26"/>
      <c r="B121" s="138"/>
      <c r="C121" s="139" t="s">
        <v>76</v>
      </c>
      <c r="D121" s="139" t="s">
        <v>138</v>
      </c>
      <c r="E121" s="140" t="s">
        <v>363</v>
      </c>
      <c r="F121" s="141" t="s">
        <v>364</v>
      </c>
      <c r="G121" s="142" t="s">
        <v>151</v>
      </c>
      <c r="H121" s="143">
        <v>278.19</v>
      </c>
      <c r="I121" s="144"/>
      <c r="J121" s="144">
        <f>ROUND(I121*H121,2)</f>
        <v>0</v>
      </c>
      <c r="K121" s="145"/>
      <c r="L121" s="27"/>
      <c r="M121" s="146" t="s">
        <v>1</v>
      </c>
      <c r="N121" s="147" t="s">
        <v>36</v>
      </c>
      <c r="O121" s="148">
        <v>0.245</v>
      </c>
      <c r="P121" s="148">
        <f>O121*H121</f>
        <v>68.156549999999996</v>
      </c>
      <c r="Q121" s="148">
        <v>1.2E-4</v>
      </c>
      <c r="R121" s="148">
        <f>Q121*H121</f>
        <v>3.3382799999999997E-2</v>
      </c>
      <c r="S121" s="148">
        <v>0</v>
      </c>
      <c r="T121" s="149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201</v>
      </c>
      <c r="AT121" s="150" t="s">
        <v>138</v>
      </c>
      <c r="AU121" s="150" t="s">
        <v>89</v>
      </c>
      <c r="AY121" s="14" t="s">
        <v>136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89</v>
      </c>
      <c r="BK121" s="151">
        <f>ROUND(I121*H121,2)</f>
        <v>0</v>
      </c>
      <c r="BL121" s="14" t="s">
        <v>201</v>
      </c>
      <c r="BM121" s="150" t="s">
        <v>365</v>
      </c>
    </row>
    <row r="122" spans="1:65" s="2" customFormat="1" ht="24.2" customHeight="1">
      <c r="A122" s="26"/>
      <c r="B122" s="138"/>
      <c r="C122" s="152" t="s">
        <v>89</v>
      </c>
      <c r="D122" s="152" t="s">
        <v>143</v>
      </c>
      <c r="E122" s="153" t="s">
        <v>367</v>
      </c>
      <c r="F122" s="154" t="s">
        <v>368</v>
      </c>
      <c r="G122" s="155" t="s">
        <v>151</v>
      </c>
      <c r="H122" s="156">
        <v>283.75400000000002</v>
      </c>
      <c r="I122" s="157"/>
      <c r="J122" s="157">
        <f>ROUND(I122*H122,2)</f>
        <v>0</v>
      </c>
      <c r="K122" s="158"/>
      <c r="L122" s="159"/>
      <c r="M122" s="160" t="s">
        <v>1</v>
      </c>
      <c r="N122" s="161" t="s">
        <v>36</v>
      </c>
      <c r="O122" s="148">
        <v>0</v>
      </c>
      <c r="P122" s="148">
        <f>O122*H122</f>
        <v>0</v>
      </c>
      <c r="Q122" s="148">
        <v>6.0000000000000001E-3</v>
      </c>
      <c r="R122" s="148">
        <f>Q122*H122</f>
        <v>1.7025240000000001</v>
      </c>
      <c r="S122" s="148">
        <v>0</v>
      </c>
      <c r="T122" s="149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275</v>
      </c>
      <c r="AT122" s="150" t="s">
        <v>143</v>
      </c>
      <c r="AU122" s="150" t="s">
        <v>89</v>
      </c>
      <c r="AY122" s="14" t="s">
        <v>136</v>
      </c>
      <c r="BE122" s="151">
        <f>IF(N122="základná",J122,0)</f>
        <v>0</v>
      </c>
      <c r="BF122" s="151">
        <f>IF(N122="znížená",J122,0)</f>
        <v>0</v>
      </c>
      <c r="BG122" s="151">
        <f>IF(N122="zákl. prenesená",J122,0)</f>
        <v>0</v>
      </c>
      <c r="BH122" s="151">
        <f>IF(N122="zníž. prenesená",J122,0)</f>
        <v>0</v>
      </c>
      <c r="BI122" s="151">
        <f>IF(N122="nulová",J122,0)</f>
        <v>0</v>
      </c>
      <c r="BJ122" s="14" t="s">
        <v>89</v>
      </c>
      <c r="BK122" s="151">
        <f>ROUND(I122*H122,2)</f>
        <v>0</v>
      </c>
      <c r="BL122" s="14" t="s">
        <v>201</v>
      </c>
      <c r="BM122" s="150" t="s">
        <v>369</v>
      </c>
    </row>
    <row r="123" spans="1:65" s="2" customFormat="1" ht="14.45" customHeight="1">
      <c r="A123" s="26"/>
      <c r="B123" s="138"/>
      <c r="C123" s="139" t="s">
        <v>92</v>
      </c>
      <c r="D123" s="139" t="s">
        <v>138</v>
      </c>
      <c r="E123" s="140" t="s">
        <v>371</v>
      </c>
      <c r="F123" s="141" t="s">
        <v>372</v>
      </c>
      <c r="G123" s="142" t="s">
        <v>151</v>
      </c>
      <c r="H123" s="143">
        <v>43.529000000000003</v>
      </c>
      <c r="I123" s="144"/>
      <c r="J123" s="144">
        <f>ROUND(I123*H123,2)</f>
        <v>0</v>
      </c>
      <c r="K123" s="145"/>
      <c r="L123" s="27"/>
      <c r="M123" s="146" t="s">
        <v>1</v>
      </c>
      <c r="N123" s="147" t="s">
        <v>36</v>
      </c>
      <c r="O123" s="148">
        <v>0.27</v>
      </c>
      <c r="P123" s="148">
        <f>O123*H123</f>
        <v>11.752830000000001</v>
      </c>
      <c r="Q123" s="148">
        <v>1.2E-4</v>
      </c>
      <c r="R123" s="148">
        <f>Q123*H123</f>
        <v>5.2234800000000008E-3</v>
      </c>
      <c r="S123" s="148">
        <v>0</v>
      </c>
      <c r="T123" s="149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201</v>
      </c>
      <c r="AT123" s="150" t="s">
        <v>138</v>
      </c>
      <c r="AU123" s="150" t="s">
        <v>89</v>
      </c>
      <c r="AY123" s="14" t="s">
        <v>136</v>
      </c>
      <c r="BE123" s="151">
        <f>IF(N123="základná",J123,0)</f>
        <v>0</v>
      </c>
      <c r="BF123" s="151">
        <f>IF(N123="znížená",J123,0)</f>
        <v>0</v>
      </c>
      <c r="BG123" s="151">
        <f>IF(N123="zákl. prenesená",J123,0)</f>
        <v>0</v>
      </c>
      <c r="BH123" s="151">
        <f>IF(N123="zníž. prenesená",J123,0)</f>
        <v>0</v>
      </c>
      <c r="BI123" s="151">
        <f>IF(N123="nulová",J123,0)</f>
        <v>0</v>
      </c>
      <c r="BJ123" s="14" t="s">
        <v>89</v>
      </c>
      <c r="BK123" s="151">
        <f>ROUND(I123*H123,2)</f>
        <v>0</v>
      </c>
      <c r="BL123" s="14" t="s">
        <v>201</v>
      </c>
      <c r="BM123" s="150" t="s">
        <v>373</v>
      </c>
    </row>
    <row r="124" spans="1:65" s="2" customFormat="1" ht="14.45" customHeight="1">
      <c r="A124" s="26"/>
      <c r="B124" s="138"/>
      <c r="C124" s="152" t="s">
        <v>95</v>
      </c>
      <c r="D124" s="152" t="s">
        <v>143</v>
      </c>
      <c r="E124" s="153" t="s">
        <v>375</v>
      </c>
      <c r="F124" s="154" t="s">
        <v>376</v>
      </c>
      <c r="G124" s="155" t="s">
        <v>151</v>
      </c>
      <c r="H124" s="156">
        <v>44.4</v>
      </c>
      <c r="I124" s="157"/>
      <c r="J124" s="157">
        <f>ROUND(I124*H124,2)</f>
        <v>0</v>
      </c>
      <c r="K124" s="158"/>
      <c r="L124" s="159"/>
      <c r="M124" s="160" t="s">
        <v>1</v>
      </c>
      <c r="N124" s="161" t="s">
        <v>36</v>
      </c>
      <c r="O124" s="148">
        <v>0</v>
      </c>
      <c r="P124" s="148">
        <f>O124*H124</f>
        <v>0</v>
      </c>
      <c r="Q124" s="148">
        <v>1.65E-3</v>
      </c>
      <c r="R124" s="148">
        <f>Q124*H124</f>
        <v>7.3259999999999992E-2</v>
      </c>
      <c r="S124" s="148">
        <v>0</v>
      </c>
      <c r="T124" s="149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275</v>
      </c>
      <c r="AT124" s="150" t="s">
        <v>143</v>
      </c>
      <c r="AU124" s="150" t="s">
        <v>89</v>
      </c>
      <c r="AY124" s="14" t="s">
        <v>136</v>
      </c>
      <c r="BE124" s="151">
        <f>IF(N124="základná",J124,0)</f>
        <v>0</v>
      </c>
      <c r="BF124" s="151">
        <f>IF(N124="znížená",J124,0)</f>
        <v>0</v>
      </c>
      <c r="BG124" s="151">
        <f>IF(N124="zákl. prenesená",J124,0)</f>
        <v>0</v>
      </c>
      <c r="BH124" s="151">
        <f>IF(N124="zníž. prenesená",J124,0)</f>
        <v>0</v>
      </c>
      <c r="BI124" s="151">
        <f>IF(N124="nulová",J124,0)</f>
        <v>0</v>
      </c>
      <c r="BJ124" s="14" t="s">
        <v>89</v>
      </c>
      <c r="BK124" s="151">
        <f>ROUND(I124*H124,2)</f>
        <v>0</v>
      </c>
      <c r="BL124" s="14" t="s">
        <v>201</v>
      </c>
      <c r="BM124" s="150" t="s">
        <v>377</v>
      </c>
    </row>
    <row r="125" spans="1:65" s="2" customFormat="1" ht="24.2" customHeight="1">
      <c r="A125" s="26"/>
      <c r="B125" s="138"/>
      <c r="C125" s="139" t="s">
        <v>156</v>
      </c>
      <c r="D125" s="139" t="s">
        <v>138</v>
      </c>
      <c r="E125" s="140" t="s">
        <v>379</v>
      </c>
      <c r="F125" s="141" t="s">
        <v>380</v>
      </c>
      <c r="G125" s="142" t="s">
        <v>146</v>
      </c>
      <c r="H125" s="143">
        <v>1.8140000000000001</v>
      </c>
      <c r="I125" s="144"/>
      <c r="J125" s="144">
        <f>ROUND(I125*H125,2)</f>
        <v>0</v>
      </c>
      <c r="K125" s="145"/>
      <c r="L125" s="27"/>
      <c r="M125" s="162" t="s">
        <v>1</v>
      </c>
      <c r="N125" s="163" t="s">
        <v>36</v>
      </c>
      <c r="O125" s="164">
        <v>0</v>
      </c>
      <c r="P125" s="164">
        <f>O125*H125</f>
        <v>0</v>
      </c>
      <c r="Q125" s="164">
        <v>0</v>
      </c>
      <c r="R125" s="164">
        <f>Q125*H125</f>
        <v>0</v>
      </c>
      <c r="S125" s="164">
        <v>0</v>
      </c>
      <c r="T125" s="16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201</v>
      </c>
      <c r="AT125" s="150" t="s">
        <v>138</v>
      </c>
      <c r="AU125" s="150" t="s">
        <v>89</v>
      </c>
      <c r="AY125" s="14" t="s">
        <v>136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4" t="s">
        <v>89</v>
      </c>
      <c r="BK125" s="151">
        <f>ROUND(I125*H125,2)</f>
        <v>0</v>
      </c>
      <c r="BL125" s="14" t="s">
        <v>201</v>
      </c>
      <c r="BM125" s="150" t="s">
        <v>381</v>
      </c>
    </row>
    <row r="126" spans="1:65" s="2" customFormat="1" ht="6.95" customHeight="1">
      <c r="A126" s="26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27"/>
      <c r="M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</sheetData>
  <autoFilter ref="C117:K12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20"/>
  <sheetViews>
    <sheetView showGridLines="0" topLeftCell="A116" workbookViewId="0">
      <selection activeCell="I145" sqref="I14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92" t="s">
        <v>478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ROUND(J131,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ROUND((SUM(BE131:BE219)),  2)</f>
        <v>0</v>
      </c>
      <c r="G33" s="26"/>
      <c r="H33" s="26"/>
      <c r="I33" s="95">
        <v>0.2</v>
      </c>
      <c r="J33" s="94">
        <f>ROUND(((SUM(BE131:BE219))*I33),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ROUND((SUM(BF131:BF219)),  2)</f>
        <v>0</v>
      </c>
      <c r="G34" s="26"/>
      <c r="H34" s="26"/>
      <c r="I34" s="95">
        <v>0.2</v>
      </c>
      <c r="J34" s="94">
        <f>ROUND(((SUM(BF131:BF219))*I34),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ROUND((SUM(BG131:BG219)),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ROUND((SUM(BH131:BH219)),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ROUND((SUM(BI131:BI219)),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92" t="str">
        <f>E9</f>
        <v>1.4a - SO01.4 Zelená strecha MS - Kotolňa (bez tepelnej izolácie strechy)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J131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105</v>
      </c>
      <c r="E97" s="109"/>
      <c r="F97" s="109"/>
      <c r="G97" s="109"/>
      <c r="H97" s="109"/>
      <c r="I97" s="109"/>
      <c r="J97" s="110">
        <f>J132</f>
        <v>0</v>
      </c>
      <c r="L97" s="107"/>
    </row>
    <row r="98" spans="1:31" s="10" customFormat="1" ht="19.899999999999999" customHeight="1">
      <c r="B98" s="111"/>
      <c r="D98" s="112" t="s">
        <v>106</v>
      </c>
      <c r="E98" s="113"/>
      <c r="F98" s="113"/>
      <c r="G98" s="113"/>
      <c r="H98" s="113"/>
      <c r="I98" s="113"/>
      <c r="J98" s="114">
        <f>J133</f>
        <v>0</v>
      </c>
      <c r="L98" s="111"/>
    </row>
    <row r="99" spans="1:31" s="10" customFormat="1" ht="14.85" customHeight="1">
      <c r="B99" s="111"/>
      <c r="D99" s="112" t="s">
        <v>107</v>
      </c>
      <c r="E99" s="113"/>
      <c r="F99" s="113"/>
      <c r="G99" s="113"/>
      <c r="H99" s="113"/>
      <c r="I99" s="113"/>
      <c r="J99" s="114">
        <f>J143</f>
        <v>0</v>
      </c>
      <c r="L99" s="111"/>
    </row>
    <row r="100" spans="1:31" s="10" customFormat="1" ht="14.85" customHeight="1">
      <c r="B100" s="111"/>
      <c r="D100" s="112" t="s">
        <v>108</v>
      </c>
      <c r="E100" s="113"/>
      <c r="F100" s="113"/>
      <c r="G100" s="113"/>
      <c r="H100" s="113"/>
      <c r="I100" s="113"/>
      <c r="J100" s="114">
        <f>J151</f>
        <v>0</v>
      </c>
      <c r="L100" s="111"/>
    </row>
    <row r="101" spans="1:31" s="10" customFormat="1" ht="19.899999999999999" customHeight="1">
      <c r="B101" s="111"/>
      <c r="D101" s="112" t="s">
        <v>109</v>
      </c>
      <c r="E101" s="113"/>
      <c r="F101" s="113"/>
      <c r="G101" s="113"/>
      <c r="H101" s="113"/>
      <c r="I101" s="113"/>
      <c r="J101" s="114">
        <f>J154</f>
        <v>0</v>
      </c>
      <c r="L101" s="111"/>
    </row>
    <row r="102" spans="1:31" s="10" customFormat="1" ht="19.899999999999999" customHeight="1">
      <c r="B102" s="111"/>
      <c r="D102" s="112" t="s">
        <v>110</v>
      </c>
      <c r="E102" s="113"/>
      <c r="F102" s="113"/>
      <c r="G102" s="113"/>
      <c r="H102" s="113"/>
      <c r="I102" s="113"/>
      <c r="J102" s="114">
        <f>J159</f>
        <v>0</v>
      </c>
      <c r="L102" s="111"/>
    </row>
    <row r="103" spans="1:31" s="10" customFormat="1" ht="19.899999999999999" customHeight="1">
      <c r="B103" s="111"/>
      <c r="D103" s="112" t="s">
        <v>111</v>
      </c>
      <c r="E103" s="113"/>
      <c r="F103" s="113"/>
      <c r="G103" s="113"/>
      <c r="H103" s="113"/>
      <c r="I103" s="113"/>
      <c r="J103" s="114">
        <f>J168</f>
        <v>0</v>
      </c>
      <c r="L103" s="111"/>
    </row>
    <row r="104" spans="1:31" s="9" customFormat="1" ht="24.95" customHeight="1">
      <c r="B104" s="107"/>
      <c r="D104" s="108" t="s">
        <v>112</v>
      </c>
      <c r="E104" s="109"/>
      <c r="F104" s="109"/>
      <c r="G104" s="109"/>
      <c r="H104" s="109"/>
      <c r="I104" s="109"/>
      <c r="J104" s="110">
        <f>J170</f>
        <v>0</v>
      </c>
      <c r="L104" s="107"/>
    </row>
    <row r="105" spans="1:31" s="10" customFormat="1" ht="19.899999999999999" customHeight="1">
      <c r="B105" s="111"/>
      <c r="D105" s="112" t="s">
        <v>113</v>
      </c>
      <c r="E105" s="113"/>
      <c r="F105" s="113"/>
      <c r="G105" s="113"/>
      <c r="H105" s="113"/>
      <c r="I105" s="113"/>
      <c r="J105" s="114">
        <f>J171</f>
        <v>0</v>
      </c>
      <c r="L105" s="111"/>
    </row>
    <row r="106" spans="1:31" s="10" customFormat="1" ht="19.899999999999999" customHeight="1">
      <c r="B106" s="111"/>
      <c r="D106" s="112" t="s">
        <v>114</v>
      </c>
      <c r="E106" s="113"/>
      <c r="F106" s="113"/>
      <c r="G106" s="113"/>
      <c r="H106" s="113"/>
      <c r="I106" s="113"/>
      <c r="J106" s="114">
        <f>J173</f>
        <v>0</v>
      </c>
      <c r="L106" s="111"/>
    </row>
    <row r="107" spans="1:31" s="10" customFormat="1" ht="19.899999999999999" customHeight="1">
      <c r="B107" s="111"/>
      <c r="D107" s="112" t="s">
        <v>116</v>
      </c>
      <c r="E107" s="113"/>
      <c r="F107" s="113"/>
      <c r="G107" s="113"/>
      <c r="H107" s="113"/>
      <c r="I107" s="113"/>
      <c r="J107" s="114">
        <f>J196</f>
        <v>0</v>
      </c>
      <c r="L107" s="111"/>
    </row>
    <row r="108" spans="1:31" s="10" customFormat="1" ht="19.899999999999999" customHeight="1">
      <c r="B108" s="111"/>
      <c r="D108" s="112" t="s">
        <v>117</v>
      </c>
      <c r="E108" s="113"/>
      <c r="F108" s="113"/>
      <c r="G108" s="113"/>
      <c r="H108" s="113"/>
      <c r="I108" s="113"/>
      <c r="J108" s="114">
        <f>J201</f>
        <v>0</v>
      </c>
      <c r="L108" s="111"/>
    </row>
    <row r="109" spans="1:31" s="9" customFormat="1" ht="24.95" customHeight="1">
      <c r="B109" s="107"/>
      <c r="D109" s="108" t="s">
        <v>119</v>
      </c>
      <c r="E109" s="109"/>
      <c r="F109" s="109"/>
      <c r="G109" s="109"/>
      <c r="H109" s="109"/>
      <c r="I109" s="109"/>
      <c r="J109" s="110">
        <f>J215</f>
        <v>0</v>
      </c>
      <c r="L109" s="107"/>
    </row>
    <row r="110" spans="1:31" s="10" customFormat="1" ht="19.899999999999999" customHeight="1">
      <c r="B110" s="111"/>
      <c r="D110" s="112" t="s">
        <v>120</v>
      </c>
      <c r="E110" s="113"/>
      <c r="F110" s="113"/>
      <c r="G110" s="113"/>
      <c r="H110" s="113"/>
      <c r="I110" s="113"/>
      <c r="J110" s="114">
        <f>J216</f>
        <v>0</v>
      </c>
      <c r="L110" s="111"/>
    </row>
    <row r="111" spans="1:31" s="9" customFormat="1" ht="24.95" customHeight="1">
      <c r="B111" s="107"/>
      <c r="D111" s="108" t="s">
        <v>121</v>
      </c>
      <c r="E111" s="109"/>
      <c r="F111" s="109"/>
      <c r="G111" s="109"/>
      <c r="H111" s="109"/>
      <c r="I111" s="109"/>
      <c r="J111" s="110">
        <f>J218</f>
        <v>0</v>
      </c>
      <c r="L111" s="107"/>
    </row>
    <row r="112" spans="1:31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5" customHeight="1">
      <c r="A117" s="26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5" customHeight="1">
      <c r="A118" s="26"/>
      <c r="B118" s="27"/>
      <c r="C118" s="18" t="s">
        <v>122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12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2" t="str">
        <f>E7</f>
        <v>Vodozádržné opatrenia v obci Vinica</v>
      </c>
      <c r="F121" s="203"/>
      <c r="G121" s="203"/>
      <c r="H121" s="203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99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4.75" customHeight="1">
      <c r="A123" s="26"/>
      <c r="B123" s="27"/>
      <c r="C123" s="26"/>
      <c r="D123" s="26"/>
      <c r="E123" s="192" t="str">
        <f>E9</f>
        <v>1.4a - SO01.4 Zelená strecha MS - Kotolňa (bez tepelnej izolácie strechy)</v>
      </c>
      <c r="F123" s="201"/>
      <c r="G123" s="201"/>
      <c r="H123" s="201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16</v>
      </c>
      <c r="D125" s="26"/>
      <c r="E125" s="26"/>
      <c r="F125" s="21" t="str">
        <f>F12</f>
        <v>Obec Vinica</v>
      </c>
      <c r="G125" s="26"/>
      <c r="H125" s="26"/>
      <c r="I125" s="23" t="s">
        <v>18</v>
      </c>
      <c r="J125" s="49">
        <f>IF(J12="","",J12)</f>
        <v>44306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19</v>
      </c>
      <c r="D127" s="26"/>
      <c r="E127" s="26"/>
      <c r="F127" s="21" t="str">
        <f>E15</f>
        <v>Obec Vinica</v>
      </c>
      <c r="G127" s="26"/>
      <c r="H127" s="26"/>
      <c r="I127" s="23" t="s">
        <v>24</v>
      </c>
      <c r="J127" s="24" t="str">
        <f>E21</f>
        <v>JM1 s.r.o.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22</v>
      </c>
      <c r="D128" s="26"/>
      <c r="E128" s="26"/>
      <c r="F128" s="21" t="str">
        <f>IF(E18="","",E18)</f>
        <v xml:space="preserve"> </v>
      </c>
      <c r="G128" s="26"/>
      <c r="H128" s="26"/>
      <c r="I128" s="23" t="s">
        <v>27</v>
      </c>
      <c r="J128" s="24" t="str">
        <f>E24</f>
        <v>Ing. Feciľak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15"/>
      <c r="B130" s="116"/>
      <c r="C130" s="117" t="s">
        <v>123</v>
      </c>
      <c r="D130" s="118" t="s">
        <v>55</v>
      </c>
      <c r="E130" s="118" t="s">
        <v>51</v>
      </c>
      <c r="F130" s="118" t="s">
        <v>52</v>
      </c>
      <c r="G130" s="118" t="s">
        <v>124</v>
      </c>
      <c r="H130" s="118" t="s">
        <v>125</v>
      </c>
      <c r="I130" s="118" t="s">
        <v>126</v>
      </c>
      <c r="J130" s="119" t="s">
        <v>102</v>
      </c>
      <c r="K130" s="120" t="s">
        <v>127</v>
      </c>
      <c r="L130" s="121"/>
      <c r="M130" s="56" t="s">
        <v>1</v>
      </c>
      <c r="N130" s="57" t="s">
        <v>34</v>
      </c>
      <c r="O130" s="57" t="s">
        <v>128</v>
      </c>
      <c r="P130" s="57" t="s">
        <v>129</v>
      </c>
      <c r="Q130" s="57" t="s">
        <v>130</v>
      </c>
      <c r="R130" s="57" t="s">
        <v>131</v>
      </c>
      <c r="S130" s="57" t="s">
        <v>132</v>
      </c>
      <c r="T130" s="58" t="s">
        <v>133</v>
      </c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</row>
    <row r="131" spans="1:65" s="2" customFormat="1" ht="22.9" customHeight="1">
      <c r="A131" s="26"/>
      <c r="B131" s="27"/>
      <c r="C131" s="63" t="s">
        <v>103</v>
      </c>
      <c r="D131" s="26"/>
      <c r="E131" s="26"/>
      <c r="F131" s="26"/>
      <c r="G131" s="26"/>
      <c r="H131" s="26"/>
      <c r="I131" s="26"/>
      <c r="J131" s="122">
        <f>BK131</f>
        <v>0</v>
      </c>
      <c r="K131" s="26"/>
      <c r="L131" s="27"/>
      <c r="M131" s="59"/>
      <c r="N131" s="50"/>
      <c r="O131" s="60"/>
      <c r="P131" s="123">
        <f>P132+P170+P215+P218</f>
        <v>361.12292500000001</v>
      </c>
      <c r="Q131" s="60"/>
      <c r="R131" s="123">
        <f>R132+R170+R215+R218</f>
        <v>16.627933510000002</v>
      </c>
      <c r="S131" s="60"/>
      <c r="T131" s="124">
        <f>T132+T170+T215+T218</f>
        <v>0.25460489999999997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69</v>
      </c>
      <c r="AU131" s="14" t="s">
        <v>104</v>
      </c>
      <c r="BK131" s="125">
        <f>BK132+BK170+BK215+BK218</f>
        <v>0</v>
      </c>
    </row>
    <row r="132" spans="1:65" s="12" customFormat="1" ht="25.9" customHeight="1">
      <c r="B132" s="126"/>
      <c r="D132" s="127" t="s">
        <v>69</v>
      </c>
      <c r="E132" s="128" t="s">
        <v>134</v>
      </c>
      <c r="F132" s="128" t="s">
        <v>135</v>
      </c>
      <c r="J132" s="129">
        <f>BK132</f>
        <v>0</v>
      </c>
      <c r="L132" s="126"/>
      <c r="M132" s="130"/>
      <c r="N132" s="131"/>
      <c r="O132" s="131"/>
      <c r="P132" s="132">
        <f>P133+P154+P159+P168</f>
        <v>199.107696</v>
      </c>
      <c r="Q132" s="131"/>
      <c r="R132" s="132">
        <f>R133+R154+R159+R168</f>
        <v>15.752180190000001</v>
      </c>
      <c r="S132" s="131"/>
      <c r="T132" s="133">
        <f>T133+T154+T159+T168</f>
        <v>0</v>
      </c>
      <c r="AR132" s="127" t="s">
        <v>76</v>
      </c>
      <c r="AT132" s="134" t="s">
        <v>69</v>
      </c>
      <c r="AU132" s="134" t="s">
        <v>70</v>
      </c>
      <c r="AY132" s="127" t="s">
        <v>136</v>
      </c>
      <c r="BK132" s="135">
        <f>BK133+BK154+BK159+BK168</f>
        <v>0</v>
      </c>
    </row>
    <row r="133" spans="1:65" s="12" customFormat="1" ht="22.9" customHeight="1">
      <c r="B133" s="126"/>
      <c r="D133" s="127" t="s">
        <v>69</v>
      </c>
      <c r="E133" s="136" t="s">
        <v>76</v>
      </c>
      <c r="F133" s="136" t="s">
        <v>137</v>
      </c>
      <c r="J133" s="137">
        <f>BK133</f>
        <v>0</v>
      </c>
      <c r="L133" s="126"/>
      <c r="M133" s="130"/>
      <c r="N133" s="131"/>
      <c r="O133" s="131"/>
      <c r="P133" s="132">
        <f>P134+SUM(P135:P143)+P151</f>
        <v>116.142484</v>
      </c>
      <c r="Q133" s="131"/>
      <c r="R133" s="132">
        <f>R134+SUM(R135:R143)+R151</f>
        <v>15.532102890000001</v>
      </c>
      <c r="S133" s="131"/>
      <c r="T133" s="133">
        <f>T134+SUM(T135:T143)+T151</f>
        <v>0</v>
      </c>
      <c r="AR133" s="127" t="s">
        <v>76</v>
      </c>
      <c r="AT133" s="134" t="s">
        <v>69</v>
      </c>
      <c r="AU133" s="134" t="s">
        <v>76</v>
      </c>
      <c r="AY133" s="127" t="s">
        <v>136</v>
      </c>
      <c r="BK133" s="135">
        <f>BK134+SUM(BK135:BK143)+BK151</f>
        <v>0</v>
      </c>
    </row>
    <row r="134" spans="1:65" s="2" customFormat="1" ht="14.45" customHeight="1">
      <c r="A134" s="26"/>
      <c r="B134" s="138"/>
      <c r="C134" s="139" t="s">
        <v>76</v>
      </c>
      <c r="D134" s="139" t="s">
        <v>138</v>
      </c>
      <c r="E134" s="140" t="s">
        <v>139</v>
      </c>
      <c r="F134" s="141" t="s">
        <v>140</v>
      </c>
      <c r="G134" s="142" t="s">
        <v>141</v>
      </c>
      <c r="H134" s="143">
        <v>0.40400000000000003</v>
      </c>
      <c r="I134" s="144"/>
      <c r="J134" s="144">
        <f t="shared" ref="J134:J142" si="0">ROUND(I134*H134,2)</f>
        <v>0</v>
      </c>
      <c r="K134" s="145"/>
      <c r="L134" s="27"/>
      <c r="M134" s="146" t="s">
        <v>1</v>
      </c>
      <c r="N134" s="147" t="s">
        <v>36</v>
      </c>
      <c r="O134" s="148">
        <v>2.9780000000000002</v>
      </c>
      <c r="P134" s="148">
        <f t="shared" ref="P134:P142" si="1">O134*H134</f>
        <v>1.2031120000000002</v>
      </c>
      <c r="Q134" s="148">
        <v>0</v>
      </c>
      <c r="R134" s="148">
        <f t="shared" ref="R134:R142" si="2">Q134*H134</f>
        <v>0</v>
      </c>
      <c r="S134" s="148">
        <v>0</v>
      </c>
      <c r="T134" s="149">
        <f t="shared" ref="T134:T142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95</v>
      </c>
      <c r="AT134" s="150" t="s">
        <v>138</v>
      </c>
      <c r="AU134" s="150" t="s">
        <v>89</v>
      </c>
      <c r="AY134" s="14" t="s">
        <v>136</v>
      </c>
      <c r="BE134" s="151">
        <f t="shared" ref="BE134:BE142" si="4">IF(N134="základná",J134,0)</f>
        <v>0</v>
      </c>
      <c r="BF134" s="151">
        <f t="shared" ref="BF134:BF142" si="5">IF(N134="znížená",J134,0)</f>
        <v>0</v>
      </c>
      <c r="BG134" s="151">
        <f t="shared" ref="BG134:BG142" si="6">IF(N134="zákl. prenesená",J134,0)</f>
        <v>0</v>
      </c>
      <c r="BH134" s="151">
        <f t="shared" ref="BH134:BH142" si="7">IF(N134="zníž. prenesená",J134,0)</f>
        <v>0</v>
      </c>
      <c r="BI134" s="151">
        <f t="shared" ref="BI134:BI142" si="8">IF(N134="nulová",J134,0)</f>
        <v>0</v>
      </c>
      <c r="BJ134" s="14" t="s">
        <v>89</v>
      </c>
      <c r="BK134" s="151">
        <f t="shared" ref="BK134:BK142" si="9">ROUND(I134*H134,2)</f>
        <v>0</v>
      </c>
      <c r="BL134" s="14" t="s">
        <v>95</v>
      </c>
      <c r="BM134" s="150" t="s">
        <v>142</v>
      </c>
    </row>
    <row r="135" spans="1:65" s="2" customFormat="1" ht="14.45" customHeight="1">
      <c r="A135" s="26"/>
      <c r="B135" s="138"/>
      <c r="C135" s="152" t="s">
        <v>89</v>
      </c>
      <c r="D135" s="152" t="s">
        <v>143</v>
      </c>
      <c r="E135" s="153" t="s">
        <v>144</v>
      </c>
      <c r="F135" s="154" t="s">
        <v>145</v>
      </c>
      <c r="G135" s="155" t="s">
        <v>146</v>
      </c>
      <c r="H135" s="156">
        <v>0.72699999999999998</v>
      </c>
      <c r="I135" s="157"/>
      <c r="J135" s="157">
        <f t="shared" si="0"/>
        <v>0</v>
      </c>
      <c r="K135" s="158"/>
      <c r="L135" s="159"/>
      <c r="M135" s="160" t="s">
        <v>1</v>
      </c>
      <c r="N135" s="161" t="s">
        <v>36</v>
      </c>
      <c r="O135" s="148">
        <v>0</v>
      </c>
      <c r="P135" s="148">
        <f t="shared" si="1"/>
        <v>0</v>
      </c>
      <c r="Q135" s="148">
        <v>1</v>
      </c>
      <c r="R135" s="148">
        <f t="shared" si="2"/>
        <v>0.72699999999999998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147</v>
      </c>
      <c r="AT135" s="150" t="s">
        <v>143</v>
      </c>
      <c r="AU135" s="150" t="s">
        <v>89</v>
      </c>
      <c r="AY135" s="14" t="s">
        <v>136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89</v>
      </c>
      <c r="BK135" s="151">
        <f t="shared" si="9"/>
        <v>0</v>
      </c>
      <c r="BL135" s="14" t="s">
        <v>95</v>
      </c>
      <c r="BM135" s="150" t="s">
        <v>148</v>
      </c>
    </row>
    <row r="136" spans="1:65" s="2" customFormat="1" ht="14.45" customHeight="1">
      <c r="A136" s="26"/>
      <c r="B136" s="138"/>
      <c r="C136" s="139" t="s">
        <v>92</v>
      </c>
      <c r="D136" s="139" t="s">
        <v>138</v>
      </c>
      <c r="E136" s="140" t="s">
        <v>149</v>
      </c>
      <c r="F136" s="141" t="s">
        <v>150</v>
      </c>
      <c r="G136" s="142" t="s">
        <v>151</v>
      </c>
      <c r="H136" s="143">
        <v>89.86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36</v>
      </c>
      <c r="O136" s="148">
        <v>0.128</v>
      </c>
      <c r="P136" s="148">
        <f t="shared" si="1"/>
        <v>11.502079999999999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95</v>
      </c>
      <c r="AT136" s="150" t="s">
        <v>138</v>
      </c>
      <c r="AU136" s="150" t="s">
        <v>89</v>
      </c>
      <c r="AY136" s="14" t="s">
        <v>136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89</v>
      </c>
      <c r="BK136" s="151">
        <f t="shared" si="9"/>
        <v>0</v>
      </c>
      <c r="BL136" s="14" t="s">
        <v>95</v>
      </c>
      <c r="BM136" s="150" t="s">
        <v>152</v>
      </c>
    </row>
    <row r="137" spans="1:65" s="2" customFormat="1" ht="14.45" customHeight="1">
      <c r="A137" s="26"/>
      <c r="B137" s="138"/>
      <c r="C137" s="152" t="s">
        <v>95</v>
      </c>
      <c r="D137" s="152" t="s">
        <v>143</v>
      </c>
      <c r="E137" s="153" t="s">
        <v>153</v>
      </c>
      <c r="F137" s="154" t="s">
        <v>154</v>
      </c>
      <c r="G137" s="155" t="s">
        <v>141</v>
      </c>
      <c r="H137" s="156">
        <v>8.0869999999999997</v>
      </c>
      <c r="I137" s="157"/>
      <c r="J137" s="157">
        <f t="shared" si="0"/>
        <v>0</v>
      </c>
      <c r="K137" s="158"/>
      <c r="L137" s="159"/>
      <c r="M137" s="160" t="s">
        <v>1</v>
      </c>
      <c r="N137" s="161" t="s">
        <v>36</v>
      </c>
      <c r="O137" s="148">
        <v>0</v>
      </c>
      <c r="P137" s="148">
        <f t="shared" si="1"/>
        <v>0</v>
      </c>
      <c r="Q137" s="148">
        <v>1</v>
      </c>
      <c r="R137" s="148">
        <f t="shared" si="2"/>
        <v>8.0869999999999997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147</v>
      </c>
      <c r="AT137" s="150" t="s">
        <v>143</v>
      </c>
      <c r="AU137" s="150" t="s">
        <v>89</v>
      </c>
      <c r="AY137" s="14" t="s">
        <v>136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89</v>
      </c>
      <c r="BK137" s="151">
        <f t="shared" si="9"/>
        <v>0</v>
      </c>
      <c r="BL137" s="14" t="s">
        <v>95</v>
      </c>
      <c r="BM137" s="150" t="s">
        <v>155</v>
      </c>
    </row>
    <row r="138" spans="1:65" s="2" customFormat="1" ht="24.2" customHeight="1">
      <c r="A138" s="26"/>
      <c r="B138" s="138"/>
      <c r="C138" s="139" t="s">
        <v>156</v>
      </c>
      <c r="D138" s="139" t="s">
        <v>138</v>
      </c>
      <c r="E138" s="140" t="s">
        <v>157</v>
      </c>
      <c r="F138" s="141" t="s">
        <v>158</v>
      </c>
      <c r="G138" s="142" t="s">
        <v>159</v>
      </c>
      <c r="H138" s="143">
        <v>449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36</v>
      </c>
      <c r="O138" s="148">
        <v>2.4E-2</v>
      </c>
      <c r="P138" s="148">
        <f t="shared" si="1"/>
        <v>10.776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95</v>
      </c>
      <c r="AT138" s="150" t="s">
        <v>138</v>
      </c>
      <c r="AU138" s="150" t="s">
        <v>89</v>
      </c>
      <c r="AY138" s="14" t="s">
        <v>136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89</v>
      </c>
      <c r="BK138" s="151">
        <f t="shared" si="9"/>
        <v>0</v>
      </c>
      <c r="BL138" s="14" t="s">
        <v>95</v>
      </c>
      <c r="BM138" s="150" t="s">
        <v>160</v>
      </c>
    </row>
    <row r="139" spans="1:65" s="2" customFormat="1" ht="14.45" customHeight="1">
      <c r="A139" s="26"/>
      <c r="B139" s="138"/>
      <c r="C139" s="139" t="s">
        <v>161</v>
      </c>
      <c r="D139" s="139" t="s">
        <v>138</v>
      </c>
      <c r="E139" s="140" t="s">
        <v>162</v>
      </c>
      <c r="F139" s="141" t="s">
        <v>163</v>
      </c>
      <c r="G139" s="142" t="s">
        <v>159</v>
      </c>
      <c r="H139" s="143">
        <v>449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36</v>
      </c>
      <c r="O139" s="148">
        <v>8.9999999999999993E-3</v>
      </c>
      <c r="P139" s="148">
        <f t="shared" si="1"/>
        <v>4.0409999999999995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95</v>
      </c>
      <c r="AT139" s="150" t="s">
        <v>138</v>
      </c>
      <c r="AU139" s="150" t="s">
        <v>89</v>
      </c>
      <c r="AY139" s="14" t="s">
        <v>136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89</v>
      </c>
      <c r="BK139" s="151">
        <f t="shared" si="9"/>
        <v>0</v>
      </c>
      <c r="BL139" s="14" t="s">
        <v>95</v>
      </c>
      <c r="BM139" s="150" t="s">
        <v>164</v>
      </c>
    </row>
    <row r="140" spans="1:65" s="2" customFormat="1" ht="14.45" customHeight="1">
      <c r="A140" s="26"/>
      <c r="B140" s="138"/>
      <c r="C140" s="152" t="s">
        <v>165</v>
      </c>
      <c r="D140" s="152" t="s">
        <v>143</v>
      </c>
      <c r="E140" s="153" t="s">
        <v>166</v>
      </c>
      <c r="F140" s="154" t="s">
        <v>167</v>
      </c>
      <c r="G140" s="155" t="s">
        <v>159</v>
      </c>
      <c r="H140" s="156">
        <v>449</v>
      </c>
      <c r="I140" s="157"/>
      <c r="J140" s="157">
        <f t="shared" si="0"/>
        <v>0</v>
      </c>
      <c r="K140" s="158"/>
      <c r="L140" s="159"/>
      <c r="M140" s="160" t="s">
        <v>1</v>
      </c>
      <c r="N140" s="161" t="s">
        <v>36</v>
      </c>
      <c r="O140" s="148">
        <v>0</v>
      </c>
      <c r="P140" s="148">
        <f t="shared" si="1"/>
        <v>0</v>
      </c>
      <c r="Q140" s="148">
        <v>5.0000000000000001E-4</v>
      </c>
      <c r="R140" s="148">
        <f t="shared" si="2"/>
        <v>0.22450000000000001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147</v>
      </c>
      <c r="AT140" s="150" t="s">
        <v>143</v>
      </c>
      <c r="AU140" s="150" t="s">
        <v>89</v>
      </c>
      <c r="AY140" s="14" t="s">
        <v>136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89</v>
      </c>
      <c r="BK140" s="151">
        <f t="shared" si="9"/>
        <v>0</v>
      </c>
      <c r="BL140" s="14" t="s">
        <v>95</v>
      </c>
      <c r="BM140" s="150" t="s">
        <v>168</v>
      </c>
    </row>
    <row r="141" spans="1:65" s="2" customFormat="1" ht="14.45" customHeight="1">
      <c r="A141" s="26"/>
      <c r="B141" s="138"/>
      <c r="C141" s="139" t="s">
        <v>147</v>
      </c>
      <c r="D141" s="139" t="s">
        <v>138</v>
      </c>
      <c r="E141" s="140" t="s">
        <v>169</v>
      </c>
      <c r="F141" s="141" t="s">
        <v>170</v>
      </c>
      <c r="G141" s="142" t="s">
        <v>141</v>
      </c>
      <c r="H141" s="143">
        <v>0.89800000000000002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36</v>
      </c>
      <c r="O141" s="148">
        <v>1.175</v>
      </c>
      <c r="P141" s="148">
        <f t="shared" si="1"/>
        <v>1.05515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95</v>
      </c>
      <c r="AT141" s="150" t="s">
        <v>138</v>
      </c>
      <c r="AU141" s="150" t="s">
        <v>89</v>
      </c>
      <c r="AY141" s="14" t="s">
        <v>136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89</v>
      </c>
      <c r="BK141" s="151">
        <f t="shared" si="9"/>
        <v>0</v>
      </c>
      <c r="BL141" s="14" t="s">
        <v>95</v>
      </c>
      <c r="BM141" s="150" t="s">
        <v>171</v>
      </c>
    </row>
    <row r="142" spans="1:65" s="2" customFormat="1" ht="24.2" customHeight="1">
      <c r="A142" s="26"/>
      <c r="B142" s="138"/>
      <c r="C142" s="139" t="s">
        <v>172</v>
      </c>
      <c r="D142" s="139" t="s">
        <v>138</v>
      </c>
      <c r="E142" s="140" t="s">
        <v>173</v>
      </c>
      <c r="F142" s="141" t="s">
        <v>174</v>
      </c>
      <c r="G142" s="142" t="s">
        <v>141</v>
      </c>
      <c r="H142" s="143">
        <v>0.89800000000000002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36</v>
      </c>
      <c r="O142" s="148">
        <v>0.91</v>
      </c>
      <c r="P142" s="148">
        <f t="shared" si="1"/>
        <v>0.81718000000000002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95</v>
      </c>
      <c r="AT142" s="150" t="s">
        <v>138</v>
      </c>
      <c r="AU142" s="150" t="s">
        <v>89</v>
      </c>
      <c r="AY142" s="14" t="s">
        <v>136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89</v>
      </c>
      <c r="BK142" s="151">
        <f t="shared" si="9"/>
        <v>0</v>
      </c>
      <c r="BL142" s="14" t="s">
        <v>95</v>
      </c>
      <c r="BM142" s="150" t="s">
        <v>175</v>
      </c>
    </row>
    <row r="143" spans="1:65" s="12" customFormat="1" ht="20.85" customHeight="1">
      <c r="B143" s="126"/>
      <c r="D143" s="127" t="s">
        <v>69</v>
      </c>
      <c r="E143" s="136" t="s">
        <v>95</v>
      </c>
      <c r="F143" s="136" t="s">
        <v>176</v>
      </c>
      <c r="J143" s="137">
        <f>BK143</f>
        <v>0</v>
      </c>
      <c r="L143" s="126"/>
      <c r="M143" s="130"/>
      <c r="N143" s="131"/>
      <c r="O143" s="131"/>
      <c r="P143" s="132">
        <f>SUM(P144:P150)</f>
        <v>85.293201999999994</v>
      </c>
      <c r="Q143" s="131"/>
      <c r="R143" s="132">
        <f>SUM(R144:R150)</f>
        <v>6.1606562900000004</v>
      </c>
      <c r="S143" s="131"/>
      <c r="T143" s="133">
        <f>SUM(T144:T150)</f>
        <v>0</v>
      </c>
      <c r="AR143" s="127" t="s">
        <v>76</v>
      </c>
      <c r="AT143" s="134" t="s">
        <v>69</v>
      </c>
      <c r="AU143" s="134" t="s">
        <v>89</v>
      </c>
      <c r="AY143" s="127" t="s">
        <v>136</v>
      </c>
      <c r="BK143" s="135">
        <f>SUM(BK144:BK150)</f>
        <v>0</v>
      </c>
    </row>
    <row r="144" spans="1:65" s="2" customFormat="1" ht="14.45" customHeight="1">
      <c r="A144" s="26"/>
      <c r="B144" s="138"/>
      <c r="C144" s="139" t="s">
        <v>177</v>
      </c>
      <c r="D144" s="139" t="s">
        <v>138</v>
      </c>
      <c r="E144" s="140" t="s">
        <v>178</v>
      </c>
      <c r="F144" s="141" t="s">
        <v>179</v>
      </c>
      <c r="G144" s="142" t="s">
        <v>141</v>
      </c>
      <c r="H144" s="143">
        <v>1.96</v>
      </c>
      <c r="I144" s="144"/>
      <c r="J144" s="144">
        <f t="shared" ref="J144:J150" si="10">ROUND(I144*H144,2)</f>
        <v>0</v>
      </c>
      <c r="K144" s="145"/>
      <c r="L144" s="27"/>
      <c r="M144" s="146" t="s">
        <v>1</v>
      </c>
      <c r="N144" s="147" t="s">
        <v>36</v>
      </c>
      <c r="O144" s="148">
        <v>1.58</v>
      </c>
      <c r="P144" s="148">
        <f t="shared" ref="P144:P150" si="11">O144*H144</f>
        <v>3.0968</v>
      </c>
      <c r="Q144" s="148">
        <v>2.4018600000000001</v>
      </c>
      <c r="R144" s="148">
        <f t="shared" ref="R144:R150" si="12">Q144*H144</f>
        <v>4.7076456000000002</v>
      </c>
      <c r="S144" s="148">
        <v>0</v>
      </c>
      <c r="T144" s="149">
        <f t="shared" ref="T144:T150" si="13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95</v>
      </c>
      <c r="AT144" s="150" t="s">
        <v>138</v>
      </c>
      <c r="AU144" s="150" t="s">
        <v>92</v>
      </c>
      <c r="AY144" s="14" t="s">
        <v>136</v>
      </c>
      <c r="BE144" s="151">
        <f t="shared" ref="BE144:BE150" si="14">IF(N144="základná",J144,0)</f>
        <v>0</v>
      </c>
      <c r="BF144" s="151">
        <f t="shared" ref="BF144:BF150" si="15">IF(N144="znížená",J144,0)</f>
        <v>0</v>
      </c>
      <c r="BG144" s="151">
        <f t="shared" ref="BG144:BG150" si="16">IF(N144="zákl. prenesená",J144,0)</f>
        <v>0</v>
      </c>
      <c r="BH144" s="151">
        <f t="shared" ref="BH144:BH150" si="17">IF(N144="zníž. prenesená",J144,0)</f>
        <v>0</v>
      </c>
      <c r="BI144" s="151">
        <f t="shared" ref="BI144:BI150" si="18">IF(N144="nulová",J144,0)</f>
        <v>0</v>
      </c>
      <c r="BJ144" s="14" t="s">
        <v>89</v>
      </c>
      <c r="BK144" s="151">
        <f t="shared" ref="BK144:BK150" si="19">ROUND(I144*H144,2)</f>
        <v>0</v>
      </c>
      <c r="BL144" s="14" t="s">
        <v>95</v>
      </c>
      <c r="BM144" s="150" t="s">
        <v>180</v>
      </c>
    </row>
    <row r="145" spans="1:65" s="2" customFormat="1" ht="24.2" customHeight="1">
      <c r="A145" s="26"/>
      <c r="B145" s="138"/>
      <c r="C145" s="139" t="s">
        <v>181</v>
      </c>
      <c r="D145" s="139" t="s">
        <v>138</v>
      </c>
      <c r="E145" s="140" t="s">
        <v>182</v>
      </c>
      <c r="F145" s="141" t="s">
        <v>183</v>
      </c>
      <c r="G145" s="142" t="s">
        <v>151</v>
      </c>
      <c r="H145" s="143">
        <v>15.68</v>
      </c>
      <c r="I145" s="144"/>
      <c r="J145" s="144">
        <f t="shared" si="10"/>
        <v>0</v>
      </c>
      <c r="K145" s="145"/>
      <c r="L145" s="27"/>
      <c r="M145" s="146" t="s">
        <v>1</v>
      </c>
      <c r="N145" s="147" t="s">
        <v>36</v>
      </c>
      <c r="O145" s="148">
        <v>0.48199999999999998</v>
      </c>
      <c r="P145" s="148">
        <f t="shared" si="11"/>
        <v>7.55776</v>
      </c>
      <c r="Q145" s="148">
        <v>3.4099999999999998E-3</v>
      </c>
      <c r="R145" s="148">
        <f t="shared" si="12"/>
        <v>5.3468799999999997E-2</v>
      </c>
      <c r="S145" s="148">
        <v>0</v>
      </c>
      <c r="T145" s="149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95</v>
      </c>
      <c r="AT145" s="150" t="s">
        <v>138</v>
      </c>
      <c r="AU145" s="150" t="s">
        <v>92</v>
      </c>
      <c r="AY145" s="14" t="s">
        <v>136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4" t="s">
        <v>89</v>
      </c>
      <c r="BK145" s="151">
        <f t="shared" si="19"/>
        <v>0</v>
      </c>
      <c r="BL145" s="14" t="s">
        <v>95</v>
      </c>
      <c r="BM145" s="150" t="s">
        <v>184</v>
      </c>
    </row>
    <row r="146" spans="1:65" s="2" customFormat="1" ht="24.2" customHeight="1">
      <c r="A146" s="26"/>
      <c r="B146" s="138"/>
      <c r="C146" s="139" t="s">
        <v>185</v>
      </c>
      <c r="D146" s="139" t="s">
        <v>138</v>
      </c>
      <c r="E146" s="140" t="s">
        <v>186</v>
      </c>
      <c r="F146" s="141" t="s">
        <v>187</v>
      </c>
      <c r="G146" s="142" t="s">
        <v>151</v>
      </c>
      <c r="H146" s="143">
        <v>15.68</v>
      </c>
      <c r="I146" s="144"/>
      <c r="J146" s="144">
        <f t="shared" si="10"/>
        <v>0</v>
      </c>
      <c r="K146" s="145"/>
      <c r="L146" s="27"/>
      <c r="M146" s="146" t="s">
        <v>1</v>
      </c>
      <c r="N146" s="147" t="s">
        <v>36</v>
      </c>
      <c r="O146" s="148">
        <v>0.23899999999999999</v>
      </c>
      <c r="P146" s="148">
        <f t="shared" si="11"/>
        <v>3.7475199999999997</v>
      </c>
      <c r="Q146" s="148">
        <v>0</v>
      </c>
      <c r="R146" s="148">
        <f t="shared" si="12"/>
        <v>0</v>
      </c>
      <c r="S146" s="148">
        <v>0</v>
      </c>
      <c r="T146" s="149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95</v>
      </c>
      <c r="AT146" s="150" t="s">
        <v>138</v>
      </c>
      <c r="AU146" s="150" t="s">
        <v>92</v>
      </c>
      <c r="AY146" s="14" t="s">
        <v>136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4" t="s">
        <v>89</v>
      </c>
      <c r="BK146" s="151">
        <f t="shared" si="19"/>
        <v>0</v>
      </c>
      <c r="BL146" s="14" t="s">
        <v>95</v>
      </c>
      <c r="BM146" s="150" t="s">
        <v>188</v>
      </c>
    </row>
    <row r="147" spans="1:65" s="2" customFormat="1" ht="24.2" customHeight="1">
      <c r="A147" s="26"/>
      <c r="B147" s="138"/>
      <c r="C147" s="139" t="s">
        <v>189</v>
      </c>
      <c r="D147" s="139" t="s">
        <v>138</v>
      </c>
      <c r="E147" s="140" t="s">
        <v>190</v>
      </c>
      <c r="F147" s="141" t="s">
        <v>191</v>
      </c>
      <c r="G147" s="142" t="s">
        <v>146</v>
      </c>
      <c r="H147" s="143">
        <v>1.1020000000000001</v>
      </c>
      <c r="I147" s="144"/>
      <c r="J147" s="144">
        <f t="shared" si="10"/>
        <v>0</v>
      </c>
      <c r="K147" s="145"/>
      <c r="L147" s="27"/>
      <c r="M147" s="146" t="s">
        <v>1</v>
      </c>
      <c r="N147" s="147" t="s">
        <v>36</v>
      </c>
      <c r="O147" s="148">
        <v>35.619</v>
      </c>
      <c r="P147" s="148">
        <f t="shared" si="11"/>
        <v>39.252138000000002</v>
      </c>
      <c r="Q147" s="148">
        <v>1.0165999999999999</v>
      </c>
      <c r="R147" s="148">
        <f t="shared" si="12"/>
        <v>1.1202932000000001</v>
      </c>
      <c r="S147" s="148">
        <v>0</v>
      </c>
      <c r="T147" s="149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95</v>
      </c>
      <c r="AT147" s="150" t="s">
        <v>138</v>
      </c>
      <c r="AU147" s="150" t="s">
        <v>92</v>
      </c>
      <c r="AY147" s="14" t="s">
        <v>136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4" t="s">
        <v>89</v>
      </c>
      <c r="BK147" s="151">
        <f t="shared" si="19"/>
        <v>0</v>
      </c>
      <c r="BL147" s="14" t="s">
        <v>95</v>
      </c>
      <c r="BM147" s="150" t="s">
        <v>192</v>
      </c>
    </row>
    <row r="148" spans="1:65" s="2" customFormat="1" ht="37.9" customHeight="1">
      <c r="A148" s="26"/>
      <c r="B148" s="138"/>
      <c r="C148" s="139" t="s">
        <v>193</v>
      </c>
      <c r="D148" s="139" t="s">
        <v>138</v>
      </c>
      <c r="E148" s="140" t="s">
        <v>194</v>
      </c>
      <c r="F148" s="141" t="s">
        <v>195</v>
      </c>
      <c r="G148" s="142" t="s">
        <v>151</v>
      </c>
      <c r="H148" s="143">
        <v>343.90199999999999</v>
      </c>
      <c r="I148" s="144"/>
      <c r="J148" s="144">
        <f t="shared" si="10"/>
        <v>0</v>
      </c>
      <c r="K148" s="145"/>
      <c r="L148" s="27"/>
      <c r="M148" s="146" t="s">
        <v>1</v>
      </c>
      <c r="N148" s="147" t="s">
        <v>36</v>
      </c>
      <c r="O148" s="148">
        <v>9.1999999999999998E-2</v>
      </c>
      <c r="P148" s="148">
        <f t="shared" si="11"/>
        <v>31.638983999999997</v>
      </c>
      <c r="Q148" s="148">
        <v>2.7999999999999998E-4</v>
      </c>
      <c r="R148" s="148">
        <f t="shared" si="12"/>
        <v>9.6292559999999985E-2</v>
      </c>
      <c r="S148" s="148">
        <v>0</v>
      </c>
      <c r="T148" s="149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95</v>
      </c>
      <c r="AT148" s="150" t="s">
        <v>138</v>
      </c>
      <c r="AU148" s="150" t="s">
        <v>92</v>
      </c>
      <c r="AY148" s="14" t="s">
        <v>136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4" t="s">
        <v>89</v>
      </c>
      <c r="BK148" s="151">
        <f t="shared" si="19"/>
        <v>0</v>
      </c>
      <c r="BL148" s="14" t="s">
        <v>95</v>
      </c>
      <c r="BM148" s="150" t="s">
        <v>196</v>
      </c>
    </row>
    <row r="149" spans="1:65" s="2" customFormat="1" ht="14.45" customHeight="1">
      <c r="A149" s="26"/>
      <c r="B149" s="138"/>
      <c r="C149" s="152" t="s">
        <v>197</v>
      </c>
      <c r="D149" s="152" t="s">
        <v>143</v>
      </c>
      <c r="E149" s="153" t="s">
        <v>198</v>
      </c>
      <c r="F149" s="154" t="s">
        <v>199</v>
      </c>
      <c r="G149" s="155" t="s">
        <v>151</v>
      </c>
      <c r="H149" s="156">
        <v>137.56100000000001</v>
      </c>
      <c r="I149" s="157"/>
      <c r="J149" s="157">
        <f t="shared" si="10"/>
        <v>0</v>
      </c>
      <c r="K149" s="158"/>
      <c r="L149" s="159"/>
      <c r="M149" s="160" t="s">
        <v>1</v>
      </c>
      <c r="N149" s="161" t="s">
        <v>36</v>
      </c>
      <c r="O149" s="148">
        <v>0</v>
      </c>
      <c r="P149" s="148">
        <f t="shared" si="11"/>
        <v>0</v>
      </c>
      <c r="Q149" s="148">
        <v>1.2999999999999999E-4</v>
      </c>
      <c r="R149" s="148">
        <f t="shared" si="12"/>
        <v>1.7882929999999998E-2</v>
      </c>
      <c r="S149" s="148">
        <v>0</v>
      </c>
      <c r="T149" s="149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147</v>
      </c>
      <c r="AT149" s="150" t="s">
        <v>143</v>
      </c>
      <c r="AU149" s="150" t="s">
        <v>92</v>
      </c>
      <c r="AY149" s="14" t="s">
        <v>136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4" t="s">
        <v>89</v>
      </c>
      <c r="BK149" s="151">
        <f t="shared" si="19"/>
        <v>0</v>
      </c>
      <c r="BL149" s="14" t="s">
        <v>95</v>
      </c>
      <c r="BM149" s="150" t="s">
        <v>200</v>
      </c>
    </row>
    <row r="150" spans="1:65" s="2" customFormat="1" ht="14.45" customHeight="1">
      <c r="A150" s="26"/>
      <c r="B150" s="138"/>
      <c r="C150" s="152" t="s">
        <v>201</v>
      </c>
      <c r="D150" s="152" t="s">
        <v>143</v>
      </c>
      <c r="E150" s="153" t="s">
        <v>202</v>
      </c>
      <c r="F150" s="154" t="s">
        <v>203</v>
      </c>
      <c r="G150" s="155" t="s">
        <v>151</v>
      </c>
      <c r="H150" s="156">
        <v>275.12200000000001</v>
      </c>
      <c r="I150" s="157"/>
      <c r="J150" s="157">
        <f t="shared" si="10"/>
        <v>0</v>
      </c>
      <c r="K150" s="158"/>
      <c r="L150" s="159"/>
      <c r="M150" s="160" t="s">
        <v>1</v>
      </c>
      <c r="N150" s="161" t="s">
        <v>36</v>
      </c>
      <c r="O150" s="148">
        <v>0</v>
      </c>
      <c r="P150" s="148">
        <f t="shared" si="11"/>
        <v>0</v>
      </c>
      <c r="Q150" s="148">
        <v>5.9999999999999995E-4</v>
      </c>
      <c r="R150" s="148">
        <f t="shared" si="12"/>
        <v>0.1650732</v>
      </c>
      <c r="S150" s="148">
        <v>0</v>
      </c>
      <c r="T150" s="149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147</v>
      </c>
      <c r="AT150" s="150" t="s">
        <v>143</v>
      </c>
      <c r="AU150" s="150" t="s">
        <v>92</v>
      </c>
      <c r="AY150" s="14" t="s">
        <v>136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4" t="s">
        <v>89</v>
      </c>
      <c r="BK150" s="151">
        <f t="shared" si="19"/>
        <v>0</v>
      </c>
      <c r="BL150" s="14" t="s">
        <v>95</v>
      </c>
      <c r="BM150" s="150" t="s">
        <v>204</v>
      </c>
    </row>
    <row r="151" spans="1:65" s="12" customFormat="1" ht="20.85" customHeight="1">
      <c r="B151" s="126"/>
      <c r="D151" s="127" t="s">
        <v>69</v>
      </c>
      <c r="E151" s="136" t="s">
        <v>156</v>
      </c>
      <c r="F151" s="136" t="s">
        <v>205</v>
      </c>
      <c r="J151" s="137">
        <f>BK151</f>
        <v>0</v>
      </c>
      <c r="L151" s="126"/>
      <c r="M151" s="130"/>
      <c r="N151" s="131"/>
      <c r="O151" s="131"/>
      <c r="P151" s="132">
        <f>SUM(P152:P153)</f>
        <v>1.4547600000000001</v>
      </c>
      <c r="Q151" s="131"/>
      <c r="R151" s="132">
        <f>SUM(R152:R153)</f>
        <v>0.33294659999999998</v>
      </c>
      <c r="S151" s="131"/>
      <c r="T151" s="133">
        <f>SUM(T152:T153)</f>
        <v>0</v>
      </c>
      <c r="AR151" s="127" t="s">
        <v>76</v>
      </c>
      <c r="AT151" s="134" t="s">
        <v>69</v>
      </c>
      <c r="AU151" s="134" t="s">
        <v>89</v>
      </c>
      <c r="AY151" s="127" t="s">
        <v>136</v>
      </c>
      <c r="BK151" s="135">
        <f>SUM(BK152:BK153)</f>
        <v>0</v>
      </c>
    </row>
    <row r="152" spans="1:65" s="2" customFormat="1" ht="24.2" customHeight="1">
      <c r="A152" s="26"/>
      <c r="B152" s="138"/>
      <c r="C152" s="139" t="s">
        <v>206</v>
      </c>
      <c r="D152" s="139" t="s">
        <v>138</v>
      </c>
      <c r="E152" s="140" t="s">
        <v>207</v>
      </c>
      <c r="F152" s="141" t="s">
        <v>208</v>
      </c>
      <c r="G152" s="142" t="s">
        <v>209</v>
      </c>
      <c r="H152" s="143">
        <v>13.47</v>
      </c>
      <c r="I152" s="144"/>
      <c r="J152" s="144">
        <f>ROUND(I152*H152,2)</f>
        <v>0</v>
      </c>
      <c r="K152" s="145"/>
      <c r="L152" s="27"/>
      <c r="M152" s="146" t="s">
        <v>1</v>
      </c>
      <c r="N152" s="147" t="s">
        <v>36</v>
      </c>
      <c r="O152" s="148">
        <v>0.108</v>
      </c>
      <c r="P152" s="148">
        <f>O152*H152</f>
        <v>1.4547600000000001</v>
      </c>
      <c r="Q152" s="148">
        <v>1.678E-2</v>
      </c>
      <c r="R152" s="148">
        <f>Q152*H152</f>
        <v>0.22602659999999999</v>
      </c>
      <c r="S152" s="148">
        <v>0</v>
      </c>
      <c r="T152" s="149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95</v>
      </c>
      <c r="AT152" s="150" t="s">
        <v>138</v>
      </c>
      <c r="AU152" s="150" t="s">
        <v>92</v>
      </c>
      <c r="AY152" s="14" t="s">
        <v>136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4" t="s">
        <v>89</v>
      </c>
      <c r="BK152" s="151">
        <f>ROUND(I152*H152,2)</f>
        <v>0</v>
      </c>
      <c r="BL152" s="14" t="s">
        <v>95</v>
      </c>
      <c r="BM152" s="150" t="s">
        <v>210</v>
      </c>
    </row>
    <row r="153" spans="1:65" s="2" customFormat="1" ht="14.45" customHeight="1">
      <c r="A153" s="26"/>
      <c r="B153" s="138"/>
      <c r="C153" s="152" t="s">
        <v>211</v>
      </c>
      <c r="D153" s="152" t="s">
        <v>143</v>
      </c>
      <c r="E153" s="153" t="s">
        <v>212</v>
      </c>
      <c r="F153" s="154" t="s">
        <v>213</v>
      </c>
      <c r="G153" s="155" t="s">
        <v>159</v>
      </c>
      <c r="H153" s="156">
        <v>13.5</v>
      </c>
      <c r="I153" s="157"/>
      <c r="J153" s="157">
        <f>ROUND(I153*H153,2)</f>
        <v>0</v>
      </c>
      <c r="K153" s="158"/>
      <c r="L153" s="159"/>
      <c r="M153" s="160" t="s">
        <v>1</v>
      </c>
      <c r="N153" s="161" t="s">
        <v>36</v>
      </c>
      <c r="O153" s="148">
        <v>0</v>
      </c>
      <c r="P153" s="148">
        <f>O153*H153</f>
        <v>0</v>
      </c>
      <c r="Q153" s="148">
        <v>7.92E-3</v>
      </c>
      <c r="R153" s="148">
        <f>Q153*H153</f>
        <v>0.10692</v>
      </c>
      <c r="S153" s="148">
        <v>0</v>
      </c>
      <c r="T153" s="14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147</v>
      </c>
      <c r="AT153" s="150" t="s">
        <v>143</v>
      </c>
      <c r="AU153" s="150" t="s">
        <v>92</v>
      </c>
      <c r="AY153" s="14" t="s">
        <v>136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4" t="s">
        <v>89</v>
      </c>
      <c r="BK153" s="151">
        <f>ROUND(I153*H153,2)</f>
        <v>0</v>
      </c>
      <c r="BL153" s="14" t="s">
        <v>95</v>
      </c>
      <c r="BM153" s="150" t="s">
        <v>214</v>
      </c>
    </row>
    <row r="154" spans="1:65" s="12" customFormat="1" ht="22.9" customHeight="1">
      <c r="B154" s="126"/>
      <c r="D154" s="127" t="s">
        <v>69</v>
      </c>
      <c r="E154" s="136" t="s">
        <v>161</v>
      </c>
      <c r="F154" s="136" t="s">
        <v>215</v>
      </c>
      <c r="J154" s="137">
        <f>BK154</f>
        <v>0</v>
      </c>
      <c r="L154" s="126"/>
      <c r="M154" s="130"/>
      <c r="N154" s="131"/>
      <c r="O154" s="131"/>
      <c r="P154" s="132">
        <f>SUM(P155:P158)</f>
        <v>7.0011200000000002</v>
      </c>
      <c r="Q154" s="131"/>
      <c r="R154" s="132">
        <f>SUM(R155:R158)</f>
        <v>0.2143456</v>
      </c>
      <c r="S154" s="131"/>
      <c r="T154" s="133">
        <f>SUM(T155:T158)</f>
        <v>0</v>
      </c>
      <c r="AR154" s="127" t="s">
        <v>76</v>
      </c>
      <c r="AT154" s="134" t="s">
        <v>69</v>
      </c>
      <c r="AU154" s="134" t="s">
        <v>76</v>
      </c>
      <c r="AY154" s="127" t="s">
        <v>136</v>
      </c>
      <c r="BK154" s="135">
        <f>SUM(BK155:BK158)</f>
        <v>0</v>
      </c>
    </row>
    <row r="155" spans="1:65" s="2" customFormat="1" ht="24.2" customHeight="1">
      <c r="A155" s="26"/>
      <c r="B155" s="138"/>
      <c r="C155" s="139" t="s">
        <v>216</v>
      </c>
      <c r="D155" s="139" t="s">
        <v>138</v>
      </c>
      <c r="E155" s="140" t="s">
        <v>217</v>
      </c>
      <c r="F155" s="141" t="s">
        <v>218</v>
      </c>
      <c r="G155" s="142" t="s">
        <v>151</v>
      </c>
      <c r="H155" s="143">
        <v>7.84</v>
      </c>
      <c r="I155" s="144"/>
      <c r="J155" s="144">
        <f>ROUND(I155*H155,2)</f>
        <v>0</v>
      </c>
      <c r="K155" s="145"/>
      <c r="L155" s="27"/>
      <c r="M155" s="146" t="s">
        <v>1</v>
      </c>
      <c r="N155" s="147" t="s">
        <v>36</v>
      </c>
      <c r="O155" s="148">
        <v>9.1999999999999998E-2</v>
      </c>
      <c r="P155" s="148">
        <f>O155*H155</f>
        <v>0.72127999999999992</v>
      </c>
      <c r="Q155" s="148">
        <v>4.2000000000000002E-4</v>
      </c>
      <c r="R155" s="148">
        <f>Q155*H155</f>
        <v>3.2928000000000002E-3</v>
      </c>
      <c r="S155" s="148">
        <v>0</v>
      </c>
      <c r="T155" s="149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95</v>
      </c>
      <c r="AT155" s="150" t="s">
        <v>138</v>
      </c>
      <c r="AU155" s="150" t="s">
        <v>89</v>
      </c>
      <c r="AY155" s="14" t="s">
        <v>136</v>
      </c>
      <c r="BE155" s="151">
        <f>IF(N155="základná",J155,0)</f>
        <v>0</v>
      </c>
      <c r="BF155" s="151">
        <f>IF(N155="znížená",J155,0)</f>
        <v>0</v>
      </c>
      <c r="BG155" s="151">
        <f>IF(N155="zákl. prenesená",J155,0)</f>
        <v>0</v>
      </c>
      <c r="BH155" s="151">
        <f>IF(N155="zníž. prenesená",J155,0)</f>
        <v>0</v>
      </c>
      <c r="BI155" s="151">
        <f>IF(N155="nulová",J155,0)</f>
        <v>0</v>
      </c>
      <c r="BJ155" s="14" t="s">
        <v>89</v>
      </c>
      <c r="BK155" s="151">
        <f>ROUND(I155*H155,2)</f>
        <v>0</v>
      </c>
      <c r="BL155" s="14" t="s">
        <v>95</v>
      </c>
      <c r="BM155" s="150" t="s">
        <v>219</v>
      </c>
    </row>
    <row r="156" spans="1:65" s="2" customFormat="1" ht="24.2" customHeight="1">
      <c r="A156" s="26"/>
      <c r="B156" s="138"/>
      <c r="C156" s="139" t="s">
        <v>7</v>
      </c>
      <c r="D156" s="139" t="s">
        <v>138</v>
      </c>
      <c r="E156" s="140" t="s">
        <v>220</v>
      </c>
      <c r="F156" s="141" t="s">
        <v>221</v>
      </c>
      <c r="G156" s="142" t="s">
        <v>151</v>
      </c>
      <c r="H156" s="143">
        <v>7.84</v>
      </c>
      <c r="I156" s="144"/>
      <c r="J156" s="144">
        <f>ROUND(I156*H156,2)</f>
        <v>0</v>
      </c>
      <c r="K156" s="145"/>
      <c r="L156" s="27"/>
      <c r="M156" s="146" t="s">
        <v>1</v>
      </c>
      <c r="N156" s="147" t="s">
        <v>36</v>
      </c>
      <c r="O156" s="148">
        <v>0.51100000000000001</v>
      </c>
      <c r="P156" s="148">
        <f>O156*H156</f>
        <v>4.00624</v>
      </c>
      <c r="Q156" s="148">
        <v>2.6249999999999999E-2</v>
      </c>
      <c r="R156" s="148">
        <f>Q156*H156</f>
        <v>0.20579999999999998</v>
      </c>
      <c r="S156" s="148">
        <v>0</v>
      </c>
      <c r="T156" s="149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95</v>
      </c>
      <c r="AT156" s="150" t="s">
        <v>138</v>
      </c>
      <c r="AU156" s="150" t="s">
        <v>89</v>
      </c>
      <c r="AY156" s="14" t="s">
        <v>136</v>
      </c>
      <c r="BE156" s="151">
        <f>IF(N156="základná",J156,0)</f>
        <v>0</v>
      </c>
      <c r="BF156" s="151">
        <f>IF(N156="znížená",J156,0)</f>
        <v>0</v>
      </c>
      <c r="BG156" s="151">
        <f>IF(N156="zákl. prenesená",J156,0)</f>
        <v>0</v>
      </c>
      <c r="BH156" s="151">
        <f>IF(N156="zníž. prenesená",J156,0)</f>
        <v>0</v>
      </c>
      <c r="BI156" s="151">
        <f>IF(N156="nulová",J156,0)</f>
        <v>0</v>
      </c>
      <c r="BJ156" s="14" t="s">
        <v>89</v>
      </c>
      <c r="BK156" s="151">
        <f>ROUND(I156*H156,2)</f>
        <v>0</v>
      </c>
      <c r="BL156" s="14" t="s">
        <v>95</v>
      </c>
      <c r="BM156" s="150" t="s">
        <v>222</v>
      </c>
    </row>
    <row r="157" spans="1:65" s="2" customFormat="1" ht="14.45" customHeight="1">
      <c r="A157" s="26"/>
      <c r="B157" s="138"/>
      <c r="C157" s="139" t="s">
        <v>223</v>
      </c>
      <c r="D157" s="139" t="s">
        <v>138</v>
      </c>
      <c r="E157" s="140" t="s">
        <v>224</v>
      </c>
      <c r="F157" s="141" t="s">
        <v>225</v>
      </c>
      <c r="G157" s="142" t="s">
        <v>151</v>
      </c>
      <c r="H157" s="143">
        <v>7.84</v>
      </c>
      <c r="I157" s="144"/>
      <c r="J157" s="144">
        <f>ROUND(I157*H157,2)</f>
        <v>0</v>
      </c>
      <c r="K157" s="145"/>
      <c r="L157" s="27"/>
      <c r="M157" s="146" t="s">
        <v>1</v>
      </c>
      <c r="N157" s="147" t="s">
        <v>36</v>
      </c>
      <c r="O157" s="148">
        <v>0.19500000000000001</v>
      </c>
      <c r="P157" s="148">
        <f>O157*H157</f>
        <v>1.5287999999999999</v>
      </c>
      <c r="Q157" s="148">
        <v>5.8E-4</v>
      </c>
      <c r="R157" s="148">
        <f>Q157*H157</f>
        <v>4.5472000000000004E-3</v>
      </c>
      <c r="S157" s="148">
        <v>0</v>
      </c>
      <c r="T157" s="149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95</v>
      </c>
      <c r="AT157" s="150" t="s">
        <v>138</v>
      </c>
      <c r="AU157" s="150" t="s">
        <v>89</v>
      </c>
      <c r="AY157" s="14" t="s">
        <v>136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4" t="s">
        <v>89</v>
      </c>
      <c r="BK157" s="151">
        <f>ROUND(I157*H157,2)</f>
        <v>0</v>
      </c>
      <c r="BL157" s="14" t="s">
        <v>95</v>
      </c>
      <c r="BM157" s="150" t="s">
        <v>226</v>
      </c>
    </row>
    <row r="158" spans="1:65" s="2" customFormat="1" ht="14.45" customHeight="1">
      <c r="A158" s="26"/>
      <c r="B158" s="138"/>
      <c r="C158" s="139" t="s">
        <v>227</v>
      </c>
      <c r="D158" s="139" t="s">
        <v>138</v>
      </c>
      <c r="E158" s="140" t="s">
        <v>228</v>
      </c>
      <c r="F158" s="141" t="s">
        <v>229</v>
      </c>
      <c r="G158" s="142" t="s">
        <v>151</v>
      </c>
      <c r="H158" s="143">
        <v>7.84</v>
      </c>
      <c r="I158" s="144"/>
      <c r="J158" s="144">
        <f>ROUND(I158*H158,2)</f>
        <v>0</v>
      </c>
      <c r="K158" s="145"/>
      <c r="L158" s="27"/>
      <c r="M158" s="146" t="s">
        <v>1</v>
      </c>
      <c r="N158" s="147" t="s">
        <v>36</v>
      </c>
      <c r="O158" s="148">
        <v>9.5000000000000001E-2</v>
      </c>
      <c r="P158" s="148">
        <f>O158*H158</f>
        <v>0.74480000000000002</v>
      </c>
      <c r="Q158" s="148">
        <v>9.0000000000000006E-5</v>
      </c>
      <c r="R158" s="148">
        <f>Q158*H158</f>
        <v>7.0560000000000002E-4</v>
      </c>
      <c r="S158" s="148">
        <v>0</v>
      </c>
      <c r="T158" s="149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95</v>
      </c>
      <c r="AT158" s="150" t="s">
        <v>138</v>
      </c>
      <c r="AU158" s="150" t="s">
        <v>89</v>
      </c>
      <c r="AY158" s="14" t="s">
        <v>136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4" t="s">
        <v>89</v>
      </c>
      <c r="BK158" s="151">
        <f>ROUND(I158*H158,2)</f>
        <v>0</v>
      </c>
      <c r="BL158" s="14" t="s">
        <v>95</v>
      </c>
      <c r="BM158" s="150" t="s">
        <v>230</v>
      </c>
    </row>
    <row r="159" spans="1:65" s="12" customFormat="1" ht="22.9" customHeight="1">
      <c r="B159" s="126"/>
      <c r="D159" s="127" t="s">
        <v>69</v>
      </c>
      <c r="E159" s="136" t="s">
        <v>172</v>
      </c>
      <c r="F159" s="136" t="s">
        <v>231</v>
      </c>
      <c r="J159" s="137">
        <f>BK159</f>
        <v>0</v>
      </c>
      <c r="L159" s="126"/>
      <c r="M159" s="130"/>
      <c r="N159" s="131"/>
      <c r="O159" s="131"/>
      <c r="P159" s="132">
        <f>SUM(P160:P167)</f>
        <v>37.166916000000001</v>
      </c>
      <c r="Q159" s="131"/>
      <c r="R159" s="132">
        <f>SUM(R160:R167)</f>
        <v>5.7317000000000002E-3</v>
      </c>
      <c r="S159" s="131"/>
      <c r="T159" s="133">
        <f>SUM(T160:T167)</f>
        <v>0</v>
      </c>
      <c r="AR159" s="127" t="s">
        <v>76</v>
      </c>
      <c r="AT159" s="134" t="s">
        <v>69</v>
      </c>
      <c r="AU159" s="134" t="s">
        <v>76</v>
      </c>
      <c r="AY159" s="127" t="s">
        <v>136</v>
      </c>
      <c r="BK159" s="135">
        <f>SUM(BK160:BK167)</f>
        <v>0</v>
      </c>
    </row>
    <row r="160" spans="1:65" s="2" customFormat="1" ht="24.2" customHeight="1">
      <c r="A160" s="26"/>
      <c r="B160" s="138"/>
      <c r="C160" s="139" t="s">
        <v>232</v>
      </c>
      <c r="D160" s="139" t="s">
        <v>138</v>
      </c>
      <c r="E160" s="140" t="s">
        <v>233</v>
      </c>
      <c r="F160" s="141" t="s">
        <v>234</v>
      </c>
      <c r="G160" s="142" t="s">
        <v>235</v>
      </c>
      <c r="H160" s="143">
        <v>1</v>
      </c>
      <c r="I160" s="144"/>
      <c r="J160" s="144">
        <f t="shared" ref="J160:J167" si="20">ROUND(I160*H160,2)</f>
        <v>0</v>
      </c>
      <c r="K160" s="145"/>
      <c r="L160" s="27"/>
      <c r="M160" s="146" t="s">
        <v>1</v>
      </c>
      <c r="N160" s="147" t="s">
        <v>36</v>
      </c>
      <c r="O160" s="148">
        <v>0</v>
      </c>
      <c r="P160" s="148">
        <f t="shared" ref="P160:P167" si="21">O160*H160</f>
        <v>0</v>
      </c>
      <c r="Q160" s="148">
        <v>0</v>
      </c>
      <c r="R160" s="148">
        <f t="shared" ref="R160:R167" si="22">Q160*H160</f>
        <v>0</v>
      </c>
      <c r="S160" s="148">
        <v>0</v>
      </c>
      <c r="T160" s="149">
        <f t="shared" ref="T160:T167" si="2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95</v>
      </c>
      <c r="AT160" s="150" t="s">
        <v>138</v>
      </c>
      <c r="AU160" s="150" t="s">
        <v>89</v>
      </c>
      <c r="AY160" s="14" t="s">
        <v>136</v>
      </c>
      <c r="BE160" s="151">
        <f t="shared" ref="BE160:BE167" si="24">IF(N160="základná",J160,0)</f>
        <v>0</v>
      </c>
      <c r="BF160" s="151">
        <f t="shared" ref="BF160:BF167" si="25">IF(N160="znížená",J160,0)</f>
        <v>0</v>
      </c>
      <c r="BG160" s="151">
        <f t="shared" ref="BG160:BG167" si="26">IF(N160="zákl. prenesená",J160,0)</f>
        <v>0</v>
      </c>
      <c r="BH160" s="151">
        <f t="shared" ref="BH160:BH167" si="27">IF(N160="zníž. prenesená",J160,0)</f>
        <v>0</v>
      </c>
      <c r="BI160" s="151">
        <f t="shared" ref="BI160:BI167" si="28">IF(N160="nulová",J160,0)</f>
        <v>0</v>
      </c>
      <c r="BJ160" s="14" t="s">
        <v>89</v>
      </c>
      <c r="BK160" s="151">
        <f t="shared" ref="BK160:BK167" si="29">ROUND(I160*H160,2)</f>
        <v>0</v>
      </c>
      <c r="BL160" s="14" t="s">
        <v>95</v>
      </c>
      <c r="BM160" s="150" t="s">
        <v>236</v>
      </c>
    </row>
    <row r="161" spans="1:65" s="2" customFormat="1" ht="14.45" customHeight="1">
      <c r="A161" s="26"/>
      <c r="B161" s="138"/>
      <c r="C161" s="139" t="s">
        <v>237</v>
      </c>
      <c r="D161" s="139" t="s">
        <v>138</v>
      </c>
      <c r="E161" s="140" t="s">
        <v>238</v>
      </c>
      <c r="F161" s="141" t="s">
        <v>239</v>
      </c>
      <c r="G161" s="142" t="s">
        <v>151</v>
      </c>
      <c r="H161" s="143">
        <v>114.634</v>
      </c>
      <c r="I161" s="144"/>
      <c r="J161" s="144">
        <f t="shared" si="20"/>
        <v>0</v>
      </c>
      <c r="K161" s="145"/>
      <c r="L161" s="27"/>
      <c r="M161" s="146" t="s">
        <v>1</v>
      </c>
      <c r="N161" s="147" t="s">
        <v>36</v>
      </c>
      <c r="O161" s="148">
        <v>0.32400000000000001</v>
      </c>
      <c r="P161" s="148">
        <f t="shared" si="21"/>
        <v>37.141416</v>
      </c>
      <c r="Q161" s="148">
        <v>5.0000000000000002E-5</v>
      </c>
      <c r="R161" s="148">
        <f t="shared" si="22"/>
        <v>5.7317000000000002E-3</v>
      </c>
      <c r="S161" s="148">
        <v>0</v>
      </c>
      <c r="T161" s="149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95</v>
      </c>
      <c r="AT161" s="150" t="s">
        <v>138</v>
      </c>
      <c r="AU161" s="150" t="s">
        <v>89</v>
      </c>
      <c r="AY161" s="14" t="s">
        <v>136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4" t="s">
        <v>89</v>
      </c>
      <c r="BK161" s="151">
        <f t="shared" si="29"/>
        <v>0</v>
      </c>
      <c r="BL161" s="14" t="s">
        <v>95</v>
      </c>
      <c r="BM161" s="150" t="s">
        <v>479</v>
      </c>
    </row>
    <row r="162" spans="1:65" s="2" customFormat="1" ht="24.2" customHeight="1">
      <c r="A162" s="26"/>
      <c r="B162" s="138"/>
      <c r="C162" s="139" t="s">
        <v>241</v>
      </c>
      <c r="D162" s="139" t="s">
        <v>138</v>
      </c>
      <c r="E162" s="140" t="s">
        <v>242</v>
      </c>
      <c r="F162" s="141" t="s">
        <v>243</v>
      </c>
      <c r="G162" s="142" t="s">
        <v>146</v>
      </c>
      <c r="H162" s="143">
        <v>0.255</v>
      </c>
      <c r="I162" s="144"/>
      <c r="J162" s="144">
        <f t="shared" si="20"/>
        <v>0</v>
      </c>
      <c r="K162" s="145"/>
      <c r="L162" s="27"/>
      <c r="M162" s="146" t="s">
        <v>1</v>
      </c>
      <c r="N162" s="147" t="s">
        <v>36</v>
      </c>
      <c r="O162" s="148">
        <v>0</v>
      </c>
      <c r="P162" s="148">
        <f t="shared" si="21"/>
        <v>0</v>
      </c>
      <c r="Q162" s="148">
        <v>0</v>
      </c>
      <c r="R162" s="148">
        <f t="shared" si="22"/>
        <v>0</v>
      </c>
      <c r="S162" s="148">
        <v>0</v>
      </c>
      <c r="T162" s="149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95</v>
      </c>
      <c r="AT162" s="150" t="s">
        <v>138</v>
      </c>
      <c r="AU162" s="150" t="s">
        <v>89</v>
      </c>
      <c r="AY162" s="14" t="s">
        <v>136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4" t="s">
        <v>89</v>
      </c>
      <c r="BK162" s="151">
        <f t="shared" si="29"/>
        <v>0</v>
      </c>
      <c r="BL162" s="14" t="s">
        <v>95</v>
      </c>
      <c r="BM162" s="150" t="s">
        <v>244</v>
      </c>
    </row>
    <row r="163" spans="1:65" s="2" customFormat="1" ht="14.45" customHeight="1">
      <c r="A163" s="26"/>
      <c r="B163" s="138"/>
      <c r="C163" s="139" t="s">
        <v>245</v>
      </c>
      <c r="D163" s="139" t="s">
        <v>138</v>
      </c>
      <c r="E163" s="140" t="s">
        <v>246</v>
      </c>
      <c r="F163" s="141" t="s">
        <v>247</v>
      </c>
      <c r="G163" s="142" t="s">
        <v>146</v>
      </c>
      <c r="H163" s="143">
        <v>0.255</v>
      </c>
      <c r="I163" s="144"/>
      <c r="J163" s="144">
        <f t="shared" si="20"/>
        <v>0</v>
      </c>
      <c r="K163" s="145"/>
      <c r="L163" s="27"/>
      <c r="M163" s="146" t="s">
        <v>1</v>
      </c>
      <c r="N163" s="147" t="s">
        <v>36</v>
      </c>
      <c r="O163" s="148">
        <v>0</v>
      </c>
      <c r="P163" s="148">
        <f t="shared" si="21"/>
        <v>0</v>
      </c>
      <c r="Q163" s="148">
        <v>0</v>
      </c>
      <c r="R163" s="148">
        <f t="shared" si="22"/>
        <v>0</v>
      </c>
      <c r="S163" s="148">
        <v>0</v>
      </c>
      <c r="T163" s="149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95</v>
      </c>
      <c r="AT163" s="150" t="s">
        <v>138</v>
      </c>
      <c r="AU163" s="150" t="s">
        <v>89</v>
      </c>
      <c r="AY163" s="14" t="s">
        <v>136</v>
      </c>
      <c r="BE163" s="151">
        <f t="shared" si="24"/>
        <v>0</v>
      </c>
      <c r="BF163" s="151">
        <f t="shared" si="25"/>
        <v>0</v>
      </c>
      <c r="BG163" s="151">
        <f t="shared" si="26"/>
        <v>0</v>
      </c>
      <c r="BH163" s="151">
        <f t="shared" si="27"/>
        <v>0</v>
      </c>
      <c r="BI163" s="151">
        <f t="shared" si="28"/>
        <v>0</v>
      </c>
      <c r="BJ163" s="14" t="s">
        <v>89</v>
      </c>
      <c r="BK163" s="151">
        <f t="shared" si="29"/>
        <v>0</v>
      </c>
      <c r="BL163" s="14" t="s">
        <v>95</v>
      </c>
      <c r="BM163" s="150" t="s">
        <v>248</v>
      </c>
    </row>
    <row r="164" spans="1:65" s="2" customFormat="1" ht="24.2" customHeight="1">
      <c r="A164" s="26"/>
      <c r="B164" s="138"/>
      <c r="C164" s="139" t="s">
        <v>249</v>
      </c>
      <c r="D164" s="139" t="s">
        <v>138</v>
      </c>
      <c r="E164" s="140" t="s">
        <v>250</v>
      </c>
      <c r="F164" s="141" t="s">
        <v>251</v>
      </c>
      <c r="G164" s="142" t="s">
        <v>146</v>
      </c>
      <c r="H164" s="143">
        <v>6.63</v>
      </c>
      <c r="I164" s="144"/>
      <c r="J164" s="144">
        <f t="shared" si="20"/>
        <v>0</v>
      </c>
      <c r="K164" s="145"/>
      <c r="L164" s="27"/>
      <c r="M164" s="146" t="s">
        <v>1</v>
      </c>
      <c r="N164" s="147" t="s">
        <v>36</v>
      </c>
      <c r="O164" s="148">
        <v>0</v>
      </c>
      <c r="P164" s="148">
        <f t="shared" si="21"/>
        <v>0</v>
      </c>
      <c r="Q164" s="148">
        <v>0</v>
      </c>
      <c r="R164" s="148">
        <f t="shared" si="22"/>
        <v>0</v>
      </c>
      <c r="S164" s="148">
        <v>0</v>
      </c>
      <c r="T164" s="149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95</v>
      </c>
      <c r="AT164" s="150" t="s">
        <v>138</v>
      </c>
      <c r="AU164" s="150" t="s">
        <v>89</v>
      </c>
      <c r="AY164" s="14" t="s">
        <v>136</v>
      </c>
      <c r="BE164" s="151">
        <f t="shared" si="24"/>
        <v>0</v>
      </c>
      <c r="BF164" s="151">
        <f t="shared" si="25"/>
        <v>0</v>
      </c>
      <c r="BG164" s="151">
        <f t="shared" si="26"/>
        <v>0</v>
      </c>
      <c r="BH164" s="151">
        <f t="shared" si="27"/>
        <v>0</v>
      </c>
      <c r="BI164" s="151">
        <f t="shared" si="28"/>
        <v>0</v>
      </c>
      <c r="BJ164" s="14" t="s">
        <v>89</v>
      </c>
      <c r="BK164" s="151">
        <f t="shared" si="29"/>
        <v>0</v>
      </c>
      <c r="BL164" s="14" t="s">
        <v>95</v>
      </c>
      <c r="BM164" s="150" t="s">
        <v>252</v>
      </c>
    </row>
    <row r="165" spans="1:65" s="2" customFormat="1" ht="24.2" customHeight="1">
      <c r="A165" s="26"/>
      <c r="B165" s="138"/>
      <c r="C165" s="139" t="s">
        <v>253</v>
      </c>
      <c r="D165" s="139" t="s">
        <v>138</v>
      </c>
      <c r="E165" s="140" t="s">
        <v>254</v>
      </c>
      <c r="F165" s="141" t="s">
        <v>255</v>
      </c>
      <c r="G165" s="142" t="s">
        <v>146</v>
      </c>
      <c r="H165" s="143">
        <v>0.255</v>
      </c>
      <c r="I165" s="144"/>
      <c r="J165" s="144">
        <f t="shared" si="20"/>
        <v>0</v>
      </c>
      <c r="K165" s="145"/>
      <c r="L165" s="27"/>
      <c r="M165" s="146" t="s">
        <v>1</v>
      </c>
      <c r="N165" s="147" t="s">
        <v>36</v>
      </c>
      <c r="O165" s="148">
        <v>0</v>
      </c>
      <c r="P165" s="148">
        <f t="shared" si="21"/>
        <v>0</v>
      </c>
      <c r="Q165" s="148">
        <v>0</v>
      </c>
      <c r="R165" s="148">
        <f t="shared" si="22"/>
        <v>0</v>
      </c>
      <c r="S165" s="148">
        <v>0</v>
      </c>
      <c r="T165" s="149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95</v>
      </c>
      <c r="AT165" s="150" t="s">
        <v>138</v>
      </c>
      <c r="AU165" s="150" t="s">
        <v>89</v>
      </c>
      <c r="AY165" s="14" t="s">
        <v>136</v>
      </c>
      <c r="BE165" s="151">
        <f t="shared" si="24"/>
        <v>0</v>
      </c>
      <c r="BF165" s="151">
        <f t="shared" si="25"/>
        <v>0</v>
      </c>
      <c r="BG165" s="151">
        <f t="shared" si="26"/>
        <v>0</v>
      </c>
      <c r="BH165" s="151">
        <f t="shared" si="27"/>
        <v>0</v>
      </c>
      <c r="BI165" s="151">
        <f t="shared" si="28"/>
        <v>0</v>
      </c>
      <c r="BJ165" s="14" t="s">
        <v>89</v>
      </c>
      <c r="BK165" s="151">
        <f t="shared" si="29"/>
        <v>0</v>
      </c>
      <c r="BL165" s="14" t="s">
        <v>95</v>
      </c>
      <c r="BM165" s="150" t="s">
        <v>256</v>
      </c>
    </row>
    <row r="166" spans="1:65" s="2" customFormat="1" ht="24.2" customHeight="1">
      <c r="A166" s="26"/>
      <c r="B166" s="138"/>
      <c r="C166" s="139" t="s">
        <v>257</v>
      </c>
      <c r="D166" s="139" t="s">
        <v>138</v>
      </c>
      <c r="E166" s="140" t="s">
        <v>258</v>
      </c>
      <c r="F166" s="141" t="s">
        <v>259</v>
      </c>
      <c r="G166" s="142" t="s">
        <v>146</v>
      </c>
      <c r="H166" s="143">
        <v>0.255</v>
      </c>
      <c r="I166" s="144"/>
      <c r="J166" s="144">
        <f t="shared" si="20"/>
        <v>0</v>
      </c>
      <c r="K166" s="145"/>
      <c r="L166" s="27"/>
      <c r="M166" s="146" t="s">
        <v>1</v>
      </c>
      <c r="N166" s="147" t="s">
        <v>36</v>
      </c>
      <c r="O166" s="148">
        <v>0.1</v>
      </c>
      <c r="P166" s="148">
        <f t="shared" si="21"/>
        <v>2.5500000000000002E-2</v>
      </c>
      <c r="Q166" s="148">
        <v>0</v>
      </c>
      <c r="R166" s="148">
        <f t="shared" si="22"/>
        <v>0</v>
      </c>
      <c r="S166" s="148">
        <v>0</v>
      </c>
      <c r="T166" s="149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95</v>
      </c>
      <c r="AT166" s="150" t="s">
        <v>138</v>
      </c>
      <c r="AU166" s="150" t="s">
        <v>89</v>
      </c>
      <c r="AY166" s="14" t="s">
        <v>136</v>
      </c>
      <c r="BE166" s="151">
        <f t="shared" si="24"/>
        <v>0</v>
      </c>
      <c r="BF166" s="151">
        <f t="shared" si="25"/>
        <v>0</v>
      </c>
      <c r="BG166" s="151">
        <f t="shared" si="26"/>
        <v>0</v>
      </c>
      <c r="BH166" s="151">
        <f t="shared" si="27"/>
        <v>0</v>
      </c>
      <c r="BI166" s="151">
        <f t="shared" si="28"/>
        <v>0</v>
      </c>
      <c r="BJ166" s="14" t="s">
        <v>89</v>
      </c>
      <c r="BK166" s="151">
        <f t="shared" si="29"/>
        <v>0</v>
      </c>
      <c r="BL166" s="14" t="s">
        <v>95</v>
      </c>
      <c r="BM166" s="150" t="s">
        <v>260</v>
      </c>
    </row>
    <row r="167" spans="1:65" s="2" customFormat="1" ht="24.2" customHeight="1">
      <c r="A167" s="26"/>
      <c r="B167" s="138"/>
      <c r="C167" s="139" t="s">
        <v>261</v>
      </c>
      <c r="D167" s="139" t="s">
        <v>138</v>
      </c>
      <c r="E167" s="140" t="s">
        <v>262</v>
      </c>
      <c r="F167" s="141" t="s">
        <v>263</v>
      </c>
      <c r="G167" s="142" t="s">
        <v>146</v>
      </c>
      <c r="H167" s="143">
        <v>0.255</v>
      </c>
      <c r="I167" s="144"/>
      <c r="J167" s="144">
        <f t="shared" si="20"/>
        <v>0</v>
      </c>
      <c r="K167" s="145"/>
      <c r="L167" s="27"/>
      <c r="M167" s="146" t="s">
        <v>1</v>
      </c>
      <c r="N167" s="147" t="s">
        <v>36</v>
      </c>
      <c r="O167" s="148">
        <v>0</v>
      </c>
      <c r="P167" s="148">
        <f t="shared" si="21"/>
        <v>0</v>
      </c>
      <c r="Q167" s="148">
        <v>0</v>
      </c>
      <c r="R167" s="148">
        <f t="shared" si="22"/>
        <v>0</v>
      </c>
      <c r="S167" s="148">
        <v>0</v>
      </c>
      <c r="T167" s="149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95</v>
      </c>
      <c r="AT167" s="150" t="s">
        <v>138</v>
      </c>
      <c r="AU167" s="150" t="s">
        <v>89</v>
      </c>
      <c r="AY167" s="14" t="s">
        <v>136</v>
      </c>
      <c r="BE167" s="151">
        <f t="shared" si="24"/>
        <v>0</v>
      </c>
      <c r="BF167" s="151">
        <f t="shared" si="25"/>
        <v>0</v>
      </c>
      <c r="BG167" s="151">
        <f t="shared" si="26"/>
        <v>0</v>
      </c>
      <c r="BH167" s="151">
        <f t="shared" si="27"/>
        <v>0</v>
      </c>
      <c r="BI167" s="151">
        <f t="shared" si="28"/>
        <v>0</v>
      </c>
      <c r="BJ167" s="14" t="s">
        <v>89</v>
      </c>
      <c r="BK167" s="151">
        <f t="shared" si="29"/>
        <v>0</v>
      </c>
      <c r="BL167" s="14" t="s">
        <v>95</v>
      </c>
      <c r="BM167" s="150" t="s">
        <v>264</v>
      </c>
    </row>
    <row r="168" spans="1:65" s="12" customFormat="1" ht="22.9" customHeight="1">
      <c r="B168" s="126"/>
      <c r="D168" s="127" t="s">
        <v>69</v>
      </c>
      <c r="E168" s="136" t="s">
        <v>265</v>
      </c>
      <c r="F168" s="136" t="s">
        <v>266</v>
      </c>
      <c r="J168" s="137">
        <f>BK168</f>
        <v>0</v>
      </c>
      <c r="L168" s="126"/>
      <c r="M168" s="130"/>
      <c r="N168" s="131"/>
      <c r="O168" s="131"/>
      <c r="P168" s="132">
        <f>P169</f>
        <v>38.797176</v>
      </c>
      <c r="Q168" s="131"/>
      <c r="R168" s="132">
        <f>R169</f>
        <v>0</v>
      </c>
      <c r="S168" s="131"/>
      <c r="T168" s="133">
        <f>T169</f>
        <v>0</v>
      </c>
      <c r="AR168" s="127" t="s">
        <v>76</v>
      </c>
      <c r="AT168" s="134" t="s">
        <v>69</v>
      </c>
      <c r="AU168" s="134" t="s">
        <v>76</v>
      </c>
      <c r="AY168" s="127" t="s">
        <v>136</v>
      </c>
      <c r="BK168" s="135">
        <f>BK169</f>
        <v>0</v>
      </c>
    </row>
    <row r="169" spans="1:65" s="2" customFormat="1" ht="24.2" customHeight="1">
      <c r="A169" s="26"/>
      <c r="B169" s="138"/>
      <c r="C169" s="139" t="s">
        <v>267</v>
      </c>
      <c r="D169" s="139" t="s">
        <v>138</v>
      </c>
      <c r="E169" s="140" t="s">
        <v>268</v>
      </c>
      <c r="F169" s="141" t="s">
        <v>269</v>
      </c>
      <c r="G169" s="142" t="s">
        <v>146</v>
      </c>
      <c r="H169" s="143">
        <v>15.752000000000001</v>
      </c>
      <c r="I169" s="144"/>
      <c r="J169" s="144">
        <f>ROUND(I169*H169,2)</f>
        <v>0</v>
      </c>
      <c r="K169" s="145"/>
      <c r="L169" s="27"/>
      <c r="M169" s="146" t="s">
        <v>1</v>
      </c>
      <c r="N169" s="147" t="s">
        <v>36</v>
      </c>
      <c r="O169" s="148">
        <v>2.4630000000000001</v>
      </c>
      <c r="P169" s="148">
        <f>O169*H169</f>
        <v>38.797176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95</v>
      </c>
      <c r="AT169" s="150" t="s">
        <v>138</v>
      </c>
      <c r="AU169" s="150" t="s">
        <v>89</v>
      </c>
      <c r="AY169" s="14" t="s">
        <v>136</v>
      </c>
      <c r="BE169" s="151">
        <f>IF(N169="základná",J169,0)</f>
        <v>0</v>
      </c>
      <c r="BF169" s="151">
        <f>IF(N169="znížená",J169,0)</f>
        <v>0</v>
      </c>
      <c r="BG169" s="151">
        <f>IF(N169="zákl. prenesená",J169,0)</f>
        <v>0</v>
      </c>
      <c r="BH169" s="151">
        <f>IF(N169="zníž. prenesená",J169,0)</f>
        <v>0</v>
      </c>
      <c r="BI169" s="151">
        <f>IF(N169="nulová",J169,0)</f>
        <v>0</v>
      </c>
      <c r="BJ169" s="14" t="s">
        <v>89</v>
      </c>
      <c r="BK169" s="151">
        <f>ROUND(I169*H169,2)</f>
        <v>0</v>
      </c>
      <c r="BL169" s="14" t="s">
        <v>95</v>
      </c>
      <c r="BM169" s="150" t="s">
        <v>270</v>
      </c>
    </row>
    <row r="170" spans="1:65" s="12" customFormat="1" ht="25.9" customHeight="1">
      <c r="B170" s="126"/>
      <c r="D170" s="127" t="s">
        <v>69</v>
      </c>
      <c r="E170" s="128" t="s">
        <v>271</v>
      </c>
      <c r="F170" s="128" t="s">
        <v>272</v>
      </c>
      <c r="J170" s="129">
        <f>BK170</f>
        <v>0</v>
      </c>
      <c r="L170" s="126"/>
      <c r="M170" s="130"/>
      <c r="N170" s="131"/>
      <c r="O170" s="131"/>
      <c r="P170" s="132">
        <f>P171+P173+P196+P201</f>
        <v>162.01522899999998</v>
      </c>
      <c r="Q170" s="131"/>
      <c r="R170" s="132">
        <f>R171+R173+R196+R201</f>
        <v>0.87575332000000006</v>
      </c>
      <c r="S170" s="131"/>
      <c r="T170" s="133">
        <f>T171+T173+T196+T201</f>
        <v>0.25460489999999997</v>
      </c>
      <c r="AR170" s="127" t="s">
        <v>89</v>
      </c>
      <c r="AT170" s="134" t="s">
        <v>69</v>
      </c>
      <c r="AU170" s="134" t="s">
        <v>70</v>
      </c>
      <c r="AY170" s="127" t="s">
        <v>136</v>
      </c>
      <c r="BK170" s="135">
        <f>BK171+BK173+BK196+BK201</f>
        <v>0</v>
      </c>
    </row>
    <row r="171" spans="1:65" s="12" customFormat="1" ht="22.9" customHeight="1">
      <c r="B171" s="126"/>
      <c r="D171" s="127" t="s">
        <v>69</v>
      </c>
      <c r="E171" s="136" t="s">
        <v>273</v>
      </c>
      <c r="F171" s="136" t="s">
        <v>274</v>
      </c>
      <c r="J171" s="137">
        <f>BK171</f>
        <v>0</v>
      </c>
      <c r="L171" s="126"/>
      <c r="M171" s="130"/>
      <c r="N171" s="131"/>
      <c r="O171" s="131"/>
      <c r="P171" s="132">
        <f>P172</f>
        <v>3.0552400000000004</v>
      </c>
      <c r="Q171" s="131"/>
      <c r="R171" s="132">
        <f>R172</f>
        <v>4.13356E-2</v>
      </c>
      <c r="S171" s="131"/>
      <c r="T171" s="133">
        <f>T172</f>
        <v>0</v>
      </c>
      <c r="AR171" s="127" t="s">
        <v>89</v>
      </c>
      <c r="AT171" s="134" t="s">
        <v>69</v>
      </c>
      <c r="AU171" s="134" t="s">
        <v>76</v>
      </c>
      <c r="AY171" s="127" t="s">
        <v>136</v>
      </c>
      <c r="BK171" s="135">
        <f>BK172</f>
        <v>0</v>
      </c>
    </row>
    <row r="172" spans="1:65" s="2" customFormat="1" ht="14.45" customHeight="1">
      <c r="A172" s="26"/>
      <c r="B172" s="138"/>
      <c r="C172" s="139" t="s">
        <v>275</v>
      </c>
      <c r="D172" s="139" t="s">
        <v>138</v>
      </c>
      <c r="E172" s="140" t="s">
        <v>276</v>
      </c>
      <c r="F172" s="141" t="s">
        <v>277</v>
      </c>
      <c r="G172" s="142" t="s">
        <v>151</v>
      </c>
      <c r="H172" s="143">
        <v>89.86</v>
      </c>
      <c r="I172" s="144"/>
      <c r="J172" s="144">
        <f>ROUND(I172*H172,2)</f>
        <v>0</v>
      </c>
      <c r="K172" s="145"/>
      <c r="L172" s="27"/>
      <c r="M172" s="146" t="s">
        <v>1</v>
      </c>
      <c r="N172" s="147" t="s">
        <v>36</v>
      </c>
      <c r="O172" s="148">
        <v>3.4000000000000002E-2</v>
      </c>
      <c r="P172" s="148">
        <f>O172*H172</f>
        <v>3.0552400000000004</v>
      </c>
      <c r="Q172" s="148">
        <v>4.6000000000000001E-4</v>
      </c>
      <c r="R172" s="148">
        <f>Q172*H172</f>
        <v>4.13356E-2</v>
      </c>
      <c r="S172" s="148">
        <v>0</v>
      </c>
      <c r="T172" s="149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201</v>
      </c>
      <c r="AT172" s="150" t="s">
        <v>138</v>
      </c>
      <c r="AU172" s="150" t="s">
        <v>89</v>
      </c>
      <c r="AY172" s="14" t="s">
        <v>136</v>
      </c>
      <c r="BE172" s="151">
        <f>IF(N172="základná",J172,0)</f>
        <v>0</v>
      </c>
      <c r="BF172" s="151">
        <f>IF(N172="znížená",J172,0)</f>
        <v>0</v>
      </c>
      <c r="BG172" s="151">
        <f>IF(N172="zákl. prenesená",J172,0)</f>
        <v>0</v>
      </c>
      <c r="BH172" s="151">
        <f>IF(N172="zníž. prenesená",J172,0)</f>
        <v>0</v>
      </c>
      <c r="BI172" s="151">
        <f>IF(N172="nulová",J172,0)</f>
        <v>0</v>
      </c>
      <c r="BJ172" s="14" t="s">
        <v>89</v>
      </c>
      <c r="BK172" s="151">
        <f>ROUND(I172*H172,2)</f>
        <v>0</v>
      </c>
      <c r="BL172" s="14" t="s">
        <v>201</v>
      </c>
      <c r="BM172" s="150" t="s">
        <v>278</v>
      </c>
    </row>
    <row r="173" spans="1:65" s="12" customFormat="1" ht="22.9" customHeight="1">
      <c r="B173" s="126"/>
      <c r="D173" s="127" t="s">
        <v>69</v>
      </c>
      <c r="E173" s="136" t="s">
        <v>279</v>
      </c>
      <c r="F173" s="136" t="s">
        <v>280</v>
      </c>
      <c r="J173" s="137">
        <f>BK173</f>
        <v>0</v>
      </c>
      <c r="L173" s="126"/>
      <c r="M173" s="130"/>
      <c r="N173" s="131"/>
      <c r="O173" s="131"/>
      <c r="P173" s="132">
        <f>SUM(P174:P195)</f>
        <v>96.550629999999984</v>
      </c>
      <c r="Q173" s="131"/>
      <c r="R173" s="132">
        <f>SUM(R174:R195)</f>
        <v>0.60360884000000004</v>
      </c>
      <c r="S173" s="131"/>
      <c r="T173" s="133">
        <f>SUM(T174:T195)</f>
        <v>0</v>
      </c>
      <c r="AR173" s="127" t="s">
        <v>89</v>
      </c>
      <c r="AT173" s="134" t="s">
        <v>69</v>
      </c>
      <c r="AU173" s="134" t="s">
        <v>76</v>
      </c>
      <c r="AY173" s="127" t="s">
        <v>136</v>
      </c>
      <c r="BK173" s="135">
        <f>SUM(BK174:BK195)</f>
        <v>0</v>
      </c>
    </row>
    <row r="174" spans="1:65" s="2" customFormat="1" ht="14.45" customHeight="1">
      <c r="A174" s="26"/>
      <c r="B174" s="138"/>
      <c r="C174" s="139" t="s">
        <v>281</v>
      </c>
      <c r="D174" s="139" t="s">
        <v>138</v>
      </c>
      <c r="E174" s="140" t="s">
        <v>282</v>
      </c>
      <c r="F174" s="141" t="s">
        <v>283</v>
      </c>
      <c r="G174" s="142" t="s">
        <v>151</v>
      </c>
      <c r="H174" s="143">
        <v>114.634</v>
      </c>
      <c r="I174" s="144"/>
      <c r="J174" s="144">
        <f t="shared" ref="J174:J195" si="30">ROUND(I174*H174,2)</f>
        <v>0</v>
      </c>
      <c r="K174" s="145"/>
      <c r="L174" s="27"/>
      <c r="M174" s="146" t="s">
        <v>1</v>
      </c>
      <c r="N174" s="147" t="s">
        <v>36</v>
      </c>
      <c r="O174" s="148">
        <v>0</v>
      </c>
      <c r="P174" s="148">
        <f t="shared" ref="P174:P195" si="31">O174*H174</f>
        <v>0</v>
      </c>
      <c r="Q174" s="148">
        <v>0</v>
      </c>
      <c r="R174" s="148">
        <f t="shared" ref="R174:R195" si="32">Q174*H174</f>
        <v>0</v>
      </c>
      <c r="S174" s="148">
        <v>0</v>
      </c>
      <c r="T174" s="149">
        <f t="shared" ref="T174:T195" si="33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201</v>
      </c>
      <c r="AT174" s="150" t="s">
        <v>138</v>
      </c>
      <c r="AU174" s="150" t="s">
        <v>89</v>
      </c>
      <c r="AY174" s="14" t="s">
        <v>136</v>
      </c>
      <c r="BE174" s="151">
        <f t="shared" ref="BE174:BE195" si="34">IF(N174="základná",J174,0)</f>
        <v>0</v>
      </c>
      <c r="BF174" s="151">
        <f t="shared" ref="BF174:BF195" si="35">IF(N174="znížená",J174,0)</f>
        <v>0</v>
      </c>
      <c r="BG174" s="151">
        <f t="shared" ref="BG174:BG195" si="36">IF(N174="zákl. prenesená",J174,0)</f>
        <v>0</v>
      </c>
      <c r="BH174" s="151">
        <f t="shared" ref="BH174:BH195" si="37">IF(N174="zníž. prenesená",J174,0)</f>
        <v>0</v>
      </c>
      <c r="BI174" s="151">
        <f t="shared" ref="BI174:BI195" si="38">IF(N174="nulová",J174,0)</f>
        <v>0</v>
      </c>
      <c r="BJ174" s="14" t="s">
        <v>89</v>
      </c>
      <c r="BK174" s="151">
        <f t="shared" ref="BK174:BK195" si="39">ROUND(I174*H174,2)</f>
        <v>0</v>
      </c>
      <c r="BL174" s="14" t="s">
        <v>201</v>
      </c>
      <c r="BM174" s="150" t="s">
        <v>284</v>
      </c>
    </row>
    <row r="175" spans="1:65" s="2" customFormat="1" ht="14.45" customHeight="1">
      <c r="A175" s="26"/>
      <c r="B175" s="138"/>
      <c r="C175" s="152" t="s">
        <v>285</v>
      </c>
      <c r="D175" s="152" t="s">
        <v>143</v>
      </c>
      <c r="E175" s="153" t="s">
        <v>286</v>
      </c>
      <c r="F175" s="154" t="s">
        <v>287</v>
      </c>
      <c r="G175" s="155" t="s">
        <v>151</v>
      </c>
      <c r="H175" s="156">
        <v>137.56100000000001</v>
      </c>
      <c r="I175" s="157"/>
      <c r="J175" s="157">
        <f t="shared" si="30"/>
        <v>0</v>
      </c>
      <c r="K175" s="158"/>
      <c r="L175" s="159"/>
      <c r="M175" s="160" t="s">
        <v>1</v>
      </c>
      <c r="N175" s="161" t="s">
        <v>36</v>
      </c>
      <c r="O175" s="148">
        <v>0</v>
      </c>
      <c r="P175" s="148">
        <f t="shared" si="31"/>
        <v>0</v>
      </c>
      <c r="Q175" s="148">
        <v>2.0000000000000002E-5</v>
      </c>
      <c r="R175" s="148">
        <f t="shared" si="32"/>
        <v>2.7512200000000004E-3</v>
      </c>
      <c r="S175" s="148">
        <v>0</v>
      </c>
      <c r="T175" s="149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275</v>
      </c>
      <c r="AT175" s="150" t="s">
        <v>143</v>
      </c>
      <c r="AU175" s="150" t="s">
        <v>89</v>
      </c>
      <c r="AY175" s="14" t="s">
        <v>136</v>
      </c>
      <c r="BE175" s="151">
        <f t="shared" si="34"/>
        <v>0</v>
      </c>
      <c r="BF175" s="151">
        <f t="shared" si="35"/>
        <v>0</v>
      </c>
      <c r="BG175" s="151">
        <f t="shared" si="36"/>
        <v>0</v>
      </c>
      <c r="BH175" s="151">
        <f t="shared" si="37"/>
        <v>0</v>
      </c>
      <c r="BI175" s="151">
        <f t="shared" si="38"/>
        <v>0</v>
      </c>
      <c r="BJ175" s="14" t="s">
        <v>89</v>
      </c>
      <c r="BK175" s="151">
        <f t="shared" si="39"/>
        <v>0</v>
      </c>
      <c r="BL175" s="14" t="s">
        <v>201</v>
      </c>
      <c r="BM175" s="150" t="s">
        <v>288</v>
      </c>
    </row>
    <row r="176" spans="1:65" s="2" customFormat="1" ht="24.2" customHeight="1">
      <c r="A176" s="26"/>
      <c r="B176" s="138"/>
      <c r="C176" s="139" t="s">
        <v>289</v>
      </c>
      <c r="D176" s="139" t="s">
        <v>138</v>
      </c>
      <c r="E176" s="140" t="s">
        <v>290</v>
      </c>
      <c r="F176" s="141" t="s">
        <v>291</v>
      </c>
      <c r="G176" s="142" t="s">
        <v>151</v>
      </c>
      <c r="H176" s="143">
        <v>114.634</v>
      </c>
      <c r="I176" s="144"/>
      <c r="J176" s="144">
        <f t="shared" si="30"/>
        <v>0</v>
      </c>
      <c r="K176" s="145"/>
      <c r="L176" s="27"/>
      <c r="M176" s="146" t="s">
        <v>1</v>
      </c>
      <c r="N176" s="147" t="s">
        <v>36</v>
      </c>
      <c r="O176" s="148">
        <v>0.221</v>
      </c>
      <c r="P176" s="148">
        <f t="shared" si="31"/>
        <v>25.334114</v>
      </c>
      <c r="Q176" s="148">
        <v>2.2000000000000001E-4</v>
      </c>
      <c r="R176" s="148">
        <f t="shared" si="32"/>
        <v>2.5219480000000002E-2</v>
      </c>
      <c r="S176" s="148">
        <v>0</v>
      </c>
      <c r="T176" s="149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201</v>
      </c>
      <c r="AT176" s="150" t="s">
        <v>138</v>
      </c>
      <c r="AU176" s="150" t="s">
        <v>89</v>
      </c>
      <c r="AY176" s="14" t="s">
        <v>136</v>
      </c>
      <c r="BE176" s="151">
        <f t="shared" si="34"/>
        <v>0</v>
      </c>
      <c r="BF176" s="151">
        <f t="shared" si="35"/>
        <v>0</v>
      </c>
      <c r="BG176" s="151">
        <f t="shared" si="36"/>
        <v>0</v>
      </c>
      <c r="BH176" s="151">
        <f t="shared" si="37"/>
        <v>0</v>
      </c>
      <c r="BI176" s="151">
        <f t="shared" si="38"/>
        <v>0</v>
      </c>
      <c r="BJ176" s="14" t="s">
        <v>89</v>
      </c>
      <c r="BK176" s="151">
        <f t="shared" si="39"/>
        <v>0</v>
      </c>
      <c r="BL176" s="14" t="s">
        <v>201</v>
      </c>
      <c r="BM176" s="150" t="s">
        <v>292</v>
      </c>
    </row>
    <row r="177" spans="1:65" s="2" customFormat="1" ht="24.2" customHeight="1">
      <c r="A177" s="26"/>
      <c r="B177" s="138"/>
      <c r="C177" s="152" t="s">
        <v>293</v>
      </c>
      <c r="D177" s="152" t="s">
        <v>143</v>
      </c>
      <c r="E177" s="153" t="s">
        <v>294</v>
      </c>
      <c r="F177" s="154" t="s">
        <v>295</v>
      </c>
      <c r="G177" s="155" t="s">
        <v>151</v>
      </c>
      <c r="H177" s="156">
        <v>131.82900000000001</v>
      </c>
      <c r="I177" s="157"/>
      <c r="J177" s="157">
        <f t="shared" si="30"/>
        <v>0</v>
      </c>
      <c r="K177" s="158"/>
      <c r="L177" s="159"/>
      <c r="M177" s="160" t="s">
        <v>1</v>
      </c>
      <c r="N177" s="161" t="s">
        <v>36</v>
      </c>
      <c r="O177" s="148">
        <v>0</v>
      </c>
      <c r="P177" s="148">
        <f t="shared" si="31"/>
        <v>0</v>
      </c>
      <c r="Q177" s="148">
        <v>2.31E-3</v>
      </c>
      <c r="R177" s="148">
        <f t="shared" si="32"/>
        <v>0.30452499</v>
      </c>
      <c r="S177" s="148">
        <v>0</v>
      </c>
      <c r="T177" s="149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275</v>
      </c>
      <c r="AT177" s="150" t="s">
        <v>143</v>
      </c>
      <c r="AU177" s="150" t="s">
        <v>89</v>
      </c>
      <c r="AY177" s="14" t="s">
        <v>136</v>
      </c>
      <c r="BE177" s="151">
        <f t="shared" si="34"/>
        <v>0</v>
      </c>
      <c r="BF177" s="151">
        <f t="shared" si="35"/>
        <v>0</v>
      </c>
      <c r="BG177" s="151">
        <f t="shared" si="36"/>
        <v>0</v>
      </c>
      <c r="BH177" s="151">
        <f t="shared" si="37"/>
        <v>0</v>
      </c>
      <c r="BI177" s="151">
        <f t="shared" si="38"/>
        <v>0</v>
      </c>
      <c r="BJ177" s="14" t="s">
        <v>89</v>
      </c>
      <c r="BK177" s="151">
        <f t="shared" si="39"/>
        <v>0</v>
      </c>
      <c r="BL177" s="14" t="s">
        <v>201</v>
      </c>
      <c r="BM177" s="150" t="s">
        <v>296</v>
      </c>
    </row>
    <row r="178" spans="1:65" s="2" customFormat="1" ht="24.2" customHeight="1">
      <c r="A178" s="26"/>
      <c r="B178" s="138"/>
      <c r="C178" s="139" t="s">
        <v>297</v>
      </c>
      <c r="D178" s="139" t="s">
        <v>138</v>
      </c>
      <c r="E178" s="140" t="s">
        <v>298</v>
      </c>
      <c r="F178" s="141" t="s">
        <v>299</v>
      </c>
      <c r="G178" s="142" t="s">
        <v>159</v>
      </c>
      <c r="H178" s="143">
        <v>32</v>
      </c>
      <c r="I178" s="144"/>
      <c r="J178" s="144">
        <f t="shared" si="30"/>
        <v>0</v>
      </c>
      <c r="K178" s="145"/>
      <c r="L178" s="27"/>
      <c r="M178" s="146" t="s">
        <v>1</v>
      </c>
      <c r="N178" s="147" t="s">
        <v>36</v>
      </c>
      <c r="O178" s="148">
        <v>2.8000000000000001E-2</v>
      </c>
      <c r="P178" s="148">
        <f t="shared" si="31"/>
        <v>0.89600000000000002</v>
      </c>
      <c r="Q178" s="148">
        <v>0</v>
      </c>
      <c r="R178" s="148">
        <f t="shared" si="32"/>
        <v>0</v>
      </c>
      <c r="S178" s="148">
        <v>0</v>
      </c>
      <c r="T178" s="149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201</v>
      </c>
      <c r="AT178" s="150" t="s">
        <v>138</v>
      </c>
      <c r="AU178" s="150" t="s">
        <v>89</v>
      </c>
      <c r="AY178" s="14" t="s">
        <v>136</v>
      </c>
      <c r="BE178" s="151">
        <f t="shared" si="34"/>
        <v>0</v>
      </c>
      <c r="BF178" s="151">
        <f t="shared" si="35"/>
        <v>0</v>
      </c>
      <c r="BG178" s="151">
        <f t="shared" si="36"/>
        <v>0</v>
      </c>
      <c r="BH178" s="151">
        <f t="shared" si="37"/>
        <v>0</v>
      </c>
      <c r="BI178" s="151">
        <f t="shared" si="38"/>
        <v>0</v>
      </c>
      <c r="BJ178" s="14" t="s">
        <v>89</v>
      </c>
      <c r="BK178" s="151">
        <f t="shared" si="39"/>
        <v>0</v>
      </c>
      <c r="BL178" s="14" t="s">
        <v>201</v>
      </c>
      <c r="BM178" s="150" t="s">
        <v>300</v>
      </c>
    </row>
    <row r="179" spans="1:65" s="2" customFormat="1" ht="14.45" customHeight="1">
      <c r="A179" s="26"/>
      <c r="B179" s="138"/>
      <c r="C179" s="152" t="s">
        <v>301</v>
      </c>
      <c r="D179" s="152" t="s">
        <v>143</v>
      </c>
      <c r="E179" s="153" t="s">
        <v>302</v>
      </c>
      <c r="F179" s="154" t="s">
        <v>303</v>
      </c>
      <c r="G179" s="155" t="s">
        <v>159</v>
      </c>
      <c r="H179" s="156">
        <v>32</v>
      </c>
      <c r="I179" s="157"/>
      <c r="J179" s="157">
        <f t="shared" si="30"/>
        <v>0</v>
      </c>
      <c r="K179" s="158"/>
      <c r="L179" s="159"/>
      <c r="M179" s="160" t="s">
        <v>1</v>
      </c>
      <c r="N179" s="161" t="s">
        <v>36</v>
      </c>
      <c r="O179" s="148">
        <v>0</v>
      </c>
      <c r="P179" s="148">
        <f t="shared" si="31"/>
        <v>0</v>
      </c>
      <c r="Q179" s="148">
        <v>3.5E-4</v>
      </c>
      <c r="R179" s="148">
        <f t="shared" si="32"/>
        <v>1.12E-2</v>
      </c>
      <c r="S179" s="148">
        <v>0</v>
      </c>
      <c r="T179" s="149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275</v>
      </c>
      <c r="AT179" s="150" t="s">
        <v>143</v>
      </c>
      <c r="AU179" s="150" t="s">
        <v>89</v>
      </c>
      <c r="AY179" s="14" t="s">
        <v>136</v>
      </c>
      <c r="BE179" s="151">
        <f t="shared" si="34"/>
        <v>0</v>
      </c>
      <c r="BF179" s="151">
        <f t="shared" si="35"/>
        <v>0</v>
      </c>
      <c r="BG179" s="151">
        <f t="shared" si="36"/>
        <v>0</v>
      </c>
      <c r="BH179" s="151">
        <f t="shared" si="37"/>
        <v>0</v>
      </c>
      <c r="BI179" s="151">
        <f t="shared" si="38"/>
        <v>0</v>
      </c>
      <c r="BJ179" s="14" t="s">
        <v>89</v>
      </c>
      <c r="BK179" s="151">
        <f t="shared" si="39"/>
        <v>0</v>
      </c>
      <c r="BL179" s="14" t="s">
        <v>201</v>
      </c>
      <c r="BM179" s="150" t="s">
        <v>304</v>
      </c>
    </row>
    <row r="180" spans="1:65" s="2" customFormat="1" ht="24.2" customHeight="1">
      <c r="A180" s="26"/>
      <c r="B180" s="138"/>
      <c r="C180" s="139" t="s">
        <v>305</v>
      </c>
      <c r="D180" s="139" t="s">
        <v>138</v>
      </c>
      <c r="E180" s="140" t="s">
        <v>480</v>
      </c>
      <c r="F180" s="141" t="s">
        <v>481</v>
      </c>
      <c r="G180" s="142" t="s">
        <v>209</v>
      </c>
      <c r="H180" s="143">
        <v>8.3699999999999992</v>
      </c>
      <c r="I180" s="144"/>
      <c r="J180" s="144">
        <f t="shared" si="30"/>
        <v>0</v>
      </c>
      <c r="K180" s="145"/>
      <c r="L180" s="27"/>
      <c r="M180" s="146" t="s">
        <v>1</v>
      </c>
      <c r="N180" s="147" t="s">
        <v>36</v>
      </c>
      <c r="O180" s="148">
        <v>0.312</v>
      </c>
      <c r="P180" s="148">
        <f t="shared" si="31"/>
        <v>2.6114399999999995</v>
      </c>
      <c r="Q180" s="148">
        <v>1.8600000000000001E-3</v>
      </c>
      <c r="R180" s="148">
        <f t="shared" si="32"/>
        <v>1.5568199999999999E-2</v>
      </c>
      <c r="S180" s="148">
        <v>0</v>
      </c>
      <c r="T180" s="149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201</v>
      </c>
      <c r="AT180" s="150" t="s">
        <v>138</v>
      </c>
      <c r="AU180" s="150" t="s">
        <v>89</v>
      </c>
      <c r="AY180" s="14" t="s">
        <v>136</v>
      </c>
      <c r="BE180" s="151">
        <f t="shared" si="34"/>
        <v>0</v>
      </c>
      <c r="BF180" s="151">
        <f t="shared" si="35"/>
        <v>0</v>
      </c>
      <c r="BG180" s="151">
        <f t="shared" si="36"/>
        <v>0</v>
      </c>
      <c r="BH180" s="151">
        <f t="shared" si="37"/>
        <v>0</v>
      </c>
      <c r="BI180" s="151">
        <f t="shared" si="38"/>
        <v>0</v>
      </c>
      <c r="BJ180" s="14" t="s">
        <v>89</v>
      </c>
      <c r="BK180" s="151">
        <f t="shared" si="39"/>
        <v>0</v>
      </c>
      <c r="BL180" s="14" t="s">
        <v>201</v>
      </c>
      <c r="BM180" s="150" t="s">
        <v>482</v>
      </c>
    </row>
    <row r="181" spans="1:65" s="2" customFormat="1" ht="24.2" customHeight="1">
      <c r="A181" s="26"/>
      <c r="B181" s="138"/>
      <c r="C181" s="152" t="s">
        <v>309</v>
      </c>
      <c r="D181" s="152" t="s">
        <v>143</v>
      </c>
      <c r="E181" s="153" t="s">
        <v>483</v>
      </c>
      <c r="F181" s="154" t="s">
        <v>484</v>
      </c>
      <c r="G181" s="155" t="s">
        <v>209</v>
      </c>
      <c r="H181" s="156">
        <v>8.5790000000000006</v>
      </c>
      <c r="I181" s="157"/>
      <c r="J181" s="157">
        <f t="shared" si="30"/>
        <v>0</v>
      </c>
      <c r="K181" s="158"/>
      <c r="L181" s="159"/>
      <c r="M181" s="160" t="s">
        <v>1</v>
      </c>
      <c r="N181" s="161" t="s">
        <v>36</v>
      </c>
      <c r="O181" s="148">
        <v>0</v>
      </c>
      <c r="P181" s="148">
        <f t="shared" si="31"/>
        <v>0</v>
      </c>
      <c r="Q181" s="148">
        <v>6.4999999999999997E-4</v>
      </c>
      <c r="R181" s="148">
        <f t="shared" si="32"/>
        <v>5.5763499999999999E-3</v>
      </c>
      <c r="S181" s="148">
        <v>0</v>
      </c>
      <c r="T181" s="149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275</v>
      </c>
      <c r="AT181" s="150" t="s">
        <v>143</v>
      </c>
      <c r="AU181" s="150" t="s">
        <v>89</v>
      </c>
      <c r="AY181" s="14" t="s">
        <v>136</v>
      </c>
      <c r="BE181" s="151">
        <f t="shared" si="34"/>
        <v>0</v>
      </c>
      <c r="BF181" s="151">
        <f t="shared" si="35"/>
        <v>0</v>
      </c>
      <c r="BG181" s="151">
        <f t="shared" si="36"/>
        <v>0</v>
      </c>
      <c r="BH181" s="151">
        <f t="shared" si="37"/>
        <v>0</v>
      </c>
      <c r="BI181" s="151">
        <f t="shared" si="38"/>
        <v>0</v>
      </c>
      <c r="BJ181" s="14" t="s">
        <v>89</v>
      </c>
      <c r="BK181" s="151">
        <f t="shared" si="39"/>
        <v>0</v>
      </c>
      <c r="BL181" s="14" t="s">
        <v>201</v>
      </c>
      <c r="BM181" s="150" t="s">
        <v>485</v>
      </c>
    </row>
    <row r="182" spans="1:65" s="2" customFormat="1" ht="24.2" customHeight="1">
      <c r="A182" s="26"/>
      <c r="B182" s="138"/>
      <c r="C182" s="139" t="s">
        <v>313</v>
      </c>
      <c r="D182" s="139" t="s">
        <v>138</v>
      </c>
      <c r="E182" s="140" t="s">
        <v>306</v>
      </c>
      <c r="F182" s="141" t="s">
        <v>307</v>
      </c>
      <c r="G182" s="142" t="s">
        <v>209</v>
      </c>
      <c r="H182" s="143">
        <v>31.36</v>
      </c>
      <c r="I182" s="144"/>
      <c r="J182" s="144">
        <f t="shared" si="30"/>
        <v>0</v>
      </c>
      <c r="K182" s="145"/>
      <c r="L182" s="27"/>
      <c r="M182" s="146" t="s">
        <v>1</v>
      </c>
      <c r="N182" s="147" t="s">
        <v>36</v>
      </c>
      <c r="O182" s="148">
        <v>1.163</v>
      </c>
      <c r="P182" s="148">
        <f t="shared" si="31"/>
        <v>36.471679999999999</v>
      </c>
      <c r="Q182" s="148">
        <v>3.4099999999999998E-3</v>
      </c>
      <c r="R182" s="148">
        <f t="shared" si="32"/>
        <v>0.10693759999999999</v>
      </c>
      <c r="S182" s="148">
        <v>0</v>
      </c>
      <c r="T182" s="149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201</v>
      </c>
      <c r="AT182" s="150" t="s">
        <v>138</v>
      </c>
      <c r="AU182" s="150" t="s">
        <v>89</v>
      </c>
      <c r="AY182" s="14" t="s">
        <v>136</v>
      </c>
      <c r="BE182" s="151">
        <f t="shared" si="34"/>
        <v>0</v>
      </c>
      <c r="BF182" s="151">
        <f t="shared" si="35"/>
        <v>0</v>
      </c>
      <c r="BG182" s="151">
        <f t="shared" si="36"/>
        <v>0</v>
      </c>
      <c r="BH182" s="151">
        <f t="shared" si="37"/>
        <v>0</v>
      </c>
      <c r="BI182" s="151">
        <f t="shared" si="38"/>
        <v>0</v>
      </c>
      <c r="BJ182" s="14" t="s">
        <v>89</v>
      </c>
      <c r="BK182" s="151">
        <f t="shared" si="39"/>
        <v>0</v>
      </c>
      <c r="BL182" s="14" t="s">
        <v>201</v>
      </c>
      <c r="BM182" s="150" t="s">
        <v>308</v>
      </c>
    </row>
    <row r="183" spans="1:65" s="2" customFormat="1" ht="24.2" customHeight="1">
      <c r="A183" s="26"/>
      <c r="B183" s="138"/>
      <c r="C183" s="139" t="s">
        <v>317</v>
      </c>
      <c r="D183" s="139" t="s">
        <v>138</v>
      </c>
      <c r="E183" s="140" t="s">
        <v>310</v>
      </c>
      <c r="F183" s="141" t="s">
        <v>311</v>
      </c>
      <c r="G183" s="142" t="s">
        <v>159</v>
      </c>
      <c r="H183" s="143">
        <v>18</v>
      </c>
      <c r="I183" s="144"/>
      <c r="J183" s="144">
        <f t="shared" si="30"/>
        <v>0</v>
      </c>
      <c r="K183" s="145"/>
      <c r="L183" s="27"/>
      <c r="M183" s="146" t="s">
        <v>1</v>
      </c>
      <c r="N183" s="147" t="s">
        <v>36</v>
      </c>
      <c r="O183" s="148">
        <v>0.38</v>
      </c>
      <c r="P183" s="148">
        <f t="shared" si="31"/>
        <v>6.84</v>
      </c>
      <c r="Q183" s="148">
        <v>3.6000000000000002E-4</v>
      </c>
      <c r="R183" s="148">
        <f t="shared" si="32"/>
        <v>6.4800000000000005E-3</v>
      </c>
      <c r="S183" s="148">
        <v>0</v>
      </c>
      <c r="T183" s="149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201</v>
      </c>
      <c r="AT183" s="150" t="s">
        <v>138</v>
      </c>
      <c r="AU183" s="150" t="s">
        <v>89</v>
      </c>
      <c r="AY183" s="14" t="s">
        <v>136</v>
      </c>
      <c r="BE183" s="151">
        <f t="shared" si="34"/>
        <v>0</v>
      </c>
      <c r="BF183" s="151">
        <f t="shared" si="35"/>
        <v>0</v>
      </c>
      <c r="BG183" s="151">
        <f t="shared" si="36"/>
        <v>0</v>
      </c>
      <c r="BH183" s="151">
        <f t="shared" si="37"/>
        <v>0</v>
      </c>
      <c r="BI183" s="151">
        <f t="shared" si="38"/>
        <v>0</v>
      </c>
      <c r="BJ183" s="14" t="s">
        <v>89</v>
      </c>
      <c r="BK183" s="151">
        <f t="shared" si="39"/>
        <v>0</v>
      </c>
      <c r="BL183" s="14" t="s">
        <v>201</v>
      </c>
      <c r="BM183" s="150" t="s">
        <v>312</v>
      </c>
    </row>
    <row r="184" spans="1:65" s="2" customFormat="1" ht="24.2" customHeight="1">
      <c r="A184" s="26"/>
      <c r="B184" s="138"/>
      <c r="C184" s="152" t="s">
        <v>321</v>
      </c>
      <c r="D184" s="152" t="s">
        <v>143</v>
      </c>
      <c r="E184" s="153" t="s">
        <v>314</v>
      </c>
      <c r="F184" s="154" t="s">
        <v>315</v>
      </c>
      <c r="G184" s="155" t="s">
        <v>159</v>
      </c>
      <c r="H184" s="156">
        <v>18</v>
      </c>
      <c r="I184" s="157"/>
      <c r="J184" s="157">
        <f t="shared" si="30"/>
        <v>0</v>
      </c>
      <c r="K184" s="158"/>
      <c r="L184" s="159"/>
      <c r="M184" s="160" t="s">
        <v>1</v>
      </c>
      <c r="N184" s="161" t="s">
        <v>36</v>
      </c>
      <c r="O184" s="148">
        <v>0</v>
      </c>
      <c r="P184" s="148">
        <f t="shared" si="31"/>
        <v>0</v>
      </c>
      <c r="Q184" s="148">
        <v>3.8000000000000002E-4</v>
      </c>
      <c r="R184" s="148">
        <f t="shared" si="32"/>
        <v>6.8400000000000006E-3</v>
      </c>
      <c r="S184" s="148">
        <v>0</v>
      </c>
      <c r="T184" s="149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275</v>
      </c>
      <c r="AT184" s="150" t="s">
        <v>143</v>
      </c>
      <c r="AU184" s="150" t="s">
        <v>89</v>
      </c>
      <c r="AY184" s="14" t="s">
        <v>136</v>
      </c>
      <c r="BE184" s="151">
        <f t="shared" si="34"/>
        <v>0</v>
      </c>
      <c r="BF184" s="151">
        <f t="shared" si="35"/>
        <v>0</v>
      </c>
      <c r="BG184" s="151">
        <f t="shared" si="36"/>
        <v>0</v>
      </c>
      <c r="BH184" s="151">
        <f t="shared" si="37"/>
        <v>0</v>
      </c>
      <c r="BI184" s="151">
        <f t="shared" si="38"/>
        <v>0</v>
      </c>
      <c r="BJ184" s="14" t="s">
        <v>89</v>
      </c>
      <c r="BK184" s="151">
        <f t="shared" si="39"/>
        <v>0</v>
      </c>
      <c r="BL184" s="14" t="s">
        <v>201</v>
      </c>
      <c r="BM184" s="150" t="s">
        <v>316</v>
      </c>
    </row>
    <row r="185" spans="1:65" s="2" customFormat="1" ht="24.2" customHeight="1">
      <c r="A185" s="26"/>
      <c r="B185" s="138"/>
      <c r="C185" s="139" t="s">
        <v>325</v>
      </c>
      <c r="D185" s="139" t="s">
        <v>138</v>
      </c>
      <c r="E185" s="140" t="s">
        <v>318</v>
      </c>
      <c r="F185" s="141" t="s">
        <v>319</v>
      </c>
      <c r="G185" s="142" t="s">
        <v>159</v>
      </c>
      <c r="H185" s="143">
        <v>6</v>
      </c>
      <c r="I185" s="144"/>
      <c r="J185" s="144">
        <f t="shared" si="30"/>
        <v>0</v>
      </c>
      <c r="K185" s="145"/>
      <c r="L185" s="27"/>
      <c r="M185" s="146" t="s">
        <v>1</v>
      </c>
      <c r="N185" s="147" t="s">
        <v>36</v>
      </c>
      <c r="O185" s="148">
        <v>0.3</v>
      </c>
      <c r="P185" s="148">
        <f t="shared" si="31"/>
        <v>1.7999999999999998</v>
      </c>
      <c r="Q185" s="148">
        <v>1.8000000000000001E-4</v>
      </c>
      <c r="R185" s="148">
        <f t="shared" si="32"/>
        <v>1.08E-3</v>
      </c>
      <c r="S185" s="148">
        <v>0</v>
      </c>
      <c r="T185" s="149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201</v>
      </c>
      <c r="AT185" s="150" t="s">
        <v>138</v>
      </c>
      <c r="AU185" s="150" t="s">
        <v>89</v>
      </c>
      <c r="AY185" s="14" t="s">
        <v>136</v>
      </c>
      <c r="BE185" s="151">
        <f t="shared" si="34"/>
        <v>0</v>
      </c>
      <c r="BF185" s="151">
        <f t="shared" si="35"/>
        <v>0</v>
      </c>
      <c r="BG185" s="151">
        <f t="shared" si="36"/>
        <v>0</v>
      </c>
      <c r="BH185" s="151">
        <f t="shared" si="37"/>
        <v>0</v>
      </c>
      <c r="BI185" s="151">
        <f t="shared" si="38"/>
        <v>0</v>
      </c>
      <c r="BJ185" s="14" t="s">
        <v>89</v>
      </c>
      <c r="BK185" s="151">
        <f t="shared" si="39"/>
        <v>0</v>
      </c>
      <c r="BL185" s="14" t="s">
        <v>201</v>
      </c>
      <c r="BM185" s="150" t="s">
        <v>320</v>
      </c>
    </row>
    <row r="186" spans="1:65" s="2" customFormat="1" ht="37.9" customHeight="1">
      <c r="A186" s="26"/>
      <c r="B186" s="138"/>
      <c r="C186" s="152" t="s">
        <v>329</v>
      </c>
      <c r="D186" s="152" t="s">
        <v>143</v>
      </c>
      <c r="E186" s="153" t="s">
        <v>322</v>
      </c>
      <c r="F186" s="154" t="s">
        <v>323</v>
      </c>
      <c r="G186" s="155" t="s">
        <v>209</v>
      </c>
      <c r="H186" s="156">
        <v>3</v>
      </c>
      <c r="I186" s="157"/>
      <c r="J186" s="157">
        <f t="shared" si="30"/>
        <v>0</v>
      </c>
      <c r="K186" s="158"/>
      <c r="L186" s="159"/>
      <c r="M186" s="160" t="s">
        <v>1</v>
      </c>
      <c r="N186" s="161" t="s">
        <v>36</v>
      </c>
      <c r="O186" s="148">
        <v>0</v>
      </c>
      <c r="P186" s="148">
        <f t="shared" si="31"/>
        <v>0</v>
      </c>
      <c r="Q186" s="148">
        <v>8.8000000000000003E-4</v>
      </c>
      <c r="R186" s="148">
        <f t="shared" si="32"/>
        <v>2.64E-3</v>
      </c>
      <c r="S186" s="148">
        <v>0</v>
      </c>
      <c r="T186" s="149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275</v>
      </c>
      <c r="AT186" s="150" t="s">
        <v>143</v>
      </c>
      <c r="AU186" s="150" t="s">
        <v>89</v>
      </c>
      <c r="AY186" s="14" t="s">
        <v>136</v>
      </c>
      <c r="BE186" s="151">
        <f t="shared" si="34"/>
        <v>0</v>
      </c>
      <c r="BF186" s="151">
        <f t="shared" si="35"/>
        <v>0</v>
      </c>
      <c r="BG186" s="151">
        <f t="shared" si="36"/>
        <v>0</v>
      </c>
      <c r="BH186" s="151">
        <f t="shared" si="37"/>
        <v>0</v>
      </c>
      <c r="BI186" s="151">
        <f t="shared" si="38"/>
        <v>0</v>
      </c>
      <c r="BJ186" s="14" t="s">
        <v>89</v>
      </c>
      <c r="BK186" s="151">
        <f t="shared" si="39"/>
        <v>0</v>
      </c>
      <c r="BL186" s="14" t="s">
        <v>201</v>
      </c>
      <c r="BM186" s="150" t="s">
        <v>324</v>
      </c>
    </row>
    <row r="187" spans="1:65" s="2" customFormat="1" ht="24.2" customHeight="1">
      <c r="A187" s="26"/>
      <c r="B187" s="138"/>
      <c r="C187" s="139" t="s">
        <v>331</v>
      </c>
      <c r="D187" s="139" t="s">
        <v>138</v>
      </c>
      <c r="E187" s="140" t="s">
        <v>326</v>
      </c>
      <c r="F187" s="141" t="s">
        <v>327</v>
      </c>
      <c r="G187" s="142" t="s">
        <v>209</v>
      </c>
      <c r="H187" s="143">
        <v>31.36</v>
      </c>
      <c r="I187" s="144"/>
      <c r="J187" s="144">
        <f t="shared" si="30"/>
        <v>0</v>
      </c>
      <c r="K187" s="145"/>
      <c r="L187" s="27"/>
      <c r="M187" s="146" t="s">
        <v>1</v>
      </c>
      <c r="N187" s="147" t="s">
        <v>36</v>
      </c>
      <c r="O187" s="148">
        <v>0.46800000000000003</v>
      </c>
      <c r="P187" s="148">
        <f t="shared" si="31"/>
        <v>14.67648</v>
      </c>
      <c r="Q187" s="148">
        <v>3.0000000000000001E-5</v>
      </c>
      <c r="R187" s="148">
        <f t="shared" si="32"/>
        <v>9.4079999999999999E-4</v>
      </c>
      <c r="S187" s="148">
        <v>0</v>
      </c>
      <c r="T187" s="149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201</v>
      </c>
      <c r="AT187" s="150" t="s">
        <v>138</v>
      </c>
      <c r="AU187" s="150" t="s">
        <v>89</v>
      </c>
      <c r="AY187" s="14" t="s">
        <v>136</v>
      </c>
      <c r="BE187" s="151">
        <f t="shared" si="34"/>
        <v>0</v>
      </c>
      <c r="BF187" s="151">
        <f t="shared" si="35"/>
        <v>0</v>
      </c>
      <c r="BG187" s="151">
        <f t="shared" si="36"/>
        <v>0</v>
      </c>
      <c r="BH187" s="151">
        <f t="shared" si="37"/>
        <v>0</v>
      </c>
      <c r="BI187" s="151">
        <f t="shared" si="38"/>
        <v>0</v>
      </c>
      <c r="BJ187" s="14" t="s">
        <v>89</v>
      </c>
      <c r="BK187" s="151">
        <f t="shared" si="39"/>
        <v>0</v>
      </c>
      <c r="BL187" s="14" t="s">
        <v>201</v>
      </c>
      <c r="BM187" s="150" t="s">
        <v>328</v>
      </c>
    </row>
    <row r="188" spans="1:65" s="2" customFormat="1" ht="14.45" customHeight="1">
      <c r="A188" s="26"/>
      <c r="B188" s="138"/>
      <c r="C188" s="152" t="s">
        <v>335</v>
      </c>
      <c r="D188" s="152" t="s">
        <v>143</v>
      </c>
      <c r="E188" s="153" t="s">
        <v>302</v>
      </c>
      <c r="F188" s="154" t="s">
        <v>303</v>
      </c>
      <c r="G188" s="155" t="s">
        <v>159</v>
      </c>
      <c r="H188" s="156">
        <v>126</v>
      </c>
      <c r="I188" s="157"/>
      <c r="J188" s="157">
        <f t="shared" si="30"/>
        <v>0</v>
      </c>
      <c r="K188" s="158"/>
      <c r="L188" s="159"/>
      <c r="M188" s="160" t="s">
        <v>1</v>
      </c>
      <c r="N188" s="161" t="s">
        <v>36</v>
      </c>
      <c r="O188" s="148">
        <v>0</v>
      </c>
      <c r="P188" s="148">
        <f t="shared" si="31"/>
        <v>0</v>
      </c>
      <c r="Q188" s="148">
        <v>3.5E-4</v>
      </c>
      <c r="R188" s="148">
        <f t="shared" si="32"/>
        <v>4.41E-2</v>
      </c>
      <c r="S188" s="148">
        <v>0</v>
      </c>
      <c r="T188" s="149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275</v>
      </c>
      <c r="AT188" s="150" t="s">
        <v>143</v>
      </c>
      <c r="AU188" s="150" t="s">
        <v>89</v>
      </c>
      <c r="AY188" s="14" t="s">
        <v>136</v>
      </c>
      <c r="BE188" s="151">
        <f t="shared" si="34"/>
        <v>0</v>
      </c>
      <c r="BF188" s="151">
        <f t="shared" si="35"/>
        <v>0</v>
      </c>
      <c r="BG188" s="151">
        <f t="shared" si="36"/>
        <v>0</v>
      </c>
      <c r="BH188" s="151">
        <f t="shared" si="37"/>
        <v>0</v>
      </c>
      <c r="BI188" s="151">
        <f t="shared" si="38"/>
        <v>0</v>
      </c>
      <c r="BJ188" s="14" t="s">
        <v>89</v>
      </c>
      <c r="BK188" s="151">
        <f t="shared" si="39"/>
        <v>0</v>
      </c>
      <c r="BL188" s="14" t="s">
        <v>201</v>
      </c>
      <c r="BM188" s="150" t="s">
        <v>330</v>
      </c>
    </row>
    <row r="189" spans="1:65" s="2" customFormat="1" ht="14.45" customHeight="1">
      <c r="A189" s="26"/>
      <c r="B189" s="138"/>
      <c r="C189" s="152" t="s">
        <v>339</v>
      </c>
      <c r="D189" s="152" t="s">
        <v>143</v>
      </c>
      <c r="E189" s="153" t="s">
        <v>332</v>
      </c>
      <c r="F189" s="154" t="s">
        <v>333</v>
      </c>
      <c r="G189" s="155" t="s">
        <v>151</v>
      </c>
      <c r="H189" s="156">
        <v>7.84</v>
      </c>
      <c r="I189" s="157"/>
      <c r="J189" s="157">
        <f t="shared" si="30"/>
        <v>0</v>
      </c>
      <c r="K189" s="158"/>
      <c r="L189" s="159"/>
      <c r="M189" s="160" t="s">
        <v>1</v>
      </c>
      <c r="N189" s="161" t="s">
        <v>36</v>
      </c>
      <c r="O189" s="148">
        <v>0</v>
      </c>
      <c r="P189" s="148">
        <f t="shared" si="31"/>
        <v>0</v>
      </c>
      <c r="Q189" s="148">
        <v>7.92E-3</v>
      </c>
      <c r="R189" s="148">
        <f t="shared" si="32"/>
        <v>6.2092799999999997E-2</v>
      </c>
      <c r="S189" s="148">
        <v>0</v>
      </c>
      <c r="T189" s="149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275</v>
      </c>
      <c r="AT189" s="150" t="s">
        <v>143</v>
      </c>
      <c r="AU189" s="150" t="s">
        <v>89</v>
      </c>
      <c r="AY189" s="14" t="s">
        <v>136</v>
      </c>
      <c r="BE189" s="151">
        <f t="shared" si="34"/>
        <v>0</v>
      </c>
      <c r="BF189" s="151">
        <f t="shared" si="35"/>
        <v>0</v>
      </c>
      <c r="BG189" s="151">
        <f t="shared" si="36"/>
        <v>0</v>
      </c>
      <c r="BH189" s="151">
        <f t="shared" si="37"/>
        <v>0</v>
      </c>
      <c r="BI189" s="151">
        <f t="shared" si="38"/>
        <v>0</v>
      </c>
      <c r="BJ189" s="14" t="s">
        <v>89</v>
      </c>
      <c r="BK189" s="151">
        <f t="shared" si="39"/>
        <v>0</v>
      </c>
      <c r="BL189" s="14" t="s">
        <v>201</v>
      </c>
      <c r="BM189" s="150" t="s">
        <v>334</v>
      </c>
    </row>
    <row r="190" spans="1:65" s="2" customFormat="1" ht="14.45" customHeight="1">
      <c r="A190" s="26"/>
      <c r="B190" s="138"/>
      <c r="C190" s="139" t="s">
        <v>343</v>
      </c>
      <c r="D190" s="139" t="s">
        <v>138</v>
      </c>
      <c r="E190" s="140" t="s">
        <v>336</v>
      </c>
      <c r="F190" s="141" t="s">
        <v>337</v>
      </c>
      <c r="G190" s="142" t="s">
        <v>209</v>
      </c>
      <c r="H190" s="143">
        <v>31.36</v>
      </c>
      <c r="I190" s="144"/>
      <c r="J190" s="144">
        <f t="shared" si="30"/>
        <v>0</v>
      </c>
      <c r="K190" s="145"/>
      <c r="L190" s="27"/>
      <c r="M190" s="146" t="s">
        <v>1</v>
      </c>
      <c r="N190" s="147" t="s">
        <v>36</v>
      </c>
      <c r="O190" s="148">
        <v>0</v>
      </c>
      <c r="P190" s="148">
        <f t="shared" si="31"/>
        <v>0</v>
      </c>
      <c r="Q190" s="148">
        <v>0</v>
      </c>
      <c r="R190" s="148">
        <f t="shared" si="32"/>
        <v>0</v>
      </c>
      <c r="S190" s="148">
        <v>0</v>
      </c>
      <c r="T190" s="149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201</v>
      </c>
      <c r="AT190" s="150" t="s">
        <v>138</v>
      </c>
      <c r="AU190" s="150" t="s">
        <v>89</v>
      </c>
      <c r="AY190" s="14" t="s">
        <v>136</v>
      </c>
      <c r="BE190" s="151">
        <f t="shared" si="34"/>
        <v>0</v>
      </c>
      <c r="BF190" s="151">
        <f t="shared" si="35"/>
        <v>0</v>
      </c>
      <c r="BG190" s="151">
        <f t="shared" si="36"/>
        <v>0</v>
      </c>
      <c r="BH190" s="151">
        <f t="shared" si="37"/>
        <v>0</v>
      </c>
      <c r="BI190" s="151">
        <f t="shared" si="38"/>
        <v>0</v>
      </c>
      <c r="BJ190" s="14" t="s">
        <v>89</v>
      </c>
      <c r="BK190" s="151">
        <f t="shared" si="39"/>
        <v>0</v>
      </c>
      <c r="BL190" s="14" t="s">
        <v>201</v>
      </c>
      <c r="BM190" s="150" t="s">
        <v>338</v>
      </c>
    </row>
    <row r="191" spans="1:65" s="2" customFormat="1" ht="24.2" customHeight="1">
      <c r="A191" s="26"/>
      <c r="B191" s="138"/>
      <c r="C191" s="152" t="s">
        <v>347</v>
      </c>
      <c r="D191" s="152" t="s">
        <v>143</v>
      </c>
      <c r="E191" s="153" t="s">
        <v>340</v>
      </c>
      <c r="F191" s="154" t="s">
        <v>341</v>
      </c>
      <c r="G191" s="155" t="s">
        <v>209</v>
      </c>
      <c r="H191" s="156">
        <v>31.986999999999998</v>
      </c>
      <c r="I191" s="157"/>
      <c r="J191" s="157">
        <f t="shared" si="30"/>
        <v>0</v>
      </c>
      <c r="K191" s="158"/>
      <c r="L191" s="159"/>
      <c r="M191" s="160" t="s">
        <v>1</v>
      </c>
      <c r="N191" s="161" t="s">
        <v>36</v>
      </c>
      <c r="O191" s="148">
        <v>0</v>
      </c>
      <c r="P191" s="148">
        <f t="shared" si="31"/>
        <v>0</v>
      </c>
      <c r="Q191" s="148">
        <v>2.0000000000000001E-4</v>
      </c>
      <c r="R191" s="148">
        <f t="shared" si="32"/>
        <v>6.3974000000000001E-3</v>
      </c>
      <c r="S191" s="148">
        <v>0</v>
      </c>
      <c r="T191" s="149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275</v>
      </c>
      <c r="AT191" s="150" t="s">
        <v>143</v>
      </c>
      <c r="AU191" s="150" t="s">
        <v>89</v>
      </c>
      <c r="AY191" s="14" t="s">
        <v>136</v>
      </c>
      <c r="BE191" s="151">
        <f t="shared" si="34"/>
        <v>0</v>
      </c>
      <c r="BF191" s="151">
        <f t="shared" si="35"/>
        <v>0</v>
      </c>
      <c r="BG191" s="151">
        <f t="shared" si="36"/>
        <v>0</v>
      </c>
      <c r="BH191" s="151">
        <f t="shared" si="37"/>
        <v>0</v>
      </c>
      <c r="BI191" s="151">
        <f t="shared" si="38"/>
        <v>0</v>
      </c>
      <c r="BJ191" s="14" t="s">
        <v>89</v>
      </c>
      <c r="BK191" s="151">
        <f t="shared" si="39"/>
        <v>0</v>
      </c>
      <c r="BL191" s="14" t="s">
        <v>201</v>
      </c>
      <c r="BM191" s="150" t="s">
        <v>342</v>
      </c>
    </row>
    <row r="192" spans="1:65" s="2" customFormat="1" ht="24.2" customHeight="1">
      <c r="A192" s="26"/>
      <c r="B192" s="138"/>
      <c r="C192" s="139" t="s">
        <v>351</v>
      </c>
      <c r="D192" s="139" t="s">
        <v>138</v>
      </c>
      <c r="E192" s="140" t="s">
        <v>344</v>
      </c>
      <c r="F192" s="141" t="s">
        <v>345</v>
      </c>
      <c r="G192" s="142" t="s">
        <v>159</v>
      </c>
      <c r="H192" s="143">
        <v>63</v>
      </c>
      <c r="I192" s="144"/>
      <c r="J192" s="144">
        <f t="shared" si="30"/>
        <v>0</v>
      </c>
      <c r="K192" s="145"/>
      <c r="L192" s="27"/>
      <c r="M192" s="146" t="s">
        <v>1</v>
      </c>
      <c r="N192" s="147" t="s">
        <v>36</v>
      </c>
      <c r="O192" s="148">
        <v>0</v>
      </c>
      <c r="P192" s="148">
        <f t="shared" si="31"/>
        <v>0</v>
      </c>
      <c r="Q192" s="148">
        <v>0</v>
      </c>
      <c r="R192" s="148">
        <f t="shared" si="32"/>
        <v>0</v>
      </c>
      <c r="S192" s="148">
        <v>0</v>
      </c>
      <c r="T192" s="149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201</v>
      </c>
      <c r="AT192" s="150" t="s">
        <v>138</v>
      </c>
      <c r="AU192" s="150" t="s">
        <v>89</v>
      </c>
      <c r="AY192" s="14" t="s">
        <v>136</v>
      </c>
      <c r="BE192" s="151">
        <f t="shared" si="34"/>
        <v>0</v>
      </c>
      <c r="BF192" s="151">
        <f t="shared" si="35"/>
        <v>0</v>
      </c>
      <c r="BG192" s="151">
        <f t="shared" si="36"/>
        <v>0</v>
      </c>
      <c r="BH192" s="151">
        <f t="shared" si="37"/>
        <v>0</v>
      </c>
      <c r="BI192" s="151">
        <f t="shared" si="38"/>
        <v>0</v>
      </c>
      <c r="BJ192" s="14" t="s">
        <v>89</v>
      </c>
      <c r="BK192" s="151">
        <f t="shared" si="39"/>
        <v>0</v>
      </c>
      <c r="BL192" s="14" t="s">
        <v>201</v>
      </c>
      <c r="BM192" s="150" t="s">
        <v>346</v>
      </c>
    </row>
    <row r="193" spans="1:65" s="2" customFormat="1" ht="37.9" customHeight="1">
      <c r="A193" s="26"/>
      <c r="B193" s="138"/>
      <c r="C193" s="152" t="s">
        <v>356</v>
      </c>
      <c r="D193" s="152" t="s">
        <v>143</v>
      </c>
      <c r="E193" s="153" t="s">
        <v>348</v>
      </c>
      <c r="F193" s="154" t="s">
        <v>349</v>
      </c>
      <c r="G193" s="155" t="s">
        <v>159</v>
      </c>
      <c r="H193" s="156">
        <v>63</v>
      </c>
      <c r="I193" s="157"/>
      <c r="J193" s="157">
        <f t="shared" si="30"/>
        <v>0</v>
      </c>
      <c r="K193" s="158"/>
      <c r="L193" s="159"/>
      <c r="M193" s="160" t="s">
        <v>1</v>
      </c>
      <c r="N193" s="161" t="s">
        <v>36</v>
      </c>
      <c r="O193" s="148">
        <v>0</v>
      </c>
      <c r="P193" s="148">
        <f t="shared" si="31"/>
        <v>0</v>
      </c>
      <c r="Q193" s="148">
        <v>2.0000000000000002E-5</v>
      </c>
      <c r="R193" s="148">
        <f t="shared" si="32"/>
        <v>1.2600000000000001E-3</v>
      </c>
      <c r="S193" s="148">
        <v>0</v>
      </c>
      <c r="T193" s="149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275</v>
      </c>
      <c r="AT193" s="150" t="s">
        <v>143</v>
      </c>
      <c r="AU193" s="150" t="s">
        <v>89</v>
      </c>
      <c r="AY193" s="14" t="s">
        <v>136</v>
      </c>
      <c r="BE193" s="151">
        <f t="shared" si="34"/>
        <v>0</v>
      </c>
      <c r="BF193" s="151">
        <f t="shared" si="35"/>
        <v>0</v>
      </c>
      <c r="BG193" s="151">
        <f t="shared" si="36"/>
        <v>0</v>
      </c>
      <c r="BH193" s="151">
        <f t="shared" si="37"/>
        <v>0</v>
      </c>
      <c r="BI193" s="151">
        <f t="shared" si="38"/>
        <v>0</v>
      </c>
      <c r="BJ193" s="14" t="s">
        <v>89</v>
      </c>
      <c r="BK193" s="151">
        <f t="shared" si="39"/>
        <v>0</v>
      </c>
      <c r="BL193" s="14" t="s">
        <v>201</v>
      </c>
      <c r="BM193" s="150" t="s">
        <v>350</v>
      </c>
    </row>
    <row r="194" spans="1:65" s="2" customFormat="1" ht="14.45" customHeight="1">
      <c r="A194" s="26"/>
      <c r="B194" s="138"/>
      <c r="C194" s="139" t="s">
        <v>362</v>
      </c>
      <c r="D194" s="139" t="s">
        <v>138</v>
      </c>
      <c r="E194" s="140" t="s">
        <v>352</v>
      </c>
      <c r="F194" s="141" t="s">
        <v>353</v>
      </c>
      <c r="G194" s="142" t="s">
        <v>159</v>
      </c>
      <c r="H194" s="143">
        <v>1</v>
      </c>
      <c r="I194" s="144"/>
      <c r="J194" s="144">
        <f t="shared" si="30"/>
        <v>0</v>
      </c>
      <c r="K194" s="145"/>
      <c r="L194" s="27"/>
      <c r="M194" s="146" t="s">
        <v>1</v>
      </c>
      <c r="N194" s="147" t="s">
        <v>36</v>
      </c>
      <c r="O194" s="148">
        <v>6.9370000000000003</v>
      </c>
      <c r="P194" s="148">
        <f t="shared" si="31"/>
        <v>6.9370000000000003</v>
      </c>
      <c r="Q194" s="148">
        <v>0</v>
      </c>
      <c r="R194" s="148">
        <f t="shared" si="32"/>
        <v>0</v>
      </c>
      <c r="S194" s="148">
        <v>0</v>
      </c>
      <c r="T194" s="149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354</v>
      </c>
      <c r="AT194" s="150" t="s">
        <v>138</v>
      </c>
      <c r="AU194" s="150" t="s">
        <v>89</v>
      </c>
      <c r="AY194" s="14" t="s">
        <v>136</v>
      </c>
      <c r="BE194" s="151">
        <f t="shared" si="34"/>
        <v>0</v>
      </c>
      <c r="BF194" s="151">
        <f t="shared" si="35"/>
        <v>0</v>
      </c>
      <c r="BG194" s="151">
        <f t="shared" si="36"/>
        <v>0</v>
      </c>
      <c r="BH194" s="151">
        <f t="shared" si="37"/>
        <v>0</v>
      </c>
      <c r="BI194" s="151">
        <f t="shared" si="38"/>
        <v>0</v>
      </c>
      <c r="BJ194" s="14" t="s">
        <v>89</v>
      </c>
      <c r="BK194" s="151">
        <f t="shared" si="39"/>
        <v>0</v>
      </c>
      <c r="BL194" s="14" t="s">
        <v>354</v>
      </c>
      <c r="BM194" s="150" t="s">
        <v>355</v>
      </c>
    </row>
    <row r="195" spans="1:65" s="2" customFormat="1" ht="24.2" customHeight="1">
      <c r="A195" s="26"/>
      <c r="B195" s="138"/>
      <c r="C195" s="139" t="s">
        <v>366</v>
      </c>
      <c r="D195" s="139" t="s">
        <v>138</v>
      </c>
      <c r="E195" s="140" t="s">
        <v>357</v>
      </c>
      <c r="F195" s="141" t="s">
        <v>358</v>
      </c>
      <c r="G195" s="142" t="s">
        <v>146</v>
      </c>
      <c r="H195" s="143">
        <v>0.60399999999999998</v>
      </c>
      <c r="I195" s="144"/>
      <c r="J195" s="144">
        <f t="shared" si="30"/>
        <v>0</v>
      </c>
      <c r="K195" s="145"/>
      <c r="L195" s="27"/>
      <c r="M195" s="146" t="s">
        <v>1</v>
      </c>
      <c r="N195" s="147" t="s">
        <v>36</v>
      </c>
      <c r="O195" s="148">
        <v>1.629</v>
      </c>
      <c r="P195" s="148">
        <f t="shared" si="31"/>
        <v>0.98391600000000001</v>
      </c>
      <c r="Q195" s="148">
        <v>0</v>
      </c>
      <c r="R195" s="148">
        <f t="shared" si="32"/>
        <v>0</v>
      </c>
      <c r="S195" s="148">
        <v>0</v>
      </c>
      <c r="T195" s="149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0" t="s">
        <v>201</v>
      </c>
      <c r="AT195" s="150" t="s">
        <v>138</v>
      </c>
      <c r="AU195" s="150" t="s">
        <v>89</v>
      </c>
      <c r="AY195" s="14" t="s">
        <v>136</v>
      </c>
      <c r="BE195" s="151">
        <f t="shared" si="34"/>
        <v>0</v>
      </c>
      <c r="BF195" s="151">
        <f t="shared" si="35"/>
        <v>0</v>
      </c>
      <c r="BG195" s="151">
        <f t="shared" si="36"/>
        <v>0</v>
      </c>
      <c r="BH195" s="151">
        <f t="shared" si="37"/>
        <v>0</v>
      </c>
      <c r="BI195" s="151">
        <f t="shared" si="38"/>
        <v>0</v>
      </c>
      <c r="BJ195" s="14" t="s">
        <v>89</v>
      </c>
      <c r="BK195" s="151">
        <f t="shared" si="39"/>
        <v>0</v>
      </c>
      <c r="BL195" s="14" t="s">
        <v>201</v>
      </c>
      <c r="BM195" s="150" t="s">
        <v>359</v>
      </c>
    </row>
    <row r="196" spans="1:65" s="12" customFormat="1" ht="22.9" customHeight="1">
      <c r="B196" s="126"/>
      <c r="D196" s="127" t="s">
        <v>69</v>
      </c>
      <c r="E196" s="136" t="s">
        <v>382</v>
      </c>
      <c r="F196" s="136" t="s">
        <v>383</v>
      </c>
      <c r="J196" s="137">
        <f>BK196</f>
        <v>0</v>
      </c>
      <c r="L196" s="126"/>
      <c r="M196" s="130"/>
      <c r="N196" s="131"/>
      <c r="O196" s="131"/>
      <c r="P196" s="132">
        <f>SUM(P197:P200)</f>
        <v>2.3421690000000002</v>
      </c>
      <c r="Q196" s="131"/>
      <c r="R196" s="132">
        <f>SUM(R197:R200)</f>
        <v>0.16446138000000002</v>
      </c>
      <c r="S196" s="131"/>
      <c r="T196" s="133">
        <f>SUM(T197:T200)</f>
        <v>0</v>
      </c>
      <c r="AR196" s="127" t="s">
        <v>89</v>
      </c>
      <c r="AT196" s="134" t="s">
        <v>69</v>
      </c>
      <c r="AU196" s="134" t="s">
        <v>76</v>
      </c>
      <c r="AY196" s="127" t="s">
        <v>136</v>
      </c>
      <c r="BK196" s="135">
        <f>SUM(BK197:BK200)</f>
        <v>0</v>
      </c>
    </row>
    <row r="197" spans="1:65" s="2" customFormat="1" ht="24.2" customHeight="1">
      <c r="A197" s="26"/>
      <c r="B197" s="138"/>
      <c r="C197" s="139" t="s">
        <v>370</v>
      </c>
      <c r="D197" s="139" t="s">
        <v>138</v>
      </c>
      <c r="E197" s="140" t="s">
        <v>385</v>
      </c>
      <c r="F197" s="141" t="s">
        <v>386</v>
      </c>
      <c r="G197" s="142" t="s">
        <v>209</v>
      </c>
      <c r="H197" s="143">
        <v>13.47</v>
      </c>
      <c r="I197" s="144"/>
      <c r="J197" s="144">
        <f>ROUND(I197*H197,2)</f>
        <v>0</v>
      </c>
      <c r="K197" s="145"/>
      <c r="L197" s="27"/>
      <c r="M197" s="146" t="s">
        <v>1</v>
      </c>
      <c r="N197" s="147" t="s">
        <v>36</v>
      </c>
      <c r="O197" s="148">
        <v>0.153</v>
      </c>
      <c r="P197" s="148">
        <f>O197*H197</f>
        <v>2.0609100000000002</v>
      </c>
      <c r="Q197" s="148">
        <v>0</v>
      </c>
      <c r="R197" s="148">
        <f>Q197*H197</f>
        <v>0</v>
      </c>
      <c r="S197" s="148">
        <v>0</v>
      </c>
      <c r="T197" s="149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201</v>
      </c>
      <c r="AT197" s="150" t="s">
        <v>138</v>
      </c>
      <c r="AU197" s="150" t="s">
        <v>89</v>
      </c>
      <c r="AY197" s="14" t="s">
        <v>136</v>
      </c>
      <c r="BE197" s="151">
        <f>IF(N197="základná",J197,0)</f>
        <v>0</v>
      </c>
      <c r="BF197" s="151">
        <f>IF(N197="znížená",J197,0)</f>
        <v>0</v>
      </c>
      <c r="BG197" s="151">
        <f>IF(N197="zákl. prenesená",J197,0)</f>
        <v>0</v>
      </c>
      <c r="BH197" s="151">
        <f>IF(N197="zníž. prenesená",J197,0)</f>
        <v>0</v>
      </c>
      <c r="BI197" s="151">
        <f>IF(N197="nulová",J197,0)</f>
        <v>0</v>
      </c>
      <c r="BJ197" s="14" t="s">
        <v>89</v>
      </c>
      <c r="BK197" s="151">
        <f>ROUND(I197*H197,2)</f>
        <v>0</v>
      </c>
      <c r="BL197" s="14" t="s">
        <v>201</v>
      </c>
      <c r="BM197" s="150" t="s">
        <v>387</v>
      </c>
    </row>
    <row r="198" spans="1:65" s="2" customFormat="1" ht="37.9" customHeight="1">
      <c r="A198" s="26"/>
      <c r="B198" s="138"/>
      <c r="C198" s="152" t="s">
        <v>374</v>
      </c>
      <c r="D198" s="152" t="s">
        <v>143</v>
      </c>
      <c r="E198" s="153" t="s">
        <v>389</v>
      </c>
      <c r="F198" s="154" t="s">
        <v>390</v>
      </c>
      <c r="G198" s="155" t="s">
        <v>141</v>
      </c>
      <c r="H198" s="156">
        <v>0.32700000000000001</v>
      </c>
      <c r="I198" s="157"/>
      <c r="J198" s="157">
        <f>ROUND(I198*H198,2)</f>
        <v>0</v>
      </c>
      <c r="K198" s="158"/>
      <c r="L198" s="159"/>
      <c r="M198" s="160" t="s">
        <v>1</v>
      </c>
      <c r="N198" s="161" t="s">
        <v>36</v>
      </c>
      <c r="O198" s="148">
        <v>0</v>
      </c>
      <c r="P198" s="148">
        <f>O198*H198</f>
        <v>0</v>
      </c>
      <c r="Q198" s="148">
        <v>0.5</v>
      </c>
      <c r="R198" s="148">
        <f>Q198*H198</f>
        <v>0.16350000000000001</v>
      </c>
      <c r="S198" s="148">
        <v>0</v>
      </c>
      <c r="T198" s="149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275</v>
      </c>
      <c r="AT198" s="150" t="s">
        <v>143</v>
      </c>
      <c r="AU198" s="150" t="s">
        <v>89</v>
      </c>
      <c r="AY198" s="14" t="s">
        <v>136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4" t="s">
        <v>89</v>
      </c>
      <c r="BK198" s="151">
        <f>ROUND(I198*H198,2)</f>
        <v>0</v>
      </c>
      <c r="BL198" s="14" t="s">
        <v>201</v>
      </c>
      <c r="BM198" s="150" t="s">
        <v>391</v>
      </c>
    </row>
    <row r="199" spans="1:65" s="2" customFormat="1" ht="24.2" customHeight="1">
      <c r="A199" s="26"/>
      <c r="B199" s="138"/>
      <c r="C199" s="139" t="s">
        <v>378</v>
      </c>
      <c r="D199" s="139" t="s">
        <v>138</v>
      </c>
      <c r="E199" s="140" t="s">
        <v>393</v>
      </c>
      <c r="F199" s="141" t="s">
        <v>394</v>
      </c>
      <c r="G199" s="142" t="s">
        <v>141</v>
      </c>
      <c r="H199" s="143">
        <v>0.32700000000000001</v>
      </c>
      <c r="I199" s="144"/>
      <c r="J199" s="144">
        <f>ROUND(I199*H199,2)</f>
        <v>0</v>
      </c>
      <c r="K199" s="145"/>
      <c r="L199" s="27"/>
      <c r="M199" s="146" t="s">
        <v>1</v>
      </c>
      <c r="N199" s="147" t="s">
        <v>36</v>
      </c>
      <c r="O199" s="148">
        <v>1E-3</v>
      </c>
      <c r="P199" s="148">
        <f>O199*H199</f>
        <v>3.2700000000000003E-4</v>
      </c>
      <c r="Q199" s="148">
        <v>2.9399999999999999E-3</v>
      </c>
      <c r="R199" s="148">
        <f>Q199*H199</f>
        <v>9.6137999999999996E-4</v>
      </c>
      <c r="S199" s="148">
        <v>0</v>
      </c>
      <c r="T199" s="149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201</v>
      </c>
      <c r="AT199" s="150" t="s">
        <v>138</v>
      </c>
      <c r="AU199" s="150" t="s">
        <v>89</v>
      </c>
      <c r="AY199" s="14" t="s">
        <v>136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4" t="s">
        <v>89</v>
      </c>
      <c r="BK199" s="151">
        <f>ROUND(I199*H199,2)</f>
        <v>0</v>
      </c>
      <c r="BL199" s="14" t="s">
        <v>201</v>
      </c>
      <c r="BM199" s="150" t="s">
        <v>395</v>
      </c>
    </row>
    <row r="200" spans="1:65" s="2" customFormat="1" ht="24.2" customHeight="1">
      <c r="A200" s="26"/>
      <c r="B200" s="138"/>
      <c r="C200" s="139" t="s">
        <v>384</v>
      </c>
      <c r="D200" s="139" t="s">
        <v>138</v>
      </c>
      <c r="E200" s="140" t="s">
        <v>397</v>
      </c>
      <c r="F200" s="141" t="s">
        <v>398</v>
      </c>
      <c r="G200" s="142" t="s">
        <v>146</v>
      </c>
      <c r="H200" s="143">
        <v>0.16400000000000001</v>
      </c>
      <c r="I200" s="144"/>
      <c r="J200" s="144">
        <f>ROUND(I200*H200,2)</f>
        <v>0</v>
      </c>
      <c r="K200" s="145"/>
      <c r="L200" s="27"/>
      <c r="M200" s="146" t="s">
        <v>1</v>
      </c>
      <c r="N200" s="147" t="s">
        <v>36</v>
      </c>
      <c r="O200" s="148">
        <v>1.7130000000000001</v>
      </c>
      <c r="P200" s="148">
        <f>O200*H200</f>
        <v>0.28093200000000002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201</v>
      </c>
      <c r="AT200" s="150" t="s">
        <v>138</v>
      </c>
      <c r="AU200" s="150" t="s">
        <v>89</v>
      </c>
      <c r="AY200" s="14" t="s">
        <v>136</v>
      </c>
      <c r="BE200" s="151">
        <f>IF(N200="základná",J200,0)</f>
        <v>0</v>
      </c>
      <c r="BF200" s="151">
        <f>IF(N200="znížená",J200,0)</f>
        <v>0</v>
      </c>
      <c r="BG200" s="151">
        <f>IF(N200="zákl. prenesená",J200,0)</f>
        <v>0</v>
      </c>
      <c r="BH200" s="151">
        <f>IF(N200="zníž. prenesená",J200,0)</f>
        <v>0</v>
      </c>
      <c r="BI200" s="151">
        <f>IF(N200="nulová",J200,0)</f>
        <v>0</v>
      </c>
      <c r="BJ200" s="14" t="s">
        <v>89</v>
      </c>
      <c r="BK200" s="151">
        <f>ROUND(I200*H200,2)</f>
        <v>0</v>
      </c>
      <c r="BL200" s="14" t="s">
        <v>201</v>
      </c>
      <c r="BM200" s="150" t="s">
        <v>399</v>
      </c>
    </row>
    <row r="201" spans="1:65" s="12" customFormat="1" ht="22.9" customHeight="1">
      <c r="B201" s="126"/>
      <c r="D201" s="127" t="s">
        <v>69</v>
      </c>
      <c r="E201" s="136" t="s">
        <v>400</v>
      </c>
      <c r="F201" s="136" t="s">
        <v>401</v>
      </c>
      <c r="J201" s="137">
        <f>BK201</f>
        <v>0</v>
      </c>
      <c r="L201" s="126"/>
      <c r="M201" s="130"/>
      <c r="N201" s="131"/>
      <c r="O201" s="131"/>
      <c r="P201" s="132">
        <f>SUM(P202:P214)</f>
        <v>60.067189999999997</v>
      </c>
      <c r="Q201" s="131"/>
      <c r="R201" s="132">
        <f>SUM(R202:R214)</f>
        <v>6.6347500000000004E-2</v>
      </c>
      <c r="S201" s="131"/>
      <c r="T201" s="133">
        <f>SUM(T202:T214)</f>
        <v>0.25460489999999997</v>
      </c>
      <c r="AR201" s="127" t="s">
        <v>89</v>
      </c>
      <c r="AT201" s="134" t="s">
        <v>69</v>
      </c>
      <c r="AU201" s="134" t="s">
        <v>76</v>
      </c>
      <c r="AY201" s="127" t="s">
        <v>136</v>
      </c>
      <c r="BK201" s="135">
        <f>SUM(BK202:BK214)</f>
        <v>0</v>
      </c>
    </row>
    <row r="202" spans="1:65" s="2" customFormat="1" ht="24.2" customHeight="1">
      <c r="A202" s="26"/>
      <c r="B202" s="138"/>
      <c r="C202" s="139" t="s">
        <v>388</v>
      </c>
      <c r="D202" s="139" t="s">
        <v>138</v>
      </c>
      <c r="E202" s="140" t="s">
        <v>403</v>
      </c>
      <c r="F202" s="141" t="s">
        <v>404</v>
      </c>
      <c r="G202" s="142" t="s">
        <v>209</v>
      </c>
      <c r="H202" s="143">
        <v>31.36</v>
      </c>
      <c r="I202" s="144"/>
      <c r="J202" s="144">
        <f t="shared" ref="J202:J214" si="40">ROUND(I202*H202,2)</f>
        <v>0</v>
      </c>
      <c r="K202" s="145"/>
      <c r="L202" s="27"/>
      <c r="M202" s="146" t="s">
        <v>1</v>
      </c>
      <c r="N202" s="147" t="s">
        <v>36</v>
      </c>
      <c r="O202" s="148">
        <v>0</v>
      </c>
      <c r="P202" s="148">
        <f t="shared" ref="P202:P214" si="41">O202*H202</f>
        <v>0</v>
      </c>
      <c r="Q202" s="148">
        <v>0</v>
      </c>
      <c r="R202" s="148">
        <f t="shared" ref="R202:R214" si="42">Q202*H202</f>
        <v>0</v>
      </c>
      <c r="S202" s="148">
        <v>4.1999999999999997E-3</v>
      </c>
      <c r="T202" s="149">
        <f t="shared" ref="T202:T214" si="43">S202*H202</f>
        <v>0.131712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201</v>
      </c>
      <c r="AT202" s="150" t="s">
        <v>138</v>
      </c>
      <c r="AU202" s="150" t="s">
        <v>89</v>
      </c>
      <c r="AY202" s="14" t="s">
        <v>136</v>
      </c>
      <c r="BE202" s="151">
        <f t="shared" ref="BE202:BE214" si="44">IF(N202="základná",J202,0)</f>
        <v>0</v>
      </c>
      <c r="BF202" s="151">
        <f t="shared" ref="BF202:BF214" si="45">IF(N202="znížená",J202,0)</f>
        <v>0</v>
      </c>
      <c r="BG202" s="151">
        <f t="shared" ref="BG202:BG214" si="46">IF(N202="zákl. prenesená",J202,0)</f>
        <v>0</v>
      </c>
      <c r="BH202" s="151">
        <f t="shared" ref="BH202:BH214" si="47">IF(N202="zníž. prenesená",J202,0)</f>
        <v>0</v>
      </c>
      <c r="BI202" s="151">
        <f t="shared" ref="BI202:BI214" si="48">IF(N202="nulová",J202,0)</f>
        <v>0</v>
      </c>
      <c r="BJ202" s="14" t="s">
        <v>89</v>
      </c>
      <c r="BK202" s="151">
        <f t="shared" ref="BK202:BK214" si="49">ROUND(I202*H202,2)</f>
        <v>0</v>
      </c>
      <c r="BL202" s="14" t="s">
        <v>201</v>
      </c>
      <c r="BM202" s="150" t="s">
        <v>405</v>
      </c>
    </row>
    <row r="203" spans="1:65" s="2" customFormat="1" ht="24.2" customHeight="1">
      <c r="A203" s="26"/>
      <c r="B203" s="138"/>
      <c r="C203" s="139" t="s">
        <v>392</v>
      </c>
      <c r="D203" s="139" t="s">
        <v>138</v>
      </c>
      <c r="E203" s="140" t="s">
        <v>407</v>
      </c>
      <c r="F203" s="141" t="s">
        <v>408</v>
      </c>
      <c r="G203" s="142" t="s">
        <v>209</v>
      </c>
      <c r="H203" s="143">
        <v>13.47</v>
      </c>
      <c r="I203" s="144"/>
      <c r="J203" s="144">
        <f t="shared" si="40"/>
        <v>0</v>
      </c>
      <c r="K203" s="145"/>
      <c r="L203" s="27"/>
      <c r="M203" s="146" t="s">
        <v>1</v>
      </c>
      <c r="N203" s="147" t="s">
        <v>36</v>
      </c>
      <c r="O203" s="148">
        <v>0.56799999999999995</v>
      </c>
      <c r="P203" s="148">
        <f t="shared" si="41"/>
        <v>7.6509599999999995</v>
      </c>
      <c r="Q203" s="148">
        <v>5.9999999999999995E-4</v>
      </c>
      <c r="R203" s="148">
        <f t="shared" si="42"/>
        <v>8.0819999999999989E-3</v>
      </c>
      <c r="S203" s="148">
        <v>0</v>
      </c>
      <c r="T203" s="149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201</v>
      </c>
      <c r="AT203" s="150" t="s">
        <v>138</v>
      </c>
      <c r="AU203" s="150" t="s">
        <v>89</v>
      </c>
      <c r="AY203" s="14" t="s">
        <v>136</v>
      </c>
      <c r="BE203" s="151">
        <f t="shared" si="44"/>
        <v>0</v>
      </c>
      <c r="BF203" s="151">
        <f t="shared" si="45"/>
        <v>0</v>
      </c>
      <c r="BG203" s="151">
        <f t="shared" si="46"/>
        <v>0</v>
      </c>
      <c r="BH203" s="151">
        <f t="shared" si="47"/>
        <v>0</v>
      </c>
      <c r="BI203" s="151">
        <f t="shared" si="48"/>
        <v>0</v>
      </c>
      <c r="BJ203" s="14" t="s">
        <v>89</v>
      </c>
      <c r="BK203" s="151">
        <f t="shared" si="49"/>
        <v>0</v>
      </c>
      <c r="BL203" s="14" t="s">
        <v>201</v>
      </c>
      <c r="BM203" s="150" t="s">
        <v>409</v>
      </c>
    </row>
    <row r="204" spans="1:65" s="2" customFormat="1" ht="24.2" customHeight="1">
      <c r="A204" s="26"/>
      <c r="B204" s="138"/>
      <c r="C204" s="139" t="s">
        <v>396</v>
      </c>
      <c r="D204" s="139" t="s">
        <v>138</v>
      </c>
      <c r="E204" s="140" t="s">
        <v>410</v>
      </c>
      <c r="F204" s="141" t="s">
        <v>411</v>
      </c>
      <c r="G204" s="142" t="s">
        <v>209</v>
      </c>
      <c r="H204" s="143">
        <v>13.47</v>
      </c>
      <c r="I204" s="144"/>
      <c r="J204" s="144">
        <f t="shared" si="40"/>
        <v>0</v>
      </c>
      <c r="K204" s="145"/>
      <c r="L204" s="27"/>
      <c r="M204" s="146" t="s">
        <v>1</v>
      </c>
      <c r="N204" s="147" t="s">
        <v>36</v>
      </c>
      <c r="O204" s="148">
        <v>5.6000000000000001E-2</v>
      </c>
      <c r="P204" s="148">
        <f t="shared" si="41"/>
        <v>0.7543200000000001</v>
      </c>
      <c r="Q204" s="148">
        <v>0</v>
      </c>
      <c r="R204" s="148">
        <f t="shared" si="42"/>
        <v>0</v>
      </c>
      <c r="S204" s="148">
        <v>2.5999999999999999E-3</v>
      </c>
      <c r="T204" s="149">
        <f t="shared" si="43"/>
        <v>3.5021999999999998E-2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201</v>
      </c>
      <c r="AT204" s="150" t="s">
        <v>138</v>
      </c>
      <c r="AU204" s="150" t="s">
        <v>89</v>
      </c>
      <c r="AY204" s="14" t="s">
        <v>136</v>
      </c>
      <c r="BE204" s="151">
        <f t="shared" si="44"/>
        <v>0</v>
      </c>
      <c r="BF204" s="151">
        <f t="shared" si="45"/>
        <v>0</v>
      </c>
      <c r="BG204" s="151">
        <f t="shared" si="46"/>
        <v>0</v>
      </c>
      <c r="BH204" s="151">
        <f t="shared" si="47"/>
        <v>0</v>
      </c>
      <c r="BI204" s="151">
        <f t="shared" si="48"/>
        <v>0</v>
      </c>
      <c r="BJ204" s="14" t="s">
        <v>89</v>
      </c>
      <c r="BK204" s="151">
        <f t="shared" si="49"/>
        <v>0</v>
      </c>
      <c r="BL204" s="14" t="s">
        <v>201</v>
      </c>
      <c r="BM204" s="150" t="s">
        <v>412</v>
      </c>
    </row>
    <row r="205" spans="1:65" s="2" customFormat="1" ht="24.2" customHeight="1">
      <c r="A205" s="26"/>
      <c r="B205" s="138"/>
      <c r="C205" s="139" t="s">
        <v>402</v>
      </c>
      <c r="D205" s="139" t="s">
        <v>138</v>
      </c>
      <c r="E205" s="140" t="s">
        <v>486</v>
      </c>
      <c r="F205" s="141" t="s">
        <v>487</v>
      </c>
      <c r="G205" s="142" t="s">
        <v>209</v>
      </c>
      <c r="H205" s="143">
        <v>8.3699999999999992</v>
      </c>
      <c r="I205" s="144"/>
      <c r="J205" s="144">
        <f t="shared" si="40"/>
        <v>0</v>
      </c>
      <c r="K205" s="145"/>
      <c r="L205" s="27"/>
      <c r="M205" s="146" t="s">
        <v>1</v>
      </c>
      <c r="N205" s="147" t="s">
        <v>36</v>
      </c>
      <c r="O205" s="148">
        <v>0.94799999999999995</v>
      </c>
      <c r="P205" s="148">
        <f t="shared" si="41"/>
        <v>7.9347599999999989</v>
      </c>
      <c r="Q205" s="148">
        <v>6.8999999999999997E-4</v>
      </c>
      <c r="R205" s="148">
        <f t="shared" si="42"/>
        <v>5.7752999999999988E-3</v>
      </c>
      <c r="S205" s="148">
        <v>0</v>
      </c>
      <c r="T205" s="149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201</v>
      </c>
      <c r="AT205" s="150" t="s">
        <v>138</v>
      </c>
      <c r="AU205" s="150" t="s">
        <v>89</v>
      </c>
      <c r="AY205" s="14" t="s">
        <v>136</v>
      </c>
      <c r="BE205" s="151">
        <f t="shared" si="44"/>
        <v>0</v>
      </c>
      <c r="BF205" s="151">
        <f t="shared" si="45"/>
        <v>0</v>
      </c>
      <c r="BG205" s="151">
        <f t="shared" si="46"/>
        <v>0</v>
      </c>
      <c r="BH205" s="151">
        <f t="shared" si="47"/>
        <v>0</v>
      </c>
      <c r="BI205" s="151">
        <f t="shared" si="48"/>
        <v>0</v>
      </c>
      <c r="BJ205" s="14" t="s">
        <v>89</v>
      </c>
      <c r="BK205" s="151">
        <f t="shared" si="49"/>
        <v>0</v>
      </c>
      <c r="BL205" s="14" t="s">
        <v>201</v>
      </c>
      <c r="BM205" s="150" t="s">
        <v>488</v>
      </c>
    </row>
    <row r="206" spans="1:65" s="2" customFormat="1" ht="24.2" customHeight="1">
      <c r="A206" s="26"/>
      <c r="B206" s="138"/>
      <c r="C206" s="139" t="s">
        <v>406</v>
      </c>
      <c r="D206" s="139" t="s">
        <v>138</v>
      </c>
      <c r="E206" s="140" t="s">
        <v>414</v>
      </c>
      <c r="F206" s="141" t="s">
        <v>415</v>
      </c>
      <c r="G206" s="142" t="s">
        <v>209</v>
      </c>
      <c r="H206" s="143">
        <v>13.47</v>
      </c>
      <c r="I206" s="144"/>
      <c r="J206" s="144">
        <f t="shared" si="40"/>
        <v>0</v>
      </c>
      <c r="K206" s="145"/>
      <c r="L206" s="27"/>
      <c r="M206" s="146" t="s">
        <v>1</v>
      </c>
      <c r="N206" s="147" t="s">
        <v>36</v>
      </c>
      <c r="O206" s="148">
        <v>5.6000000000000001E-2</v>
      </c>
      <c r="P206" s="148">
        <f t="shared" si="41"/>
        <v>0.7543200000000001</v>
      </c>
      <c r="Q206" s="148">
        <v>0</v>
      </c>
      <c r="R206" s="148">
        <f t="shared" si="42"/>
        <v>0</v>
      </c>
      <c r="S206" s="148">
        <v>3.47E-3</v>
      </c>
      <c r="T206" s="149">
        <f t="shared" si="43"/>
        <v>4.6740900000000002E-2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201</v>
      </c>
      <c r="AT206" s="150" t="s">
        <v>138</v>
      </c>
      <c r="AU206" s="150" t="s">
        <v>89</v>
      </c>
      <c r="AY206" s="14" t="s">
        <v>136</v>
      </c>
      <c r="BE206" s="151">
        <f t="shared" si="44"/>
        <v>0</v>
      </c>
      <c r="BF206" s="151">
        <f t="shared" si="45"/>
        <v>0</v>
      </c>
      <c r="BG206" s="151">
        <f t="shared" si="46"/>
        <v>0</v>
      </c>
      <c r="BH206" s="151">
        <f t="shared" si="47"/>
        <v>0</v>
      </c>
      <c r="BI206" s="151">
        <f t="shared" si="48"/>
        <v>0</v>
      </c>
      <c r="BJ206" s="14" t="s">
        <v>89</v>
      </c>
      <c r="BK206" s="151">
        <f t="shared" si="49"/>
        <v>0</v>
      </c>
      <c r="BL206" s="14" t="s">
        <v>201</v>
      </c>
      <c r="BM206" s="150" t="s">
        <v>416</v>
      </c>
    </row>
    <row r="207" spans="1:65" s="2" customFormat="1" ht="24.2" customHeight="1">
      <c r="A207" s="26"/>
      <c r="B207" s="138"/>
      <c r="C207" s="139" t="s">
        <v>354</v>
      </c>
      <c r="D207" s="139" t="s">
        <v>138</v>
      </c>
      <c r="E207" s="140" t="s">
        <v>418</v>
      </c>
      <c r="F207" s="141" t="s">
        <v>419</v>
      </c>
      <c r="G207" s="142" t="s">
        <v>209</v>
      </c>
      <c r="H207" s="143">
        <v>13.47</v>
      </c>
      <c r="I207" s="144"/>
      <c r="J207" s="144">
        <f t="shared" si="40"/>
        <v>0</v>
      </c>
      <c r="K207" s="145"/>
      <c r="L207" s="27"/>
      <c r="M207" s="146" t="s">
        <v>1</v>
      </c>
      <c r="N207" s="147" t="s">
        <v>36</v>
      </c>
      <c r="O207" s="148">
        <v>0.95299999999999996</v>
      </c>
      <c r="P207" s="148">
        <f t="shared" si="41"/>
        <v>12.83691</v>
      </c>
      <c r="Q207" s="148">
        <v>1.14E-3</v>
      </c>
      <c r="R207" s="148">
        <f t="shared" si="42"/>
        <v>1.5355799999999999E-2</v>
      </c>
      <c r="S207" s="148">
        <v>0</v>
      </c>
      <c r="T207" s="149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201</v>
      </c>
      <c r="AT207" s="150" t="s">
        <v>138</v>
      </c>
      <c r="AU207" s="150" t="s">
        <v>89</v>
      </c>
      <c r="AY207" s="14" t="s">
        <v>136</v>
      </c>
      <c r="BE207" s="151">
        <f t="shared" si="44"/>
        <v>0</v>
      </c>
      <c r="BF207" s="151">
        <f t="shared" si="45"/>
        <v>0</v>
      </c>
      <c r="BG207" s="151">
        <f t="shared" si="46"/>
        <v>0</v>
      </c>
      <c r="BH207" s="151">
        <f t="shared" si="47"/>
        <v>0</v>
      </c>
      <c r="BI207" s="151">
        <f t="shared" si="48"/>
        <v>0</v>
      </c>
      <c r="BJ207" s="14" t="s">
        <v>89</v>
      </c>
      <c r="BK207" s="151">
        <f t="shared" si="49"/>
        <v>0</v>
      </c>
      <c r="BL207" s="14" t="s">
        <v>201</v>
      </c>
      <c r="BM207" s="150" t="s">
        <v>420</v>
      </c>
    </row>
    <row r="208" spans="1:65" s="2" customFormat="1" ht="24.2" customHeight="1">
      <c r="A208" s="26"/>
      <c r="B208" s="138"/>
      <c r="C208" s="139" t="s">
        <v>413</v>
      </c>
      <c r="D208" s="139" t="s">
        <v>138</v>
      </c>
      <c r="E208" s="140" t="s">
        <v>422</v>
      </c>
      <c r="F208" s="141" t="s">
        <v>423</v>
      </c>
      <c r="G208" s="142" t="s">
        <v>159</v>
      </c>
      <c r="H208" s="143">
        <v>3</v>
      </c>
      <c r="I208" s="144"/>
      <c r="J208" s="144">
        <f t="shared" si="40"/>
        <v>0</v>
      </c>
      <c r="K208" s="145"/>
      <c r="L208" s="27"/>
      <c r="M208" s="146" t="s">
        <v>1</v>
      </c>
      <c r="N208" s="147" t="s">
        <v>36</v>
      </c>
      <c r="O208" s="148">
        <v>0.3</v>
      </c>
      <c r="P208" s="148">
        <f t="shared" si="41"/>
        <v>0.89999999999999991</v>
      </c>
      <c r="Q208" s="148">
        <v>6.0000000000000002E-5</v>
      </c>
      <c r="R208" s="148">
        <f t="shared" si="42"/>
        <v>1.8000000000000001E-4</v>
      </c>
      <c r="S208" s="148">
        <v>0</v>
      </c>
      <c r="T208" s="149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0" t="s">
        <v>201</v>
      </c>
      <c r="AT208" s="150" t="s">
        <v>138</v>
      </c>
      <c r="AU208" s="150" t="s">
        <v>89</v>
      </c>
      <c r="AY208" s="14" t="s">
        <v>136</v>
      </c>
      <c r="BE208" s="151">
        <f t="shared" si="44"/>
        <v>0</v>
      </c>
      <c r="BF208" s="151">
        <f t="shared" si="45"/>
        <v>0</v>
      </c>
      <c r="BG208" s="151">
        <f t="shared" si="46"/>
        <v>0</v>
      </c>
      <c r="BH208" s="151">
        <f t="shared" si="47"/>
        <v>0</v>
      </c>
      <c r="BI208" s="151">
        <f t="shared" si="48"/>
        <v>0</v>
      </c>
      <c r="BJ208" s="14" t="s">
        <v>89</v>
      </c>
      <c r="BK208" s="151">
        <f t="shared" si="49"/>
        <v>0</v>
      </c>
      <c r="BL208" s="14" t="s">
        <v>201</v>
      </c>
      <c r="BM208" s="150" t="s">
        <v>424</v>
      </c>
    </row>
    <row r="209" spans="1:65" s="2" customFormat="1" ht="24.2" customHeight="1">
      <c r="A209" s="26"/>
      <c r="B209" s="138"/>
      <c r="C209" s="152" t="s">
        <v>417</v>
      </c>
      <c r="D209" s="152" t="s">
        <v>143</v>
      </c>
      <c r="E209" s="153" t="s">
        <v>426</v>
      </c>
      <c r="F209" s="154" t="s">
        <v>427</v>
      </c>
      <c r="G209" s="155" t="s">
        <v>159</v>
      </c>
      <c r="H209" s="156">
        <v>3</v>
      </c>
      <c r="I209" s="157"/>
      <c r="J209" s="157">
        <f t="shared" si="40"/>
        <v>0</v>
      </c>
      <c r="K209" s="158"/>
      <c r="L209" s="159"/>
      <c r="M209" s="160" t="s">
        <v>1</v>
      </c>
      <c r="N209" s="161" t="s">
        <v>36</v>
      </c>
      <c r="O209" s="148">
        <v>0</v>
      </c>
      <c r="P209" s="148">
        <f t="shared" si="41"/>
        <v>0</v>
      </c>
      <c r="Q209" s="148">
        <v>2.2000000000000001E-4</v>
      </c>
      <c r="R209" s="148">
        <f t="shared" si="42"/>
        <v>6.6E-4</v>
      </c>
      <c r="S209" s="148">
        <v>0</v>
      </c>
      <c r="T209" s="149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275</v>
      </c>
      <c r="AT209" s="150" t="s">
        <v>143</v>
      </c>
      <c r="AU209" s="150" t="s">
        <v>89</v>
      </c>
      <c r="AY209" s="14" t="s">
        <v>136</v>
      </c>
      <c r="BE209" s="151">
        <f t="shared" si="44"/>
        <v>0</v>
      </c>
      <c r="BF209" s="151">
        <f t="shared" si="45"/>
        <v>0</v>
      </c>
      <c r="BG209" s="151">
        <f t="shared" si="46"/>
        <v>0</v>
      </c>
      <c r="BH209" s="151">
        <f t="shared" si="47"/>
        <v>0</v>
      </c>
      <c r="BI209" s="151">
        <f t="shared" si="48"/>
        <v>0</v>
      </c>
      <c r="BJ209" s="14" t="s">
        <v>89</v>
      </c>
      <c r="BK209" s="151">
        <f t="shared" si="49"/>
        <v>0</v>
      </c>
      <c r="BL209" s="14" t="s">
        <v>201</v>
      </c>
      <c r="BM209" s="150" t="s">
        <v>428</v>
      </c>
    </row>
    <row r="210" spans="1:65" s="2" customFormat="1" ht="24.2" customHeight="1">
      <c r="A210" s="26"/>
      <c r="B210" s="138"/>
      <c r="C210" s="139" t="s">
        <v>421</v>
      </c>
      <c r="D210" s="139" t="s">
        <v>138</v>
      </c>
      <c r="E210" s="140" t="s">
        <v>430</v>
      </c>
      <c r="F210" s="141" t="s">
        <v>431</v>
      </c>
      <c r="G210" s="142" t="s">
        <v>209</v>
      </c>
      <c r="H210" s="143">
        <v>9</v>
      </c>
      <c r="I210" s="144"/>
      <c r="J210" s="144">
        <f t="shared" si="40"/>
        <v>0</v>
      </c>
      <c r="K210" s="145"/>
      <c r="L210" s="27"/>
      <c r="M210" s="146" t="s">
        <v>1</v>
      </c>
      <c r="N210" s="147" t="s">
        <v>36</v>
      </c>
      <c r="O210" s="148">
        <v>0.65800000000000003</v>
      </c>
      <c r="P210" s="148">
        <f t="shared" si="41"/>
        <v>5.9220000000000006</v>
      </c>
      <c r="Q210" s="148">
        <v>1.2800000000000001E-3</v>
      </c>
      <c r="R210" s="148">
        <f t="shared" si="42"/>
        <v>1.1520000000000001E-2</v>
      </c>
      <c r="S210" s="148">
        <v>0</v>
      </c>
      <c r="T210" s="149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201</v>
      </c>
      <c r="AT210" s="150" t="s">
        <v>138</v>
      </c>
      <c r="AU210" s="150" t="s">
        <v>89</v>
      </c>
      <c r="AY210" s="14" t="s">
        <v>136</v>
      </c>
      <c r="BE210" s="151">
        <f t="shared" si="44"/>
        <v>0</v>
      </c>
      <c r="BF210" s="151">
        <f t="shared" si="45"/>
        <v>0</v>
      </c>
      <c r="BG210" s="151">
        <f t="shared" si="46"/>
        <v>0</v>
      </c>
      <c r="BH210" s="151">
        <f t="shared" si="47"/>
        <v>0</v>
      </c>
      <c r="BI210" s="151">
        <f t="shared" si="48"/>
        <v>0</v>
      </c>
      <c r="BJ210" s="14" t="s">
        <v>89</v>
      </c>
      <c r="BK210" s="151">
        <f t="shared" si="49"/>
        <v>0</v>
      </c>
      <c r="BL210" s="14" t="s">
        <v>201</v>
      </c>
      <c r="BM210" s="150" t="s">
        <v>432</v>
      </c>
    </row>
    <row r="211" spans="1:65" s="2" customFormat="1" ht="24.2" customHeight="1">
      <c r="A211" s="26"/>
      <c r="B211" s="138"/>
      <c r="C211" s="139" t="s">
        <v>425</v>
      </c>
      <c r="D211" s="139" t="s">
        <v>138</v>
      </c>
      <c r="E211" s="140" t="s">
        <v>434</v>
      </c>
      <c r="F211" s="141" t="s">
        <v>435</v>
      </c>
      <c r="G211" s="142" t="s">
        <v>159</v>
      </c>
      <c r="H211" s="143">
        <v>3</v>
      </c>
      <c r="I211" s="144"/>
      <c r="J211" s="144">
        <f t="shared" si="40"/>
        <v>0</v>
      </c>
      <c r="K211" s="145"/>
      <c r="L211" s="27"/>
      <c r="M211" s="146" t="s">
        <v>1</v>
      </c>
      <c r="N211" s="147" t="s">
        <v>36</v>
      </c>
      <c r="O211" s="148">
        <v>0</v>
      </c>
      <c r="P211" s="148">
        <f t="shared" si="41"/>
        <v>0</v>
      </c>
      <c r="Q211" s="148">
        <v>0</v>
      </c>
      <c r="R211" s="148">
        <f t="shared" si="42"/>
        <v>0</v>
      </c>
      <c r="S211" s="148">
        <v>5.1599999999999997E-3</v>
      </c>
      <c r="T211" s="149">
        <f t="shared" si="43"/>
        <v>1.5479999999999999E-2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201</v>
      </c>
      <c r="AT211" s="150" t="s">
        <v>138</v>
      </c>
      <c r="AU211" s="150" t="s">
        <v>89</v>
      </c>
      <c r="AY211" s="14" t="s">
        <v>136</v>
      </c>
      <c r="BE211" s="151">
        <f t="shared" si="44"/>
        <v>0</v>
      </c>
      <c r="BF211" s="151">
        <f t="shared" si="45"/>
        <v>0</v>
      </c>
      <c r="BG211" s="151">
        <f t="shared" si="46"/>
        <v>0</v>
      </c>
      <c r="BH211" s="151">
        <f t="shared" si="47"/>
        <v>0</v>
      </c>
      <c r="BI211" s="151">
        <f t="shared" si="48"/>
        <v>0</v>
      </c>
      <c r="BJ211" s="14" t="s">
        <v>89</v>
      </c>
      <c r="BK211" s="151">
        <f t="shared" si="49"/>
        <v>0</v>
      </c>
      <c r="BL211" s="14" t="s">
        <v>201</v>
      </c>
      <c r="BM211" s="150" t="s">
        <v>436</v>
      </c>
    </row>
    <row r="212" spans="1:65" s="2" customFormat="1" ht="24.2" customHeight="1">
      <c r="A212" s="26"/>
      <c r="B212" s="138"/>
      <c r="C212" s="139" t="s">
        <v>429</v>
      </c>
      <c r="D212" s="139" t="s">
        <v>138</v>
      </c>
      <c r="E212" s="140" t="s">
        <v>438</v>
      </c>
      <c r="F212" s="141" t="s">
        <v>439</v>
      </c>
      <c r="G212" s="142" t="s">
        <v>209</v>
      </c>
      <c r="H212" s="143">
        <v>31.36</v>
      </c>
      <c r="I212" s="144"/>
      <c r="J212" s="144">
        <f t="shared" si="40"/>
        <v>0</v>
      </c>
      <c r="K212" s="145"/>
      <c r="L212" s="27"/>
      <c r="M212" s="146" t="s">
        <v>1</v>
      </c>
      <c r="N212" s="147" t="s">
        <v>36</v>
      </c>
      <c r="O212" s="148">
        <v>0.73399999999999999</v>
      </c>
      <c r="P212" s="148">
        <f t="shared" si="41"/>
        <v>23.018239999999999</v>
      </c>
      <c r="Q212" s="148">
        <v>7.9000000000000001E-4</v>
      </c>
      <c r="R212" s="148">
        <f t="shared" si="42"/>
        <v>2.4774399999999999E-2</v>
      </c>
      <c r="S212" s="148">
        <v>0</v>
      </c>
      <c r="T212" s="149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201</v>
      </c>
      <c r="AT212" s="150" t="s">
        <v>138</v>
      </c>
      <c r="AU212" s="150" t="s">
        <v>89</v>
      </c>
      <c r="AY212" s="14" t="s">
        <v>136</v>
      </c>
      <c r="BE212" s="151">
        <f t="shared" si="44"/>
        <v>0</v>
      </c>
      <c r="BF212" s="151">
        <f t="shared" si="45"/>
        <v>0</v>
      </c>
      <c r="BG212" s="151">
        <f t="shared" si="46"/>
        <v>0</v>
      </c>
      <c r="BH212" s="151">
        <f t="shared" si="47"/>
        <v>0</v>
      </c>
      <c r="BI212" s="151">
        <f t="shared" si="48"/>
        <v>0</v>
      </c>
      <c r="BJ212" s="14" t="s">
        <v>89</v>
      </c>
      <c r="BK212" s="151">
        <f t="shared" si="49"/>
        <v>0</v>
      </c>
      <c r="BL212" s="14" t="s">
        <v>201</v>
      </c>
      <c r="BM212" s="150" t="s">
        <v>440</v>
      </c>
    </row>
    <row r="213" spans="1:65" s="2" customFormat="1" ht="24.2" customHeight="1">
      <c r="A213" s="26"/>
      <c r="B213" s="138"/>
      <c r="C213" s="139" t="s">
        <v>433</v>
      </c>
      <c r="D213" s="139" t="s">
        <v>138</v>
      </c>
      <c r="E213" s="140" t="s">
        <v>442</v>
      </c>
      <c r="F213" s="141" t="s">
        <v>443</v>
      </c>
      <c r="G213" s="142" t="s">
        <v>209</v>
      </c>
      <c r="H213" s="143">
        <v>9</v>
      </c>
      <c r="I213" s="144"/>
      <c r="J213" s="144">
        <f t="shared" si="40"/>
        <v>0</v>
      </c>
      <c r="K213" s="145"/>
      <c r="L213" s="27"/>
      <c r="M213" s="146" t="s">
        <v>1</v>
      </c>
      <c r="N213" s="147" t="s">
        <v>36</v>
      </c>
      <c r="O213" s="148">
        <v>0</v>
      </c>
      <c r="P213" s="148">
        <f t="shared" si="41"/>
        <v>0</v>
      </c>
      <c r="Q213" s="148">
        <v>0</v>
      </c>
      <c r="R213" s="148">
        <f t="shared" si="42"/>
        <v>0</v>
      </c>
      <c r="S213" s="148">
        <v>2.8500000000000001E-3</v>
      </c>
      <c r="T213" s="149">
        <f t="shared" si="43"/>
        <v>2.5649999999999999E-2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201</v>
      </c>
      <c r="AT213" s="150" t="s">
        <v>138</v>
      </c>
      <c r="AU213" s="150" t="s">
        <v>89</v>
      </c>
      <c r="AY213" s="14" t="s">
        <v>136</v>
      </c>
      <c r="BE213" s="151">
        <f t="shared" si="44"/>
        <v>0</v>
      </c>
      <c r="BF213" s="151">
        <f t="shared" si="45"/>
        <v>0</v>
      </c>
      <c r="BG213" s="151">
        <f t="shared" si="46"/>
        <v>0</v>
      </c>
      <c r="BH213" s="151">
        <f t="shared" si="47"/>
        <v>0</v>
      </c>
      <c r="BI213" s="151">
        <f t="shared" si="48"/>
        <v>0</v>
      </c>
      <c r="BJ213" s="14" t="s">
        <v>89</v>
      </c>
      <c r="BK213" s="151">
        <f t="shared" si="49"/>
        <v>0</v>
      </c>
      <c r="BL213" s="14" t="s">
        <v>201</v>
      </c>
      <c r="BM213" s="150" t="s">
        <v>444</v>
      </c>
    </row>
    <row r="214" spans="1:65" s="2" customFormat="1" ht="24.2" customHeight="1">
      <c r="A214" s="26"/>
      <c r="B214" s="138"/>
      <c r="C214" s="139" t="s">
        <v>437</v>
      </c>
      <c r="D214" s="139" t="s">
        <v>138</v>
      </c>
      <c r="E214" s="140" t="s">
        <v>446</v>
      </c>
      <c r="F214" s="141" t="s">
        <v>447</v>
      </c>
      <c r="G214" s="142" t="s">
        <v>146</v>
      </c>
      <c r="H214" s="143">
        <v>6.6000000000000003E-2</v>
      </c>
      <c r="I214" s="144"/>
      <c r="J214" s="144">
        <f t="shared" si="40"/>
        <v>0</v>
      </c>
      <c r="K214" s="145"/>
      <c r="L214" s="27"/>
      <c r="M214" s="146" t="s">
        <v>1</v>
      </c>
      <c r="N214" s="147" t="s">
        <v>36</v>
      </c>
      <c r="O214" s="148">
        <v>4.4800000000000004</v>
      </c>
      <c r="P214" s="148">
        <f t="shared" si="41"/>
        <v>0.29568000000000005</v>
      </c>
      <c r="Q214" s="148">
        <v>0</v>
      </c>
      <c r="R214" s="148">
        <f t="shared" si="42"/>
        <v>0</v>
      </c>
      <c r="S214" s="148">
        <v>0</v>
      </c>
      <c r="T214" s="149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201</v>
      </c>
      <c r="AT214" s="150" t="s">
        <v>138</v>
      </c>
      <c r="AU214" s="150" t="s">
        <v>89</v>
      </c>
      <c r="AY214" s="14" t="s">
        <v>136</v>
      </c>
      <c r="BE214" s="151">
        <f t="shared" si="44"/>
        <v>0</v>
      </c>
      <c r="BF214" s="151">
        <f t="shared" si="45"/>
        <v>0</v>
      </c>
      <c r="BG214" s="151">
        <f t="shared" si="46"/>
        <v>0</v>
      </c>
      <c r="BH214" s="151">
        <f t="shared" si="47"/>
        <v>0</v>
      </c>
      <c r="BI214" s="151">
        <f t="shared" si="48"/>
        <v>0</v>
      </c>
      <c r="BJ214" s="14" t="s">
        <v>89</v>
      </c>
      <c r="BK214" s="151">
        <f t="shared" si="49"/>
        <v>0</v>
      </c>
      <c r="BL214" s="14" t="s">
        <v>201</v>
      </c>
      <c r="BM214" s="150" t="s">
        <v>448</v>
      </c>
    </row>
    <row r="215" spans="1:65" s="12" customFormat="1" ht="25.9" customHeight="1">
      <c r="B215" s="126"/>
      <c r="D215" s="127" t="s">
        <v>69</v>
      </c>
      <c r="E215" s="128" t="s">
        <v>143</v>
      </c>
      <c r="F215" s="128" t="s">
        <v>463</v>
      </c>
      <c r="J215" s="129">
        <f>BK215</f>
        <v>0</v>
      </c>
      <c r="L215" s="126"/>
      <c r="M215" s="130"/>
      <c r="N215" s="131"/>
      <c r="O215" s="131"/>
      <c r="P215" s="132">
        <f>P216</f>
        <v>0</v>
      </c>
      <c r="Q215" s="131"/>
      <c r="R215" s="132">
        <f>R216</f>
        <v>0</v>
      </c>
      <c r="S215" s="131"/>
      <c r="T215" s="133">
        <f>T216</f>
        <v>0</v>
      </c>
      <c r="AR215" s="127" t="s">
        <v>92</v>
      </c>
      <c r="AT215" s="134" t="s">
        <v>69</v>
      </c>
      <c r="AU215" s="134" t="s">
        <v>70</v>
      </c>
      <c r="AY215" s="127" t="s">
        <v>136</v>
      </c>
      <c r="BK215" s="135">
        <f>BK216</f>
        <v>0</v>
      </c>
    </row>
    <row r="216" spans="1:65" s="12" customFormat="1" ht="22.9" customHeight="1">
      <c r="B216" s="126"/>
      <c r="D216" s="127" t="s">
        <v>69</v>
      </c>
      <c r="E216" s="136" t="s">
        <v>464</v>
      </c>
      <c r="F216" s="136" t="s">
        <v>465</v>
      </c>
      <c r="J216" s="137">
        <f>BK216</f>
        <v>0</v>
      </c>
      <c r="L216" s="126"/>
      <c r="M216" s="130"/>
      <c r="N216" s="131"/>
      <c r="O216" s="131"/>
      <c r="P216" s="132">
        <f>P217</f>
        <v>0</v>
      </c>
      <c r="Q216" s="131"/>
      <c r="R216" s="132">
        <f>R217</f>
        <v>0</v>
      </c>
      <c r="S216" s="131"/>
      <c r="T216" s="133">
        <f>T217</f>
        <v>0</v>
      </c>
      <c r="AR216" s="127" t="s">
        <v>92</v>
      </c>
      <c r="AT216" s="134" t="s">
        <v>69</v>
      </c>
      <c r="AU216" s="134" t="s">
        <v>76</v>
      </c>
      <c r="AY216" s="127" t="s">
        <v>136</v>
      </c>
      <c r="BK216" s="135">
        <f>BK217</f>
        <v>0</v>
      </c>
    </row>
    <row r="217" spans="1:65" s="2" customFormat="1" ht="24.2" customHeight="1">
      <c r="A217" s="26"/>
      <c r="B217" s="138"/>
      <c r="C217" s="139" t="s">
        <v>441</v>
      </c>
      <c r="D217" s="139" t="s">
        <v>138</v>
      </c>
      <c r="E217" s="140" t="s">
        <v>467</v>
      </c>
      <c r="F217" s="141" t="s">
        <v>468</v>
      </c>
      <c r="G217" s="142" t="s">
        <v>151</v>
      </c>
      <c r="H217" s="143">
        <v>114.634</v>
      </c>
      <c r="I217" s="144"/>
      <c r="J217" s="144">
        <f>ROUND(I217*H217,2)</f>
        <v>0</v>
      </c>
      <c r="K217" s="145"/>
      <c r="L217" s="27"/>
      <c r="M217" s="146" t="s">
        <v>1</v>
      </c>
      <c r="N217" s="147" t="s">
        <v>36</v>
      </c>
      <c r="O217" s="148">
        <v>0</v>
      </c>
      <c r="P217" s="148">
        <f>O217*H217</f>
        <v>0</v>
      </c>
      <c r="Q217" s="148">
        <v>0</v>
      </c>
      <c r="R217" s="148">
        <f>Q217*H217</f>
        <v>0</v>
      </c>
      <c r="S217" s="148">
        <v>0</v>
      </c>
      <c r="T217" s="149">
        <f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0" t="s">
        <v>354</v>
      </c>
      <c r="AT217" s="150" t="s">
        <v>138</v>
      </c>
      <c r="AU217" s="150" t="s">
        <v>89</v>
      </c>
      <c r="AY217" s="14" t="s">
        <v>136</v>
      </c>
      <c r="BE217" s="151">
        <f>IF(N217="základná",J217,0)</f>
        <v>0</v>
      </c>
      <c r="BF217" s="151">
        <f>IF(N217="znížená",J217,0)</f>
        <v>0</v>
      </c>
      <c r="BG217" s="151">
        <f>IF(N217="zákl. prenesená",J217,0)</f>
        <v>0</v>
      </c>
      <c r="BH217" s="151">
        <f>IF(N217="zníž. prenesená",J217,0)</f>
        <v>0</v>
      </c>
      <c r="BI217" s="151">
        <f>IF(N217="nulová",J217,0)</f>
        <v>0</v>
      </c>
      <c r="BJ217" s="14" t="s">
        <v>89</v>
      </c>
      <c r="BK217" s="151">
        <f>ROUND(I217*H217,2)</f>
        <v>0</v>
      </c>
      <c r="BL217" s="14" t="s">
        <v>354</v>
      </c>
      <c r="BM217" s="150" t="s">
        <v>469</v>
      </c>
    </row>
    <row r="218" spans="1:65" s="12" customFormat="1" ht="25.9" customHeight="1">
      <c r="B218" s="126"/>
      <c r="D218" s="127" t="s">
        <v>69</v>
      </c>
      <c r="E218" s="128" t="s">
        <v>470</v>
      </c>
      <c r="F218" s="128" t="s">
        <v>471</v>
      </c>
      <c r="J218" s="129">
        <f>BK218</f>
        <v>0</v>
      </c>
      <c r="L218" s="126"/>
      <c r="M218" s="130"/>
      <c r="N218" s="131"/>
      <c r="O218" s="131"/>
      <c r="P218" s="132">
        <f>P219</f>
        <v>0</v>
      </c>
      <c r="Q218" s="131"/>
      <c r="R218" s="132">
        <f>R219</f>
        <v>0</v>
      </c>
      <c r="S218" s="131"/>
      <c r="T218" s="133">
        <f>T219</f>
        <v>0</v>
      </c>
      <c r="AR218" s="127" t="s">
        <v>156</v>
      </c>
      <c r="AT218" s="134" t="s">
        <v>69</v>
      </c>
      <c r="AU218" s="134" t="s">
        <v>70</v>
      </c>
      <c r="AY218" s="127" t="s">
        <v>136</v>
      </c>
      <c r="BK218" s="135">
        <f>BK219</f>
        <v>0</v>
      </c>
    </row>
    <row r="219" spans="1:65" s="2" customFormat="1" ht="14.45" customHeight="1">
      <c r="A219" s="26"/>
      <c r="B219" s="138"/>
      <c r="C219" s="139" t="s">
        <v>445</v>
      </c>
      <c r="D219" s="139" t="s">
        <v>138</v>
      </c>
      <c r="E219" s="140" t="s">
        <v>473</v>
      </c>
      <c r="F219" s="141" t="s">
        <v>474</v>
      </c>
      <c r="G219" s="142" t="s">
        <v>159</v>
      </c>
      <c r="H219" s="143">
        <v>1</v>
      </c>
      <c r="I219" s="144"/>
      <c r="J219" s="144">
        <f>ROUND(I219*H219,2)</f>
        <v>0</v>
      </c>
      <c r="K219" s="145"/>
      <c r="L219" s="27"/>
      <c r="M219" s="162" t="s">
        <v>1</v>
      </c>
      <c r="N219" s="163" t="s">
        <v>36</v>
      </c>
      <c r="O219" s="164">
        <v>0</v>
      </c>
      <c r="P219" s="164">
        <f>O219*H219</f>
        <v>0</v>
      </c>
      <c r="Q219" s="164">
        <v>0</v>
      </c>
      <c r="R219" s="164">
        <f>Q219*H219</f>
        <v>0</v>
      </c>
      <c r="S219" s="164">
        <v>0</v>
      </c>
      <c r="T219" s="165">
        <f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95</v>
      </c>
      <c r="AT219" s="150" t="s">
        <v>138</v>
      </c>
      <c r="AU219" s="150" t="s">
        <v>76</v>
      </c>
      <c r="AY219" s="14" t="s">
        <v>136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4" t="s">
        <v>89</v>
      </c>
      <c r="BK219" s="151">
        <f>ROUND(I219*H219,2)</f>
        <v>0</v>
      </c>
      <c r="BL219" s="14" t="s">
        <v>95</v>
      </c>
      <c r="BM219" s="150" t="s">
        <v>475</v>
      </c>
    </row>
    <row r="220" spans="1:65" s="2" customFormat="1" ht="6.95" customHeight="1">
      <c r="A220" s="26"/>
      <c r="B220" s="41"/>
      <c r="C220" s="42"/>
      <c r="D220" s="42"/>
      <c r="E220" s="42"/>
      <c r="F220" s="42"/>
      <c r="G220" s="42"/>
      <c r="H220" s="42"/>
      <c r="I220" s="42"/>
      <c r="J220" s="42"/>
      <c r="K220" s="42"/>
      <c r="L220" s="27"/>
      <c r="M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</row>
  </sheetData>
  <autoFilter ref="C130:K219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24"/>
  <sheetViews>
    <sheetView showGridLines="0" topLeftCell="A101" workbookViewId="0">
      <selection activeCell="I128" sqref="I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92" t="s">
        <v>489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ROUND((SUM(BE117:BE123)),  2)</f>
        <v>0</v>
      </c>
      <c r="G33" s="26"/>
      <c r="H33" s="26"/>
      <c r="I33" s="95">
        <v>0.2</v>
      </c>
      <c r="J33" s="94">
        <f>ROUND(((SUM(BE117:BE123))*I33),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ROUND((SUM(BF117:BF123)),  2)</f>
        <v>0</v>
      </c>
      <c r="G34" s="26"/>
      <c r="H34" s="26"/>
      <c r="I34" s="95">
        <v>0.2</v>
      </c>
      <c r="J34" s="94">
        <f>ROUND(((SUM(BF117:BF123))*I34),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ROUND((SUM(BG117:BG123)),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ROUND((SUM(BH117:BH123)),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ROUND((SUM(BI117:BI123)),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92" t="str">
        <f>E9</f>
        <v>1.4b - SO01.4 Zelená strecha MS - Kotolňa (len tepelná izolácia strechy)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490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6.95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6.95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4.95" customHeight="1">
      <c r="A104" s="26"/>
      <c r="B104" s="27"/>
      <c r="C104" s="18" t="s">
        <v>122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12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02" t="str">
        <f>E7</f>
        <v>Vodozádržné opatrenia v obci Vinica</v>
      </c>
      <c r="F107" s="203"/>
      <c r="G107" s="203"/>
      <c r="H107" s="203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99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75" customHeight="1">
      <c r="A109" s="26"/>
      <c r="B109" s="27"/>
      <c r="C109" s="26"/>
      <c r="D109" s="26"/>
      <c r="E109" s="192" t="str">
        <f>E9</f>
        <v>1.4b - SO01.4 Zelená strecha MS - Kotolňa (len tepelná izolácia strechy)</v>
      </c>
      <c r="F109" s="201"/>
      <c r="G109" s="201"/>
      <c r="H109" s="201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>Obec Vinica</v>
      </c>
      <c r="G111" s="26"/>
      <c r="H111" s="26"/>
      <c r="I111" s="23" t="s">
        <v>18</v>
      </c>
      <c r="J111" s="49">
        <f>IF(J12="","",J12)</f>
        <v>44306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>
      <c r="A113" s="26"/>
      <c r="B113" s="27"/>
      <c r="C113" s="23" t="s">
        <v>19</v>
      </c>
      <c r="D113" s="26"/>
      <c r="E113" s="26"/>
      <c r="F113" s="21" t="str">
        <f>E15</f>
        <v>Obec Vinica</v>
      </c>
      <c r="G113" s="26"/>
      <c r="H113" s="26"/>
      <c r="I113" s="23" t="s">
        <v>24</v>
      </c>
      <c r="J113" s="24" t="str">
        <f>E21</f>
        <v>JM1 s.r.o.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22</v>
      </c>
      <c r="D114" s="26"/>
      <c r="E114" s="26"/>
      <c r="F114" s="21" t="str">
        <f>IF(E18="","",E18)</f>
        <v xml:space="preserve"> </v>
      </c>
      <c r="G114" s="26"/>
      <c r="H114" s="26"/>
      <c r="I114" s="23" t="s">
        <v>27</v>
      </c>
      <c r="J114" s="24" t="str">
        <f>E24</f>
        <v>Ing. Feciľak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5"/>
      <c r="B116" s="116"/>
      <c r="C116" s="117" t="s">
        <v>123</v>
      </c>
      <c r="D116" s="118" t="s">
        <v>55</v>
      </c>
      <c r="E116" s="118" t="s">
        <v>51</v>
      </c>
      <c r="F116" s="118" t="s">
        <v>52</v>
      </c>
      <c r="G116" s="118" t="s">
        <v>124</v>
      </c>
      <c r="H116" s="118" t="s">
        <v>125</v>
      </c>
      <c r="I116" s="118" t="s">
        <v>126</v>
      </c>
      <c r="J116" s="119" t="s">
        <v>102</v>
      </c>
      <c r="K116" s="120" t="s">
        <v>127</v>
      </c>
      <c r="L116" s="121"/>
      <c r="M116" s="56" t="s">
        <v>1</v>
      </c>
      <c r="N116" s="57" t="s">
        <v>34</v>
      </c>
      <c r="O116" s="57" t="s">
        <v>128</v>
      </c>
      <c r="P116" s="57" t="s">
        <v>129</v>
      </c>
      <c r="Q116" s="57" t="s">
        <v>130</v>
      </c>
      <c r="R116" s="57" t="s">
        <v>131</v>
      </c>
      <c r="S116" s="57" t="s">
        <v>132</v>
      </c>
      <c r="T116" s="58" t="s">
        <v>133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" customHeight="1">
      <c r="A117" s="26"/>
      <c r="B117" s="27"/>
      <c r="C117" s="63" t="s">
        <v>103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59"/>
      <c r="N117" s="50"/>
      <c r="O117" s="60"/>
      <c r="P117" s="123">
        <f>P118</f>
        <v>28.70468</v>
      </c>
      <c r="Q117" s="60"/>
      <c r="R117" s="123">
        <f>R118</f>
        <v>0.60539193000000002</v>
      </c>
      <c r="S117" s="60"/>
      <c r="T117" s="124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69</v>
      </c>
      <c r="AU117" s="14" t="s">
        <v>104</v>
      </c>
      <c r="BK117" s="125">
        <f>BK118</f>
        <v>0</v>
      </c>
    </row>
    <row r="118" spans="1:65" s="12" customFormat="1" ht="25.9" customHeight="1">
      <c r="B118" s="126"/>
      <c r="D118" s="127" t="s">
        <v>69</v>
      </c>
      <c r="E118" s="128" t="s">
        <v>360</v>
      </c>
      <c r="F118" s="128" t="s">
        <v>361</v>
      </c>
      <c r="J118" s="129">
        <f>BK118</f>
        <v>0</v>
      </c>
      <c r="L118" s="126"/>
      <c r="M118" s="130"/>
      <c r="N118" s="131"/>
      <c r="O118" s="131"/>
      <c r="P118" s="132">
        <f>SUM(P119:P123)</f>
        <v>28.70468</v>
      </c>
      <c r="Q118" s="131"/>
      <c r="R118" s="132">
        <f>SUM(R119:R123)</f>
        <v>0.60539193000000002</v>
      </c>
      <c r="S118" s="131"/>
      <c r="T118" s="133">
        <f>SUM(T119:T123)</f>
        <v>0</v>
      </c>
      <c r="AR118" s="127" t="s">
        <v>89</v>
      </c>
      <c r="AT118" s="134" t="s">
        <v>69</v>
      </c>
      <c r="AU118" s="134" t="s">
        <v>70</v>
      </c>
      <c r="AY118" s="127" t="s">
        <v>136</v>
      </c>
      <c r="BK118" s="135">
        <f>SUM(BK119:BK123)</f>
        <v>0</v>
      </c>
    </row>
    <row r="119" spans="1:65" s="2" customFormat="1" ht="24.2" customHeight="1">
      <c r="A119" s="26"/>
      <c r="B119" s="138"/>
      <c r="C119" s="139" t="s">
        <v>76</v>
      </c>
      <c r="D119" s="139" t="s">
        <v>138</v>
      </c>
      <c r="E119" s="140" t="s">
        <v>363</v>
      </c>
      <c r="F119" s="141" t="s">
        <v>364</v>
      </c>
      <c r="G119" s="142" t="s">
        <v>151</v>
      </c>
      <c r="H119" s="143">
        <v>89.86</v>
      </c>
      <c r="I119" s="144"/>
      <c r="J119" s="144">
        <f>ROUND(I119*H119,2)</f>
        <v>0</v>
      </c>
      <c r="K119" s="145"/>
      <c r="L119" s="27"/>
      <c r="M119" s="146" t="s">
        <v>1</v>
      </c>
      <c r="N119" s="147" t="s">
        <v>36</v>
      </c>
      <c r="O119" s="148">
        <v>0.245</v>
      </c>
      <c r="P119" s="148">
        <f>O119*H119</f>
        <v>22.015699999999999</v>
      </c>
      <c r="Q119" s="148">
        <v>1.2E-4</v>
      </c>
      <c r="R119" s="148">
        <f>Q119*H119</f>
        <v>1.07832E-2</v>
      </c>
      <c r="S119" s="148">
        <v>0</v>
      </c>
      <c r="T119" s="149">
        <f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0" t="s">
        <v>201</v>
      </c>
      <c r="AT119" s="150" t="s">
        <v>138</v>
      </c>
      <c r="AU119" s="150" t="s">
        <v>76</v>
      </c>
      <c r="AY119" s="14" t="s">
        <v>136</v>
      </c>
      <c r="BE119" s="151">
        <f>IF(N119="základná",J119,0)</f>
        <v>0</v>
      </c>
      <c r="BF119" s="151">
        <f>IF(N119="znížená",J119,0)</f>
        <v>0</v>
      </c>
      <c r="BG119" s="151">
        <f>IF(N119="zákl. prenesená",J119,0)</f>
        <v>0</v>
      </c>
      <c r="BH119" s="151">
        <f>IF(N119="zníž. prenesená",J119,0)</f>
        <v>0</v>
      </c>
      <c r="BI119" s="151">
        <f>IF(N119="nulová",J119,0)</f>
        <v>0</v>
      </c>
      <c r="BJ119" s="14" t="s">
        <v>89</v>
      </c>
      <c r="BK119" s="151">
        <f>ROUND(I119*H119,2)</f>
        <v>0</v>
      </c>
      <c r="BL119" s="14" t="s">
        <v>201</v>
      </c>
      <c r="BM119" s="150" t="s">
        <v>365</v>
      </c>
    </row>
    <row r="120" spans="1:65" s="2" customFormat="1" ht="24.2" customHeight="1">
      <c r="A120" s="26"/>
      <c r="B120" s="138"/>
      <c r="C120" s="152" t="s">
        <v>89</v>
      </c>
      <c r="D120" s="152" t="s">
        <v>143</v>
      </c>
      <c r="E120" s="153" t="s">
        <v>367</v>
      </c>
      <c r="F120" s="154" t="s">
        <v>368</v>
      </c>
      <c r="G120" s="155" t="s">
        <v>151</v>
      </c>
      <c r="H120" s="156">
        <v>91.656999999999996</v>
      </c>
      <c r="I120" s="157"/>
      <c r="J120" s="157">
        <f>ROUND(I120*H120,2)</f>
        <v>0</v>
      </c>
      <c r="K120" s="158"/>
      <c r="L120" s="159"/>
      <c r="M120" s="160" t="s">
        <v>1</v>
      </c>
      <c r="N120" s="161" t="s">
        <v>36</v>
      </c>
      <c r="O120" s="148">
        <v>0</v>
      </c>
      <c r="P120" s="148">
        <f>O120*H120</f>
        <v>0</v>
      </c>
      <c r="Q120" s="148">
        <v>6.0000000000000001E-3</v>
      </c>
      <c r="R120" s="148">
        <f>Q120*H120</f>
        <v>0.54994200000000004</v>
      </c>
      <c r="S120" s="148">
        <v>0</v>
      </c>
      <c r="T120" s="149">
        <f>S120*H120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275</v>
      </c>
      <c r="AT120" s="150" t="s">
        <v>143</v>
      </c>
      <c r="AU120" s="150" t="s">
        <v>76</v>
      </c>
      <c r="AY120" s="14" t="s">
        <v>136</v>
      </c>
      <c r="BE120" s="151">
        <f>IF(N120="základná",J120,0)</f>
        <v>0</v>
      </c>
      <c r="BF120" s="151">
        <f>IF(N120="znížená",J120,0)</f>
        <v>0</v>
      </c>
      <c r="BG120" s="151">
        <f>IF(N120="zákl. prenesená",J120,0)</f>
        <v>0</v>
      </c>
      <c r="BH120" s="151">
        <f>IF(N120="zníž. prenesená",J120,0)</f>
        <v>0</v>
      </c>
      <c r="BI120" s="151">
        <f>IF(N120="nulová",J120,0)</f>
        <v>0</v>
      </c>
      <c r="BJ120" s="14" t="s">
        <v>89</v>
      </c>
      <c r="BK120" s="151">
        <f>ROUND(I120*H120,2)</f>
        <v>0</v>
      </c>
      <c r="BL120" s="14" t="s">
        <v>201</v>
      </c>
      <c r="BM120" s="150" t="s">
        <v>369</v>
      </c>
    </row>
    <row r="121" spans="1:65" s="2" customFormat="1" ht="14.45" customHeight="1">
      <c r="A121" s="26"/>
      <c r="B121" s="138"/>
      <c r="C121" s="139" t="s">
        <v>92</v>
      </c>
      <c r="D121" s="139" t="s">
        <v>138</v>
      </c>
      <c r="E121" s="140" t="s">
        <v>371</v>
      </c>
      <c r="F121" s="141" t="s">
        <v>372</v>
      </c>
      <c r="G121" s="142" t="s">
        <v>151</v>
      </c>
      <c r="H121" s="143">
        <v>24.774000000000001</v>
      </c>
      <c r="I121" s="144"/>
      <c r="J121" s="144">
        <f>ROUND(I121*H121,2)</f>
        <v>0</v>
      </c>
      <c r="K121" s="145"/>
      <c r="L121" s="27"/>
      <c r="M121" s="146" t="s">
        <v>1</v>
      </c>
      <c r="N121" s="147" t="s">
        <v>36</v>
      </c>
      <c r="O121" s="148">
        <v>0.27</v>
      </c>
      <c r="P121" s="148">
        <f>O121*H121</f>
        <v>6.6889800000000008</v>
      </c>
      <c r="Q121" s="148">
        <v>1.2E-4</v>
      </c>
      <c r="R121" s="148">
        <f>Q121*H121</f>
        <v>2.9728800000000002E-3</v>
      </c>
      <c r="S121" s="148">
        <v>0</v>
      </c>
      <c r="T121" s="149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201</v>
      </c>
      <c r="AT121" s="150" t="s">
        <v>138</v>
      </c>
      <c r="AU121" s="150" t="s">
        <v>76</v>
      </c>
      <c r="AY121" s="14" t="s">
        <v>136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89</v>
      </c>
      <c r="BK121" s="151">
        <f>ROUND(I121*H121,2)</f>
        <v>0</v>
      </c>
      <c r="BL121" s="14" t="s">
        <v>201</v>
      </c>
      <c r="BM121" s="150" t="s">
        <v>373</v>
      </c>
    </row>
    <row r="122" spans="1:65" s="2" customFormat="1" ht="14.45" customHeight="1">
      <c r="A122" s="26"/>
      <c r="B122" s="138"/>
      <c r="C122" s="152" t="s">
        <v>95</v>
      </c>
      <c r="D122" s="152" t="s">
        <v>143</v>
      </c>
      <c r="E122" s="153" t="s">
        <v>375</v>
      </c>
      <c r="F122" s="154" t="s">
        <v>376</v>
      </c>
      <c r="G122" s="155" t="s">
        <v>151</v>
      </c>
      <c r="H122" s="156">
        <v>25.268999999999998</v>
      </c>
      <c r="I122" s="157"/>
      <c r="J122" s="157">
        <f>ROUND(I122*H122,2)</f>
        <v>0</v>
      </c>
      <c r="K122" s="158"/>
      <c r="L122" s="159"/>
      <c r="M122" s="160" t="s">
        <v>1</v>
      </c>
      <c r="N122" s="161" t="s">
        <v>36</v>
      </c>
      <c r="O122" s="148">
        <v>0</v>
      </c>
      <c r="P122" s="148">
        <f>O122*H122</f>
        <v>0</v>
      </c>
      <c r="Q122" s="148">
        <v>1.65E-3</v>
      </c>
      <c r="R122" s="148">
        <f>Q122*H122</f>
        <v>4.1693849999999998E-2</v>
      </c>
      <c r="S122" s="148">
        <v>0</v>
      </c>
      <c r="T122" s="149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275</v>
      </c>
      <c r="AT122" s="150" t="s">
        <v>143</v>
      </c>
      <c r="AU122" s="150" t="s">
        <v>76</v>
      </c>
      <c r="AY122" s="14" t="s">
        <v>136</v>
      </c>
      <c r="BE122" s="151">
        <f>IF(N122="základná",J122,0)</f>
        <v>0</v>
      </c>
      <c r="BF122" s="151">
        <f>IF(N122="znížená",J122,0)</f>
        <v>0</v>
      </c>
      <c r="BG122" s="151">
        <f>IF(N122="zákl. prenesená",J122,0)</f>
        <v>0</v>
      </c>
      <c r="BH122" s="151">
        <f>IF(N122="zníž. prenesená",J122,0)</f>
        <v>0</v>
      </c>
      <c r="BI122" s="151">
        <f>IF(N122="nulová",J122,0)</f>
        <v>0</v>
      </c>
      <c r="BJ122" s="14" t="s">
        <v>89</v>
      </c>
      <c r="BK122" s="151">
        <f>ROUND(I122*H122,2)</f>
        <v>0</v>
      </c>
      <c r="BL122" s="14" t="s">
        <v>201</v>
      </c>
      <c r="BM122" s="150" t="s">
        <v>377</v>
      </c>
    </row>
    <row r="123" spans="1:65" s="2" customFormat="1" ht="24.2" customHeight="1">
      <c r="A123" s="26"/>
      <c r="B123" s="138"/>
      <c r="C123" s="139" t="s">
        <v>156</v>
      </c>
      <c r="D123" s="139" t="s">
        <v>138</v>
      </c>
      <c r="E123" s="140" t="s">
        <v>379</v>
      </c>
      <c r="F123" s="141" t="s">
        <v>380</v>
      </c>
      <c r="G123" s="142" t="s">
        <v>146</v>
      </c>
      <c r="H123" s="143">
        <v>0.60499999999999998</v>
      </c>
      <c r="I123" s="144"/>
      <c r="J123" s="144">
        <f>ROUND(I123*H123,2)</f>
        <v>0</v>
      </c>
      <c r="K123" s="145"/>
      <c r="L123" s="27"/>
      <c r="M123" s="162" t="s">
        <v>1</v>
      </c>
      <c r="N123" s="163" t="s">
        <v>36</v>
      </c>
      <c r="O123" s="164">
        <v>0</v>
      </c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201</v>
      </c>
      <c r="AT123" s="150" t="s">
        <v>138</v>
      </c>
      <c r="AU123" s="150" t="s">
        <v>76</v>
      </c>
      <c r="AY123" s="14" t="s">
        <v>136</v>
      </c>
      <c r="BE123" s="151">
        <f>IF(N123="základná",J123,0)</f>
        <v>0</v>
      </c>
      <c r="BF123" s="151">
        <f>IF(N123="znížená",J123,0)</f>
        <v>0</v>
      </c>
      <c r="BG123" s="151">
        <f>IF(N123="zákl. prenesená",J123,0)</f>
        <v>0</v>
      </c>
      <c r="BH123" s="151">
        <f>IF(N123="zníž. prenesená",J123,0)</f>
        <v>0</v>
      </c>
      <c r="BI123" s="151">
        <f>IF(N123="nulová",J123,0)</f>
        <v>0</v>
      </c>
      <c r="BJ123" s="14" t="s">
        <v>89</v>
      </c>
      <c r="BK123" s="151">
        <f>ROUND(I123*H123,2)</f>
        <v>0</v>
      </c>
      <c r="BL123" s="14" t="s">
        <v>201</v>
      </c>
      <c r="BM123" s="150" t="s">
        <v>381</v>
      </c>
    </row>
    <row r="124" spans="1:65" s="2" customFormat="1" ht="6.95" customHeight="1">
      <c r="A124" s="26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27"/>
      <c r="M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</sheetData>
  <autoFilter ref="C116:K123" xr:uid="{00000000-0009-0000-0000-000006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92"/>
  <sheetViews>
    <sheetView showGridLines="0" tabSelected="1" topLeftCell="A146" workbookViewId="0">
      <selection activeCell="Z157" sqref="Z15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2" t="s">
        <v>491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ROUND(J126,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ROUND((SUM(BE126:BE191)),  2)</f>
        <v>0</v>
      </c>
      <c r="G33" s="26"/>
      <c r="H33" s="26"/>
      <c r="I33" s="95">
        <v>0.2</v>
      </c>
      <c r="J33" s="94">
        <f>ROUND(((SUM(BE126:BE191))*I33),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ROUND((SUM(BF126:BF191)),  2)</f>
        <v>0</v>
      </c>
      <c r="G34" s="26"/>
      <c r="H34" s="26"/>
      <c r="I34" s="95">
        <v>0.2</v>
      </c>
      <c r="J34" s="94">
        <f>ROUND(((SUM(BF126:BF191))*I34),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ROUND((SUM(BG126:BG191)),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ROUND((SUM(BH126:BH191)),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ROUND((SUM(BI126:BI191)),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2" t="str">
        <f>E9</f>
        <v>2 - SO02 Spevnená plocha pri MŠ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J126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105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1:31" s="10" customFormat="1" ht="19.899999999999999" customHeight="1">
      <c r="B98" s="111"/>
      <c r="D98" s="112" t="s">
        <v>106</v>
      </c>
      <c r="E98" s="113"/>
      <c r="F98" s="113"/>
      <c r="G98" s="113"/>
      <c r="H98" s="113"/>
      <c r="I98" s="113"/>
      <c r="J98" s="114">
        <f>J128</f>
        <v>0</v>
      </c>
      <c r="L98" s="111"/>
    </row>
    <row r="99" spans="1:31" s="10" customFormat="1" ht="19.899999999999999" customHeight="1">
      <c r="B99" s="111"/>
      <c r="D99" s="112" t="s">
        <v>492</v>
      </c>
      <c r="E99" s="113"/>
      <c r="F99" s="113"/>
      <c r="G99" s="113"/>
      <c r="H99" s="113"/>
      <c r="I99" s="113"/>
      <c r="J99" s="114">
        <f>J151</f>
        <v>0</v>
      </c>
      <c r="L99" s="111"/>
    </row>
    <row r="100" spans="1:31" s="10" customFormat="1" ht="19.899999999999999" customHeight="1">
      <c r="B100" s="111"/>
      <c r="D100" s="112" t="s">
        <v>493</v>
      </c>
      <c r="E100" s="113"/>
      <c r="F100" s="113"/>
      <c r="G100" s="113"/>
      <c r="H100" s="113"/>
      <c r="I100" s="113"/>
      <c r="J100" s="114">
        <f>J155</f>
        <v>0</v>
      </c>
      <c r="L100" s="111"/>
    </row>
    <row r="101" spans="1:31" s="10" customFormat="1" ht="19.899999999999999" customHeight="1">
      <c r="B101" s="111"/>
      <c r="D101" s="112" t="s">
        <v>109</v>
      </c>
      <c r="E101" s="113"/>
      <c r="F101" s="113"/>
      <c r="G101" s="113"/>
      <c r="H101" s="113"/>
      <c r="I101" s="113"/>
      <c r="J101" s="114">
        <f>J166</f>
        <v>0</v>
      </c>
      <c r="L101" s="111"/>
    </row>
    <row r="102" spans="1:31" s="10" customFormat="1" ht="19.899999999999999" customHeight="1">
      <c r="B102" s="111"/>
      <c r="D102" s="112" t="s">
        <v>110</v>
      </c>
      <c r="E102" s="113"/>
      <c r="F102" s="113"/>
      <c r="G102" s="113"/>
      <c r="H102" s="113"/>
      <c r="I102" s="113"/>
      <c r="J102" s="114">
        <f>J169</f>
        <v>0</v>
      </c>
      <c r="L102" s="111"/>
    </row>
    <row r="103" spans="1:31" s="10" customFormat="1" ht="19.899999999999999" customHeight="1">
      <c r="B103" s="111"/>
      <c r="D103" s="112" t="s">
        <v>111</v>
      </c>
      <c r="E103" s="113"/>
      <c r="F103" s="113"/>
      <c r="G103" s="113"/>
      <c r="H103" s="113"/>
      <c r="I103" s="113"/>
      <c r="J103" s="114">
        <f>J181</f>
        <v>0</v>
      </c>
      <c r="L103" s="111"/>
    </row>
    <row r="104" spans="1:31" s="9" customFormat="1" ht="24.95" customHeight="1">
      <c r="B104" s="107"/>
      <c r="D104" s="108" t="s">
        <v>112</v>
      </c>
      <c r="E104" s="109"/>
      <c r="F104" s="109"/>
      <c r="G104" s="109"/>
      <c r="H104" s="109"/>
      <c r="I104" s="109"/>
      <c r="J104" s="110">
        <f>J183</f>
        <v>0</v>
      </c>
      <c r="L104" s="107"/>
    </row>
    <row r="105" spans="1:31" s="10" customFormat="1" ht="19.899999999999999" customHeight="1">
      <c r="B105" s="111"/>
      <c r="D105" s="112" t="s">
        <v>113</v>
      </c>
      <c r="E105" s="113"/>
      <c r="F105" s="113"/>
      <c r="G105" s="113"/>
      <c r="H105" s="113"/>
      <c r="I105" s="113"/>
      <c r="J105" s="114">
        <f>J184</f>
        <v>0</v>
      </c>
      <c r="L105" s="111"/>
    </row>
    <row r="106" spans="1:31" s="9" customFormat="1" ht="24.95" customHeight="1">
      <c r="B106" s="107"/>
      <c r="D106" s="108" t="s">
        <v>121</v>
      </c>
      <c r="E106" s="109"/>
      <c r="F106" s="109"/>
      <c r="G106" s="109"/>
      <c r="H106" s="109"/>
      <c r="I106" s="109"/>
      <c r="J106" s="110">
        <f>J188</f>
        <v>0</v>
      </c>
      <c r="L106" s="10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122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12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02" t="str">
        <f>E7</f>
        <v>Vodozádržné opatrenia v obci Vinica</v>
      </c>
      <c r="F116" s="203"/>
      <c r="G116" s="203"/>
      <c r="H116" s="203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99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2" t="str">
        <f>E9</f>
        <v>2 - SO02 Spevnená plocha pri MŠ</v>
      </c>
      <c r="F118" s="201"/>
      <c r="G118" s="201"/>
      <c r="H118" s="201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16</v>
      </c>
      <c r="D120" s="26"/>
      <c r="E120" s="26"/>
      <c r="F120" s="21" t="str">
        <f>F12</f>
        <v>Obec Vinica</v>
      </c>
      <c r="G120" s="26"/>
      <c r="H120" s="26"/>
      <c r="I120" s="23" t="s">
        <v>18</v>
      </c>
      <c r="J120" s="49">
        <f>IF(J12="","",J12)</f>
        <v>44306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19</v>
      </c>
      <c r="D122" s="26"/>
      <c r="E122" s="26"/>
      <c r="F122" s="21" t="str">
        <f>E15</f>
        <v>Obec Vinica</v>
      </c>
      <c r="G122" s="26"/>
      <c r="H122" s="26"/>
      <c r="I122" s="23" t="s">
        <v>24</v>
      </c>
      <c r="J122" s="24" t="str">
        <f>E21</f>
        <v>JM1 s.r.o.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22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27</v>
      </c>
      <c r="J123" s="24" t="str">
        <f>E24</f>
        <v>Ing. Feciľak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15"/>
      <c r="B125" s="116"/>
      <c r="C125" s="117" t="s">
        <v>123</v>
      </c>
      <c r="D125" s="118" t="s">
        <v>55</v>
      </c>
      <c r="E125" s="118" t="s">
        <v>51</v>
      </c>
      <c r="F125" s="118" t="s">
        <v>52</v>
      </c>
      <c r="G125" s="118" t="s">
        <v>124</v>
      </c>
      <c r="H125" s="118" t="s">
        <v>125</v>
      </c>
      <c r="I125" s="118" t="s">
        <v>126</v>
      </c>
      <c r="J125" s="119" t="s">
        <v>102</v>
      </c>
      <c r="K125" s="120" t="s">
        <v>127</v>
      </c>
      <c r="L125" s="121"/>
      <c r="M125" s="56" t="s">
        <v>1</v>
      </c>
      <c r="N125" s="57" t="s">
        <v>34</v>
      </c>
      <c r="O125" s="57" t="s">
        <v>128</v>
      </c>
      <c r="P125" s="57" t="s">
        <v>129</v>
      </c>
      <c r="Q125" s="57" t="s">
        <v>130</v>
      </c>
      <c r="R125" s="57" t="s">
        <v>131</v>
      </c>
      <c r="S125" s="57" t="s">
        <v>132</v>
      </c>
      <c r="T125" s="58" t="s">
        <v>133</v>
      </c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</row>
    <row r="126" spans="1:63" s="2" customFormat="1" ht="22.9" customHeight="1">
      <c r="A126" s="26"/>
      <c r="B126" s="27"/>
      <c r="C126" s="63" t="s">
        <v>103</v>
      </c>
      <c r="D126" s="26"/>
      <c r="E126" s="26"/>
      <c r="F126" s="26"/>
      <c r="G126" s="26"/>
      <c r="H126" s="26"/>
      <c r="I126" s="26"/>
      <c r="J126" s="122">
        <f>BK126</f>
        <v>0</v>
      </c>
      <c r="K126" s="26"/>
      <c r="L126" s="27"/>
      <c r="M126" s="59"/>
      <c r="N126" s="50"/>
      <c r="O126" s="60"/>
      <c r="P126" s="123">
        <f>P127+P183+P188</f>
        <v>3278.1366102499996</v>
      </c>
      <c r="Q126" s="60"/>
      <c r="R126" s="123">
        <f>R127+R183+R188</f>
        <v>818.13117922000004</v>
      </c>
      <c r="S126" s="60"/>
      <c r="T126" s="124">
        <f>T127+T183+T188</f>
        <v>472.36718999999999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69</v>
      </c>
      <c r="AU126" s="14" t="s">
        <v>104</v>
      </c>
      <c r="BK126" s="125">
        <f>BK127+BK183+BK188</f>
        <v>0</v>
      </c>
    </row>
    <row r="127" spans="1:63" s="12" customFormat="1" ht="25.9" customHeight="1">
      <c r="B127" s="126"/>
      <c r="D127" s="127" t="s">
        <v>69</v>
      </c>
      <c r="E127" s="128" t="s">
        <v>134</v>
      </c>
      <c r="F127" s="128" t="s">
        <v>135</v>
      </c>
      <c r="J127" s="129">
        <f>BK127</f>
        <v>0</v>
      </c>
      <c r="L127" s="126"/>
      <c r="M127" s="130"/>
      <c r="N127" s="131"/>
      <c r="O127" s="131"/>
      <c r="P127" s="132">
        <f>P128+P151+P155+P166+P169+P181</f>
        <v>3254.7462112499998</v>
      </c>
      <c r="Q127" s="131"/>
      <c r="R127" s="132">
        <f>R128+R151+R155+R166+R169+R181</f>
        <v>817.80188242000008</v>
      </c>
      <c r="S127" s="131"/>
      <c r="T127" s="133">
        <f>T128+T151+T155+T166+T169+T181</f>
        <v>472.36718999999999</v>
      </c>
      <c r="AR127" s="127" t="s">
        <v>76</v>
      </c>
      <c r="AT127" s="134" t="s">
        <v>69</v>
      </c>
      <c r="AU127" s="134" t="s">
        <v>70</v>
      </c>
      <c r="AY127" s="127" t="s">
        <v>136</v>
      </c>
      <c r="BK127" s="135">
        <f>BK128+BK151+BK155+BK166+BK169+BK181</f>
        <v>0</v>
      </c>
    </row>
    <row r="128" spans="1:63" s="12" customFormat="1" ht="22.9" customHeight="1">
      <c r="B128" s="126"/>
      <c r="D128" s="127" t="s">
        <v>69</v>
      </c>
      <c r="E128" s="136" t="s">
        <v>76</v>
      </c>
      <c r="F128" s="136" t="s">
        <v>137</v>
      </c>
      <c r="J128" s="137">
        <f>BK128</f>
        <v>0</v>
      </c>
      <c r="L128" s="126"/>
      <c r="M128" s="130"/>
      <c r="N128" s="131"/>
      <c r="O128" s="131"/>
      <c r="P128" s="132">
        <f>SUM(P129:P150)</f>
        <v>1265.5902599999999</v>
      </c>
      <c r="Q128" s="131"/>
      <c r="R128" s="132">
        <f>SUM(R129:R150)</f>
        <v>42.290165999999999</v>
      </c>
      <c r="S128" s="131"/>
      <c r="T128" s="133">
        <f>SUM(T129:T150)</f>
        <v>470.84753999999998</v>
      </c>
      <c r="AR128" s="127" t="s">
        <v>76</v>
      </c>
      <c r="AT128" s="134" t="s">
        <v>69</v>
      </c>
      <c r="AU128" s="134" t="s">
        <v>76</v>
      </c>
      <c r="AY128" s="127" t="s">
        <v>136</v>
      </c>
      <c r="BK128" s="135">
        <f>SUM(BK129:BK150)</f>
        <v>0</v>
      </c>
    </row>
    <row r="129" spans="1:65" s="2" customFormat="1" ht="24.2" customHeight="1">
      <c r="A129" s="26"/>
      <c r="B129" s="138"/>
      <c r="C129" s="139" t="s">
        <v>76</v>
      </c>
      <c r="D129" s="139" t="s">
        <v>138</v>
      </c>
      <c r="E129" s="140" t="s">
        <v>494</v>
      </c>
      <c r="F129" s="141" t="s">
        <v>495</v>
      </c>
      <c r="G129" s="142" t="s">
        <v>151</v>
      </c>
      <c r="H129" s="143">
        <v>270.91000000000003</v>
      </c>
      <c r="I129" s="144"/>
      <c r="J129" s="144">
        <f t="shared" ref="J129:J150" si="0">ROUND(I129*H129,2)</f>
        <v>0</v>
      </c>
      <c r="K129" s="145"/>
      <c r="L129" s="27"/>
      <c r="M129" s="146" t="s">
        <v>1</v>
      </c>
      <c r="N129" s="147" t="s">
        <v>36</v>
      </c>
      <c r="O129" s="148">
        <v>0.123</v>
      </c>
      <c r="P129" s="148">
        <f t="shared" ref="P129:P150" si="1">O129*H129</f>
        <v>33.321930000000002</v>
      </c>
      <c r="Q129" s="148">
        <v>0</v>
      </c>
      <c r="R129" s="148">
        <f t="shared" ref="R129:R150" si="2">Q129*H129</f>
        <v>0</v>
      </c>
      <c r="S129" s="148">
        <v>0.41699999999999998</v>
      </c>
      <c r="T129" s="149">
        <f t="shared" ref="T129:T150" si="3">S129*H129</f>
        <v>112.96947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95</v>
      </c>
      <c r="AT129" s="150" t="s">
        <v>138</v>
      </c>
      <c r="AU129" s="150" t="s">
        <v>89</v>
      </c>
      <c r="AY129" s="14" t="s">
        <v>136</v>
      </c>
      <c r="BE129" s="151">
        <f t="shared" ref="BE129:BE150" si="4">IF(N129="základná",J129,0)</f>
        <v>0</v>
      </c>
      <c r="BF129" s="151">
        <f t="shared" ref="BF129:BF150" si="5">IF(N129="znížená",J129,0)</f>
        <v>0</v>
      </c>
      <c r="BG129" s="151">
        <f t="shared" ref="BG129:BG150" si="6">IF(N129="zákl. prenesená",J129,0)</f>
        <v>0</v>
      </c>
      <c r="BH129" s="151">
        <f t="shared" ref="BH129:BH150" si="7">IF(N129="zníž. prenesená",J129,0)</f>
        <v>0</v>
      </c>
      <c r="BI129" s="151">
        <f t="shared" ref="BI129:BI150" si="8">IF(N129="nulová",J129,0)</f>
        <v>0</v>
      </c>
      <c r="BJ129" s="14" t="s">
        <v>89</v>
      </c>
      <c r="BK129" s="151">
        <f t="shared" ref="BK129:BK150" si="9">ROUND(I129*H129,2)</f>
        <v>0</v>
      </c>
      <c r="BL129" s="14" t="s">
        <v>95</v>
      </c>
      <c r="BM129" s="150" t="s">
        <v>496</v>
      </c>
    </row>
    <row r="130" spans="1:65" s="2" customFormat="1" ht="37.9" customHeight="1">
      <c r="A130" s="26"/>
      <c r="B130" s="138"/>
      <c r="C130" s="139" t="s">
        <v>89</v>
      </c>
      <c r="D130" s="139" t="s">
        <v>138</v>
      </c>
      <c r="E130" s="140" t="s">
        <v>497</v>
      </c>
      <c r="F130" s="141" t="s">
        <v>498</v>
      </c>
      <c r="G130" s="142" t="s">
        <v>151</v>
      </c>
      <c r="H130" s="143">
        <v>171.99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36</v>
      </c>
      <c r="O130" s="148">
        <v>6.0999999999999999E-2</v>
      </c>
      <c r="P130" s="148">
        <f t="shared" si="1"/>
        <v>10.491390000000001</v>
      </c>
      <c r="Q130" s="148">
        <v>0</v>
      </c>
      <c r="R130" s="148">
        <f t="shared" si="2"/>
        <v>0</v>
      </c>
      <c r="S130" s="148">
        <v>0.40799999999999997</v>
      </c>
      <c r="T130" s="149">
        <f t="shared" si="3"/>
        <v>70.17192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95</v>
      </c>
      <c r="AT130" s="150" t="s">
        <v>138</v>
      </c>
      <c r="AU130" s="150" t="s">
        <v>89</v>
      </c>
      <c r="AY130" s="14" t="s">
        <v>136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89</v>
      </c>
      <c r="BK130" s="151">
        <f t="shared" si="9"/>
        <v>0</v>
      </c>
      <c r="BL130" s="14" t="s">
        <v>95</v>
      </c>
      <c r="BM130" s="150" t="s">
        <v>499</v>
      </c>
    </row>
    <row r="131" spans="1:65" s="2" customFormat="1" ht="24.2" customHeight="1">
      <c r="A131" s="26"/>
      <c r="B131" s="138"/>
      <c r="C131" s="139" t="s">
        <v>92</v>
      </c>
      <c r="D131" s="139" t="s">
        <v>138</v>
      </c>
      <c r="E131" s="140" t="s">
        <v>500</v>
      </c>
      <c r="F131" s="141" t="s">
        <v>501</v>
      </c>
      <c r="G131" s="142" t="s">
        <v>151</v>
      </c>
      <c r="H131" s="143">
        <v>252.53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36</v>
      </c>
      <c r="O131" s="148">
        <v>0.187</v>
      </c>
      <c r="P131" s="148">
        <f t="shared" si="1"/>
        <v>47.223109999999998</v>
      </c>
      <c r="Q131" s="148">
        <v>0</v>
      </c>
      <c r="R131" s="148">
        <f t="shared" si="2"/>
        <v>0</v>
      </c>
      <c r="S131" s="148">
        <v>0.22500000000000001</v>
      </c>
      <c r="T131" s="149">
        <f t="shared" si="3"/>
        <v>56.819250000000004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95</v>
      </c>
      <c r="AT131" s="150" t="s">
        <v>138</v>
      </c>
      <c r="AU131" s="150" t="s">
        <v>89</v>
      </c>
      <c r="AY131" s="14" t="s">
        <v>136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89</v>
      </c>
      <c r="BK131" s="151">
        <f t="shared" si="9"/>
        <v>0</v>
      </c>
      <c r="BL131" s="14" t="s">
        <v>95</v>
      </c>
      <c r="BM131" s="150" t="s">
        <v>502</v>
      </c>
    </row>
    <row r="132" spans="1:65" s="2" customFormat="1" ht="24.2" customHeight="1">
      <c r="A132" s="26"/>
      <c r="B132" s="138"/>
      <c r="C132" s="139" t="s">
        <v>95</v>
      </c>
      <c r="D132" s="139" t="s">
        <v>138</v>
      </c>
      <c r="E132" s="140" t="s">
        <v>503</v>
      </c>
      <c r="F132" s="141" t="s">
        <v>504</v>
      </c>
      <c r="G132" s="142" t="s">
        <v>151</v>
      </c>
      <c r="H132" s="143">
        <v>270.91000000000003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36</v>
      </c>
      <c r="O132" s="148">
        <v>0.60299999999999998</v>
      </c>
      <c r="P132" s="148">
        <f t="shared" si="1"/>
        <v>163.35873000000001</v>
      </c>
      <c r="Q132" s="148">
        <v>0</v>
      </c>
      <c r="R132" s="148">
        <f t="shared" si="2"/>
        <v>0</v>
      </c>
      <c r="S132" s="148">
        <v>0.23499999999999999</v>
      </c>
      <c r="T132" s="149">
        <f t="shared" si="3"/>
        <v>63.663850000000004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95</v>
      </c>
      <c r="AT132" s="150" t="s">
        <v>138</v>
      </c>
      <c r="AU132" s="150" t="s">
        <v>89</v>
      </c>
      <c r="AY132" s="14" t="s">
        <v>136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89</v>
      </c>
      <c r="BK132" s="151">
        <f t="shared" si="9"/>
        <v>0</v>
      </c>
      <c r="BL132" s="14" t="s">
        <v>95</v>
      </c>
      <c r="BM132" s="150" t="s">
        <v>505</v>
      </c>
    </row>
    <row r="133" spans="1:65" s="2" customFormat="1" ht="24.2" customHeight="1">
      <c r="A133" s="26"/>
      <c r="B133" s="138"/>
      <c r="C133" s="139" t="s">
        <v>156</v>
      </c>
      <c r="D133" s="139" t="s">
        <v>138</v>
      </c>
      <c r="E133" s="140" t="s">
        <v>506</v>
      </c>
      <c r="F133" s="141" t="s">
        <v>507</v>
      </c>
      <c r="G133" s="142" t="s">
        <v>151</v>
      </c>
      <c r="H133" s="143">
        <v>171.99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36</v>
      </c>
      <c r="O133" s="148">
        <v>1.0049999999999999</v>
      </c>
      <c r="P133" s="148">
        <f t="shared" si="1"/>
        <v>172.84994999999998</v>
      </c>
      <c r="Q133" s="148">
        <v>0</v>
      </c>
      <c r="R133" s="148">
        <f t="shared" si="2"/>
        <v>0</v>
      </c>
      <c r="S133" s="148">
        <v>0.4</v>
      </c>
      <c r="T133" s="149">
        <f t="shared" si="3"/>
        <v>68.796000000000006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95</v>
      </c>
      <c r="AT133" s="150" t="s">
        <v>138</v>
      </c>
      <c r="AU133" s="150" t="s">
        <v>89</v>
      </c>
      <c r="AY133" s="14" t="s">
        <v>136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89</v>
      </c>
      <c r="BK133" s="151">
        <f t="shared" si="9"/>
        <v>0</v>
      </c>
      <c r="BL133" s="14" t="s">
        <v>95</v>
      </c>
      <c r="BM133" s="150" t="s">
        <v>508</v>
      </c>
    </row>
    <row r="134" spans="1:65" s="2" customFormat="1" ht="24.2" customHeight="1">
      <c r="A134" s="26"/>
      <c r="B134" s="138"/>
      <c r="C134" s="139" t="s">
        <v>161</v>
      </c>
      <c r="D134" s="139" t="s">
        <v>138</v>
      </c>
      <c r="E134" s="140" t="s">
        <v>509</v>
      </c>
      <c r="F134" s="141" t="s">
        <v>510</v>
      </c>
      <c r="G134" s="142" t="s">
        <v>151</v>
      </c>
      <c r="H134" s="143">
        <v>173.7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36</v>
      </c>
      <c r="O134" s="148">
        <v>1.169</v>
      </c>
      <c r="P134" s="148">
        <f t="shared" si="1"/>
        <v>203.05529999999999</v>
      </c>
      <c r="Q134" s="148">
        <v>0</v>
      </c>
      <c r="R134" s="148">
        <f t="shared" si="2"/>
        <v>0</v>
      </c>
      <c r="S134" s="148">
        <v>0.22500000000000001</v>
      </c>
      <c r="T134" s="149">
        <f t="shared" si="3"/>
        <v>39.082499999999996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95</v>
      </c>
      <c r="AT134" s="150" t="s">
        <v>138</v>
      </c>
      <c r="AU134" s="150" t="s">
        <v>89</v>
      </c>
      <c r="AY134" s="14" t="s">
        <v>136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89</v>
      </c>
      <c r="BK134" s="151">
        <f t="shared" si="9"/>
        <v>0</v>
      </c>
      <c r="BL134" s="14" t="s">
        <v>95</v>
      </c>
      <c r="BM134" s="150" t="s">
        <v>511</v>
      </c>
    </row>
    <row r="135" spans="1:65" s="2" customFormat="1" ht="24.2" customHeight="1">
      <c r="A135" s="26"/>
      <c r="B135" s="138"/>
      <c r="C135" s="139" t="s">
        <v>165</v>
      </c>
      <c r="D135" s="139" t="s">
        <v>138</v>
      </c>
      <c r="E135" s="140" t="s">
        <v>512</v>
      </c>
      <c r="F135" s="141" t="s">
        <v>513</v>
      </c>
      <c r="G135" s="142" t="s">
        <v>151</v>
      </c>
      <c r="H135" s="143">
        <v>252.53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36</v>
      </c>
      <c r="O135" s="148">
        <v>6.9000000000000006E-2</v>
      </c>
      <c r="P135" s="148">
        <f t="shared" si="1"/>
        <v>17.424570000000003</v>
      </c>
      <c r="Q135" s="148">
        <v>0</v>
      </c>
      <c r="R135" s="148">
        <f t="shared" si="2"/>
        <v>0</v>
      </c>
      <c r="S135" s="148">
        <v>0.23499999999999999</v>
      </c>
      <c r="T135" s="149">
        <f t="shared" si="3"/>
        <v>59.344549999999998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95</v>
      </c>
      <c r="AT135" s="150" t="s">
        <v>138</v>
      </c>
      <c r="AU135" s="150" t="s">
        <v>89</v>
      </c>
      <c r="AY135" s="14" t="s">
        <v>136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89</v>
      </c>
      <c r="BK135" s="151">
        <f t="shared" si="9"/>
        <v>0</v>
      </c>
      <c r="BL135" s="14" t="s">
        <v>95</v>
      </c>
      <c r="BM135" s="150" t="s">
        <v>514</v>
      </c>
    </row>
    <row r="136" spans="1:65" s="2" customFormat="1" ht="14.45" customHeight="1">
      <c r="A136" s="26"/>
      <c r="B136" s="138"/>
      <c r="C136" s="139" t="s">
        <v>147</v>
      </c>
      <c r="D136" s="139" t="s">
        <v>138</v>
      </c>
      <c r="E136" s="140" t="s">
        <v>515</v>
      </c>
      <c r="F136" s="141" t="s">
        <v>516</v>
      </c>
      <c r="G136" s="142" t="s">
        <v>141</v>
      </c>
      <c r="H136" s="143">
        <v>89.617999999999995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36</v>
      </c>
      <c r="O136" s="148">
        <v>0.46</v>
      </c>
      <c r="P136" s="148">
        <f t="shared" si="1"/>
        <v>41.22428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95</v>
      </c>
      <c r="AT136" s="150" t="s">
        <v>138</v>
      </c>
      <c r="AU136" s="150" t="s">
        <v>89</v>
      </c>
      <c r="AY136" s="14" t="s">
        <v>136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89</v>
      </c>
      <c r="BK136" s="151">
        <f t="shared" si="9"/>
        <v>0</v>
      </c>
      <c r="BL136" s="14" t="s">
        <v>95</v>
      </c>
      <c r="BM136" s="150" t="s">
        <v>517</v>
      </c>
    </row>
    <row r="137" spans="1:65" s="2" customFormat="1" ht="24.2" customHeight="1">
      <c r="A137" s="26"/>
      <c r="B137" s="138"/>
      <c r="C137" s="139" t="s">
        <v>172</v>
      </c>
      <c r="D137" s="139" t="s">
        <v>138</v>
      </c>
      <c r="E137" s="140" t="s">
        <v>518</v>
      </c>
      <c r="F137" s="141" t="s">
        <v>519</v>
      </c>
      <c r="G137" s="142" t="s">
        <v>141</v>
      </c>
      <c r="H137" s="143">
        <v>89.617999999999995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36</v>
      </c>
      <c r="O137" s="148">
        <v>5.6000000000000001E-2</v>
      </c>
      <c r="P137" s="148">
        <f t="shared" si="1"/>
        <v>5.0186079999999995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95</v>
      </c>
      <c r="AT137" s="150" t="s">
        <v>138</v>
      </c>
      <c r="AU137" s="150" t="s">
        <v>89</v>
      </c>
      <c r="AY137" s="14" t="s">
        <v>136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89</v>
      </c>
      <c r="BK137" s="151">
        <f t="shared" si="9"/>
        <v>0</v>
      </c>
      <c r="BL137" s="14" t="s">
        <v>95</v>
      </c>
      <c r="BM137" s="150" t="s">
        <v>520</v>
      </c>
    </row>
    <row r="138" spans="1:65" s="2" customFormat="1" ht="24.2" customHeight="1">
      <c r="A138" s="26"/>
      <c r="B138" s="138"/>
      <c r="C138" s="139" t="s">
        <v>177</v>
      </c>
      <c r="D138" s="139" t="s">
        <v>138</v>
      </c>
      <c r="E138" s="140" t="s">
        <v>521</v>
      </c>
      <c r="F138" s="141" t="s">
        <v>522</v>
      </c>
      <c r="G138" s="142" t="s">
        <v>141</v>
      </c>
      <c r="H138" s="143">
        <v>89.617999999999995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36</v>
      </c>
      <c r="O138" s="148">
        <v>6.9000000000000006E-2</v>
      </c>
      <c r="P138" s="148">
        <f t="shared" si="1"/>
        <v>6.1836419999999999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95</v>
      </c>
      <c r="AT138" s="150" t="s">
        <v>138</v>
      </c>
      <c r="AU138" s="150" t="s">
        <v>89</v>
      </c>
      <c r="AY138" s="14" t="s">
        <v>136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89</v>
      </c>
      <c r="BK138" s="151">
        <f t="shared" si="9"/>
        <v>0</v>
      </c>
      <c r="BL138" s="14" t="s">
        <v>95</v>
      </c>
      <c r="BM138" s="150" t="s">
        <v>523</v>
      </c>
    </row>
    <row r="139" spans="1:65" s="2" customFormat="1" ht="37.9" customHeight="1">
      <c r="A139" s="26"/>
      <c r="B139" s="138"/>
      <c r="C139" s="139" t="s">
        <v>181</v>
      </c>
      <c r="D139" s="139" t="s">
        <v>138</v>
      </c>
      <c r="E139" s="140" t="s">
        <v>524</v>
      </c>
      <c r="F139" s="141" t="s">
        <v>525</v>
      </c>
      <c r="G139" s="142" t="s">
        <v>141</v>
      </c>
      <c r="H139" s="143">
        <v>89.617999999999995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36</v>
      </c>
      <c r="O139" s="148">
        <v>7.3999999999999996E-2</v>
      </c>
      <c r="P139" s="148">
        <f t="shared" si="1"/>
        <v>6.6317319999999995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95</v>
      </c>
      <c r="AT139" s="150" t="s">
        <v>138</v>
      </c>
      <c r="AU139" s="150" t="s">
        <v>89</v>
      </c>
      <c r="AY139" s="14" t="s">
        <v>136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89</v>
      </c>
      <c r="BK139" s="151">
        <f t="shared" si="9"/>
        <v>0</v>
      </c>
      <c r="BL139" s="14" t="s">
        <v>95</v>
      </c>
      <c r="BM139" s="150" t="s">
        <v>526</v>
      </c>
    </row>
    <row r="140" spans="1:65" s="2" customFormat="1" ht="14.45" customHeight="1">
      <c r="A140" s="26"/>
      <c r="B140" s="138"/>
      <c r="C140" s="139" t="s">
        <v>185</v>
      </c>
      <c r="D140" s="139" t="s">
        <v>138</v>
      </c>
      <c r="E140" s="140" t="s">
        <v>527</v>
      </c>
      <c r="F140" s="141" t="s">
        <v>528</v>
      </c>
      <c r="G140" s="142" t="s">
        <v>141</v>
      </c>
      <c r="H140" s="143">
        <v>89.617999999999995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36</v>
      </c>
      <c r="O140" s="148">
        <v>0.61699999999999999</v>
      </c>
      <c r="P140" s="148">
        <f t="shared" si="1"/>
        <v>55.294305999999999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95</v>
      </c>
      <c r="AT140" s="150" t="s">
        <v>138</v>
      </c>
      <c r="AU140" s="150" t="s">
        <v>89</v>
      </c>
      <c r="AY140" s="14" t="s">
        <v>136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89</v>
      </c>
      <c r="BK140" s="151">
        <f t="shared" si="9"/>
        <v>0</v>
      </c>
      <c r="BL140" s="14" t="s">
        <v>95</v>
      </c>
      <c r="BM140" s="150" t="s">
        <v>529</v>
      </c>
    </row>
    <row r="141" spans="1:65" s="2" customFormat="1" ht="37.9" customHeight="1">
      <c r="A141" s="26"/>
      <c r="B141" s="138"/>
      <c r="C141" s="139" t="s">
        <v>189</v>
      </c>
      <c r="D141" s="139" t="s">
        <v>138</v>
      </c>
      <c r="E141" s="140" t="s">
        <v>530</v>
      </c>
      <c r="F141" s="141" t="s">
        <v>531</v>
      </c>
      <c r="G141" s="142" t="s">
        <v>141</v>
      </c>
      <c r="H141" s="143">
        <v>89.617999999999995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36</v>
      </c>
      <c r="O141" s="148">
        <v>5.5E-2</v>
      </c>
      <c r="P141" s="148">
        <f t="shared" si="1"/>
        <v>4.9289899999999998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95</v>
      </c>
      <c r="AT141" s="150" t="s">
        <v>138</v>
      </c>
      <c r="AU141" s="150" t="s">
        <v>89</v>
      </c>
      <c r="AY141" s="14" t="s">
        <v>136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89</v>
      </c>
      <c r="BK141" s="151">
        <f t="shared" si="9"/>
        <v>0</v>
      </c>
      <c r="BL141" s="14" t="s">
        <v>95</v>
      </c>
      <c r="BM141" s="150" t="s">
        <v>532</v>
      </c>
    </row>
    <row r="142" spans="1:65" s="2" customFormat="1" ht="24.2" customHeight="1">
      <c r="A142" s="26"/>
      <c r="B142" s="138"/>
      <c r="C142" s="139" t="s">
        <v>193</v>
      </c>
      <c r="D142" s="139" t="s">
        <v>138</v>
      </c>
      <c r="E142" s="140" t="s">
        <v>533</v>
      </c>
      <c r="F142" s="141" t="s">
        <v>534</v>
      </c>
      <c r="G142" s="142" t="s">
        <v>141</v>
      </c>
      <c r="H142" s="143">
        <v>34.771999999999998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36</v>
      </c>
      <c r="O142" s="148">
        <v>1.4999999999999999E-2</v>
      </c>
      <c r="P142" s="148">
        <f t="shared" si="1"/>
        <v>0.52157999999999993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95</v>
      </c>
      <c r="AT142" s="150" t="s">
        <v>138</v>
      </c>
      <c r="AU142" s="150" t="s">
        <v>89</v>
      </c>
      <c r="AY142" s="14" t="s">
        <v>136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89</v>
      </c>
      <c r="BK142" s="151">
        <f t="shared" si="9"/>
        <v>0</v>
      </c>
      <c r="BL142" s="14" t="s">
        <v>95</v>
      </c>
      <c r="BM142" s="150" t="s">
        <v>535</v>
      </c>
    </row>
    <row r="143" spans="1:65" s="2" customFormat="1" ht="14.45" customHeight="1">
      <c r="A143" s="26"/>
      <c r="B143" s="138"/>
      <c r="C143" s="139" t="s">
        <v>197</v>
      </c>
      <c r="D143" s="139" t="s">
        <v>138</v>
      </c>
      <c r="E143" s="140" t="s">
        <v>536</v>
      </c>
      <c r="F143" s="141" t="s">
        <v>537</v>
      </c>
      <c r="G143" s="142" t="s">
        <v>151</v>
      </c>
      <c r="H143" s="143">
        <v>264.26299999999998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36</v>
      </c>
      <c r="O143" s="148">
        <v>6.0999999999999999E-2</v>
      </c>
      <c r="P143" s="148">
        <f t="shared" si="1"/>
        <v>16.120042999999999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95</v>
      </c>
      <c r="AT143" s="150" t="s">
        <v>138</v>
      </c>
      <c r="AU143" s="150" t="s">
        <v>89</v>
      </c>
      <c r="AY143" s="14" t="s">
        <v>136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89</v>
      </c>
      <c r="BK143" s="151">
        <f t="shared" si="9"/>
        <v>0</v>
      </c>
      <c r="BL143" s="14" t="s">
        <v>95</v>
      </c>
      <c r="BM143" s="150" t="s">
        <v>538</v>
      </c>
    </row>
    <row r="144" spans="1:65" s="2" customFormat="1" ht="14.45" customHeight="1">
      <c r="A144" s="26"/>
      <c r="B144" s="138"/>
      <c r="C144" s="152" t="s">
        <v>201</v>
      </c>
      <c r="D144" s="152" t="s">
        <v>143</v>
      </c>
      <c r="E144" s="153" t="s">
        <v>539</v>
      </c>
      <c r="F144" s="154" t="s">
        <v>540</v>
      </c>
      <c r="G144" s="155" t="s">
        <v>541</v>
      </c>
      <c r="H144" s="156">
        <v>8.1660000000000004</v>
      </c>
      <c r="I144" s="157"/>
      <c r="J144" s="157">
        <f t="shared" si="0"/>
        <v>0</v>
      </c>
      <c r="K144" s="158"/>
      <c r="L144" s="159"/>
      <c r="M144" s="160" t="s">
        <v>1</v>
      </c>
      <c r="N144" s="161" t="s">
        <v>36</v>
      </c>
      <c r="O144" s="148">
        <v>0</v>
      </c>
      <c r="P144" s="148">
        <f t="shared" si="1"/>
        <v>0</v>
      </c>
      <c r="Q144" s="148">
        <v>1E-3</v>
      </c>
      <c r="R144" s="148">
        <f t="shared" si="2"/>
        <v>8.1660000000000014E-3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147</v>
      </c>
      <c r="AT144" s="150" t="s">
        <v>143</v>
      </c>
      <c r="AU144" s="150" t="s">
        <v>89</v>
      </c>
      <c r="AY144" s="14" t="s">
        <v>136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89</v>
      </c>
      <c r="BK144" s="151">
        <f t="shared" si="9"/>
        <v>0</v>
      </c>
      <c r="BL144" s="14" t="s">
        <v>95</v>
      </c>
      <c r="BM144" s="150" t="s">
        <v>542</v>
      </c>
    </row>
    <row r="145" spans="1:65" s="2" customFormat="1" ht="14.45" customHeight="1">
      <c r="A145" s="26"/>
      <c r="B145" s="138"/>
      <c r="C145" s="139" t="s">
        <v>206</v>
      </c>
      <c r="D145" s="139" t="s">
        <v>138</v>
      </c>
      <c r="E145" s="140" t="s">
        <v>543</v>
      </c>
      <c r="F145" s="141" t="s">
        <v>544</v>
      </c>
      <c r="G145" s="142" t="s">
        <v>151</v>
      </c>
      <c r="H145" s="143">
        <v>695.43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36</v>
      </c>
      <c r="O145" s="148">
        <v>1.7000000000000001E-2</v>
      </c>
      <c r="P145" s="148">
        <f t="shared" si="1"/>
        <v>11.82231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95</v>
      </c>
      <c r="AT145" s="150" t="s">
        <v>138</v>
      </c>
      <c r="AU145" s="150" t="s">
        <v>89</v>
      </c>
      <c r="AY145" s="14" t="s">
        <v>136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89</v>
      </c>
      <c r="BK145" s="151">
        <f t="shared" si="9"/>
        <v>0</v>
      </c>
      <c r="BL145" s="14" t="s">
        <v>95</v>
      </c>
      <c r="BM145" s="150" t="s">
        <v>545</v>
      </c>
    </row>
    <row r="146" spans="1:65" s="2" customFormat="1" ht="24.2" customHeight="1">
      <c r="A146" s="26"/>
      <c r="B146" s="138"/>
      <c r="C146" s="139" t="s">
        <v>211</v>
      </c>
      <c r="D146" s="139" t="s">
        <v>138</v>
      </c>
      <c r="E146" s="140" t="s">
        <v>546</v>
      </c>
      <c r="F146" s="141" t="s">
        <v>547</v>
      </c>
      <c r="G146" s="142" t="s">
        <v>151</v>
      </c>
      <c r="H146" s="143">
        <v>264.26299999999998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36</v>
      </c>
      <c r="O146" s="148">
        <v>0.128</v>
      </c>
      <c r="P146" s="148">
        <f t="shared" si="1"/>
        <v>33.825663999999996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95</v>
      </c>
      <c r="AT146" s="150" t="s">
        <v>138</v>
      </c>
      <c r="AU146" s="150" t="s">
        <v>89</v>
      </c>
      <c r="AY146" s="14" t="s">
        <v>136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89</v>
      </c>
      <c r="BK146" s="151">
        <f t="shared" si="9"/>
        <v>0</v>
      </c>
      <c r="BL146" s="14" t="s">
        <v>95</v>
      </c>
      <c r="BM146" s="150" t="s">
        <v>548</v>
      </c>
    </row>
    <row r="147" spans="1:65" s="2" customFormat="1" ht="14.45" customHeight="1">
      <c r="A147" s="26"/>
      <c r="B147" s="138"/>
      <c r="C147" s="152" t="s">
        <v>216</v>
      </c>
      <c r="D147" s="152" t="s">
        <v>143</v>
      </c>
      <c r="E147" s="153" t="s">
        <v>549</v>
      </c>
      <c r="F147" s="154" t="s">
        <v>550</v>
      </c>
      <c r="G147" s="155" t="s">
        <v>146</v>
      </c>
      <c r="H147" s="156">
        <v>42.281999999999996</v>
      </c>
      <c r="I147" s="157"/>
      <c r="J147" s="157">
        <f t="shared" si="0"/>
        <v>0</v>
      </c>
      <c r="K147" s="158"/>
      <c r="L147" s="159"/>
      <c r="M147" s="160" t="s">
        <v>1</v>
      </c>
      <c r="N147" s="161" t="s">
        <v>36</v>
      </c>
      <c r="O147" s="148">
        <v>0</v>
      </c>
      <c r="P147" s="148">
        <f t="shared" si="1"/>
        <v>0</v>
      </c>
      <c r="Q147" s="148">
        <v>1</v>
      </c>
      <c r="R147" s="148">
        <f t="shared" si="2"/>
        <v>42.281999999999996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147</v>
      </c>
      <c r="AT147" s="150" t="s">
        <v>143</v>
      </c>
      <c r="AU147" s="150" t="s">
        <v>89</v>
      </c>
      <c r="AY147" s="14" t="s">
        <v>136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89</v>
      </c>
      <c r="BK147" s="151">
        <f t="shared" si="9"/>
        <v>0</v>
      </c>
      <c r="BL147" s="14" t="s">
        <v>95</v>
      </c>
      <c r="BM147" s="150" t="s">
        <v>551</v>
      </c>
    </row>
    <row r="148" spans="1:65" s="2" customFormat="1" ht="24.2" customHeight="1">
      <c r="A148" s="26"/>
      <c r="B148" s="138"/>
      <c r="C148" s="139" t="s">
        <v>7</v>
      </c>
      <c r="D148" s="139" t="s">
        <v>138</v>
      </c>
      <c r="E148" s="140" t="s">
        <v>552</v>
      </c>
      <c r="F148" s="141" t="s">
        <v>553</v>
      </c>
      <c r="G148" s="142" t="s">
        <v>151</v>
      </c>
      <c r="H148" s="143">
        <v>695.43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36</v>
      </c>
      <c r="O148" s="148">
        <v>0.11700000000000001</v>
      </c>
      <c r="P148" s="148">
        <f t="shared" si="1"/>
        <v>81.365309999999994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95</v>
      </c>
      <c r="AT148" s="150" t="s">
        <v>138</v>
      </c>
      <c r="AU148" s="150" t="s">
        <v>89</v>
      </c>
      <c r="AY148" s="14" t="s">
        <v>136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89</v>
      </c>
      <c r="BK148" s="151">
        <f t="shared" si="9"/>
        <v>0</v>
      </c>
      <c r="BL148" s="14" t="s">
        <v>95</v>
      </c>
      <c r="BM148" s="150" t="s">
        <v>554</v>
      </c>
    </row>
    <row r="149" spans="1:65" s="2" customFormat="1" ht="14.45" customHeight="1">
      <c r="A149" s="26"/>
      <c r="B149" s="138"/>
      <c r="C149" s="139" t="s">
        <v>223</v>
      </c>
      <c r="D149" s="139" t="s">
        <v>138</v>
      </c>
      <c r="E149" s="140" t="s">
        <v>169</v>
      </c>
      <c r="F149" s="141" t="s">
        <v>555</v>
      </c>
      <c r="G149" s="142" t="s">
        <v>141</v>
      </c>
      <c r="H149" s="143">
        <v>2.6429999999999998</v>
      </c>
      <c r="I149" s="144"/>
      <c r="J149" s="144">
        <f t="shared" si="0"/>
        <v>0</v>
      </c>
      <c r="K149" s="145"/>
      <c r="L149" s="27"/>
      <c r="M149" s="146" t="s">
        <v>1</v>
      </c>
      <c r="N149" s="147" t="s">
        <v>36</v>
      </c>
      <c r="O149" s="148">
        <v>1.175</v>
      </c>
      <c r="P149" s="148">
        <f t="shared" si="1"/>
        <v>3.1055250000000001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95</v>
      </c>
      <c r="AT149" s="150" t="s">
        <v>138</v>
      </c>
      <c r="AU149" s="150" t="s">
        <v>89</v>
      </c>
      <c r="AY149" s="14" t="s">
        <v>136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89</v>
      </c>
      <c r="BK149" s="151">
        <f t="shared" si="9"/>
        <v>0</v>
      </c>
      <c r="BL149" s="14" t="s">
        <v>95</v>
      </c>
      <c r="BM149" s="150" t="s">
        <v>556</v>
      </c>
    </row>
    <row r="150" spans="1:65" s="2" customFormat="1" ht="24.2" customHeight="1">
      <c r="A150" s="26"/>
      <c r="B150" s="138"/>
      <c r="C150" s="139" t="s">
        <v>227</v>
      </c>
      <c r="D150" s="139" t="s">
        <v>138</v>
      </c>
      <c r="E150" s="140" t="s">
        <v>557</v>
      </c>
      <c r="F150" s="141" t="s">
        <v>558</v>
      </c>
      <c r="G150" s="142" t="s">
        <v>141</v>
      </c>
      <c r="H150" s="143">
        <v>386.61900000000003</v>
      </c>
      <c r="I150" s="144"/>
      <c r="J150" s="144">
        <f t="shared" si="0"/>
        <v>0</v>
      </c>
      <c r="K150" s="145"/>
      <c r="L150" s="27"/>
      <c r="M150" s="146" t="s">
        <v>1</v>
      </c>
      <c r="N150" s="147" t="s">
        <v>36</v>
      </c>
      <c r="O150" s="148">
        <v>0.91</v>
      </c>
      <c r="P150" s="148">
        <f t="shared" si="1"/>
        <v>351.82329000000004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95</v>
      </c>
      <c r="AT150" s="150" t="s">
        <v>138</v>
      </c>
      <c r="AU150" s="150" t="s">
        <v>89</v>
      </c>
      <c r="AY150" s="14" t="s">
        <v>136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89</v>
      </c>
      <c r="BK150" s="151">
        <f t="shared" si="9"/>
        <v>0</v>
      </c>
      <c r="BL150" s="14" t="s">
        <v>95</v>
      </c>
      <c r="BM150" s="150" t="s">
        <v>559</v>
      </c>
    </row>
    <row r="151" spans="1:65" s="12" customFormat="1" ht="22.9" customHeight="1">
      <c r="B151" s="126"/>
      <c r="D151" s="127" t="s">
        <v>69</v>
      </c>
      <c r="E151" s="136" t="s">
        <v>95</v>
      </c>
      <c r="F151" s="136" t="s">
        <v>176</v>
      </c>
      <c r="J151" s="137">
        <f>BK151</f>
        <v>0</v>
      </c>
      <c r="L151" s="126"/>
      <c r="M151" s="130"/>
      <c r="N151" s="131"/>
      <c r="O151" s="131"/>
      <c r="P151" s="132">
        <f>SUM(P152:P154)</f>
        <v>96.66476999999999</v>
      </c>
      <c r="Q151" s="131"/>
      <c r="R151" s="132">
        <f>SUM(R152:R154)</f>
        <v>113.04910079999999</v>
      </c>
      <c r="S151" s="131"/>
      <c r="T151" s="133">
        <f>SUM(T152:T154)</f>
        <v>0</v>
      </c>
      <c r="AR151" s="127" t="s">
        <v>76</v>
      </c>
      <c r="AT151" s="134" t="s">
        <v>69</v>
      </c>
      <c r="AU151" s="134" t="s">
        <v>76</v>
      </c>
      <c r="AY151" s="127" t="s">
        <v>136</v>
      </c>
      <c r="BK151" s="135">
        <f>SUM(BK152:BK154)</f>
        <v>0</v>
      </c>
    </row>
    <row r="152" spans="1:65" s="2" customFormat="1" ht="24.2" customHeight="1">
      <c r="A152" s="26"/>
      <c r="B152" s="138"/>
      <c r="C152" s="204" t="s">
        <v>232</v>
      </c>
      <c r="D152" s="204" t="s">
        <v>138</v>
      </c>
      <c r="E152" s="205" t="s">
        <v>560</v>
      </c>
      <c r="F152" s="206" t="s">
        <v>561</v>
      </c>
      <c r="G152" s="207" t="s">
        <v>151</v>
      </c>
      <c r="H152" s="208">
        <v>695.43</v>
      </c>
      <c r="I152" s="209"/>
      <c r="J152" s="209">
        <f>ROUND(I152*H152,2)</f>
        <v>0</v>
      </c>
      <c r="K152" s="145"/>
      <c r="L152" s="27"/>
      <c r="M152" s="146" t="s">
        <v>1</v>
      </c>
      <c r="N152" s="147" t="s">
        <v>36</v>
      </c>
      <c r="O152" s="148">
        <v>4.7E-2</v>
      </c>
      <c r="P152" s="148">
        <f>O152*H152</f>
        <v>32.685209999999998</v>
      </c>
      <c r="Q152" s="148">
        <v>0.16192000000000001</v>
      </c>
      <c r="R152" s="148">
        <f>Q152*H152</f>
        <v>112.6040256</v>
      </c>
      <c r="S152" s="148">
        <v>0</v>
      </c>
      <c r="T152" s="149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95</v>
      </c>
      <c r="AT152" s="150" t="s">
        <v>138</v>
      </c>
      <c r="AU152" s="150" t="s">
        <v>89</v>
      </c>
      <c r="AY152" s="14" t="s">
        <v>136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4" t="s">
        <v>89</v>
      </c>
      <c r="BK152" s="151">
        <f>ROUND(I152*H152,2)</f>
        <v>0</v>
      </c>
      <c r="BL152" s="14" t="s">
        <v>95</v>
      </c>
      <c r="BM152" s="150" t="s">
        <v>562</v>
      </c>
    </row>
    <row r="153" spans="1:65" s="2" customFormat="1" ht="37.9" customHeight="1">
      <c r="A153" s="26"/>
      <c r="B153" s="138"/>
      <c r="C153" s="204" t="s">
        <v>237</v>
      </c>
      <c r="D153" s="204" t="s">
        <v>138</v>
      </c>
      <c r="E153" s="205" t="s">
        <v>194</v>
      </c>
      <c r="F153" s="206" t="s">
        <v>195</v>
      </c>
      <c r="G153" s="207" t="s">
        <v>151</v>
      </c>
      <c r="H153" s="208">
        <v>695.43</v>
      </c>
      <c r="I153" s="209"/>
      <c r="J153" s="209">
        <f>ROUND(I153*H153,2)</f>
        <v>0</v>
      </c>
      <c r="K153" s="145"/>
      <c r="L153" s="27"/>
      <c r="M153" s="146" t="s">
        <v>1</v>
      </c>
      <c r="N153" s="147" t="s">
        <v>36</v>
      </c>
      <c r="O153" s="148">
        <v>9.1999999999999998E-2</v>
      </c>
      <c r="P153" s="148">
        <f>O153*H153</f>
        <v>63.979559999999992</v>
      </c>
      <c r="Q153" s="148">
        <v>2.7999999999999998E-4</v>
      </c>
      <c r="R153" s="148">
        <f>Q153*H153</f>
        <v>0.19472039999999996</v>
      </c>
      <c r="S153" s="148">
        <v>0</v>
      </c>
      <c r="T153" s="14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95</v>
      </c>
      <c r="AT153" s="150" t="s">
        <v>138</v>
      </c>
      <c r="AU153" s="150" t="s">
        <v>89</v>
      </c>
      <c r="AY153" s="14" t="s">
        <v>136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4" t="s">
        <v>89</v>
      </c>
      <c r="BK153" s="151">
        <f>ROUND(I153*H153,2)</f>
        <v>0</v>
      </c>
      <c r="BL153" s="14" t="s">
        <v>95</v>
      </c>
      <c r="BM153" s="150" t="s">
        <v>563</v>
      </c>
    </row>
    <row r="154" spans="1:65" s="2" customFormat="1" ht="14.45" customHeight="1">
      <c r="A154" s="26"/>
      <c r="B154" s="138"/>
      <c r="C154" s="210" t="s">
        <v>241</v>
      </c>
      <c r="D154" s="210" t="s">
        <v>143</v>
      </c>
      <c r="E154" s="211" t="s">
        <v>564</v>
      </c>
      <c r="F154" s="212" t="s">
        <v>565</v>
      </c>
      <c r="G154" s="213" t="s">
        <v>151</v>
      </c>
      <c r="H154" s="214">
        <v>834.51599999999996</v>
      </c>
      <c r="I154" s="215"/>
      <c r="J154" s="215">
        <f>ROUND(I154*H154,2)</f>
        <v>0</v>
      </c>
      <c r="K154" s="158"/>
      <c r="L154" s="159"/>
      <c r="M154" s="160" t="s">
        <v>1</v>
      </c>
      <c r="N154" s="161" t="s">
        <v>36</v>
      </c>
      <c r="O154" s="148">
        <v>0</v>
      </c>
      <c r="P154" s="148">
        <f>O154*H154</f>
        <v>0</v>
      </c>
      <c r="Q154" s="148">
        <v>2.9999999999999997E-4</v>
      </c>
      <c r="R154" s="148">
        <f>Q154*H154</f>
        <v>0.25035479999999999</v>
      </c>
      <c r="S154" s="148">
        <v>0</v>
      </c>
      <c r="T154" s="149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147</v>
      </c>
      <c r="AT154" s="150" t="s">
        <v>143</v>
      </c>
      <c r="AU154" s="150" t="s">
        <v>89</v>
      </c>
      <c r="AY154" s="14" t="s">
        <v>136</v>
      </c>
      <c r="BE154" s="151">
        <f>IF(N154="základná",J154,0)</f>
        <v>0</v>
      </c>
      <c r="BF154" s="151">
        <f>IF(N154="znížená",J154,0)</f>
        <v>0</v>
      </c>
      <c r="BG154" s="151">
        <f>IF(N154="zákl. prenesená",J154,0)</f>
        <v>0</v>
      </c>
      <c r="BH154" s="151">
        <f>IF(N154="zníž. prenesená",J154,0)</f>
        <v>0</v>
      </c>
      <c r="BI154" s="151">
        <f>IF(N154="nulová",J154,0)</f>
        <v>0</v>
      </c>
      <c r="BJ154" s="14" t="s">
        <v>89</v>
      </c>
      <c r="BK154" s="151">
        <f>ROUND(I154*H154,2)</f>
        <v>0</v>
      </c>
      <c r="BL154" s="14" t="s">
        <v>95</v>
      </c>
      <c r="BM154" s="150" t="s">
        <v>566</v>
      </c>
    </row>
    <row r="155" spans="1:65" s="12" customFormat="1" ht="22.9" customHeight="1">
      <c r="B155" s="126"/>
      <c r="C155" s="216"/>
      <c r="D155" s="217" t="s">
        <v>69</v>
      </c>
      <c r="E155" s="218" t="s">
        <v>156</v>
      </c>
      <c r="F155" s="218" t="s">
        <v>205</v>
      </c>
      <c r="G155" s="216"/>
      <c r="H155" s="216"/>
      <c r="I155" s="216"/>
      <c r="J155" s="219">
        <f>BK155</f>
        <v>0</v>
      </c>
      <c r="L155" s="126"/>
      <c r="M155" s="130"/>
      <c r="N155" s="131"/>
      <c r="O155" s="131"/>
      <c r="P155" s="132">
        <f>SUM(P156:P165)</f>
        <v>415.47197399999999</v>
      </c>
      <c r="Q155" s="131"/>
      <c r="R155" s="132">
        <f>SUM(R156:R165)</f>
        <v>620.30360559999997</v>
      </c>
      <c r="S155" s="131"/>
      <c r="T155" s="133">
        <f>SUM(T156:T165)</f>
        <v>0</v>
      </c>
      <c r="AR155" s="127" t="s">
        <v>76</v>
      </c>
      <c r="AT155" s="134" t="s">
        <v>69</v>
      </c>
      <c r="AU155" s="134" t="s">
        <v>76</v>
      </c>
      <c r="AY155" s="127" t="s">
        <v>136</v>
      </c>
      <c r="BK155" s="135">
        <f>SUM(BK156:BK165)</f>
        <v>0</v>
      </c>
    </row>
    <row r="156" spans="1:65" s="2" customFormat="1" ht="24.2" customHeight="1">
      <c r="A156" s="26"/>
      <c r="B156" s="138"/>
      <c r="C156" s="204" t="s">
        <v>245</v>
      </c>
      <c r="D156" s="204" t="s">
        <v>138</v>
      </c>
      <c r="E156" s="205" t="s">
        <v>567</v>
      </c>
      <c r="F156" s="206" t="s">
        <v>568</v>
      </c>
      <c r="G156" s="207" t="s">
        <v>146</v>
      </c>
      <c r="H156" s="208">
        <v>95.902000000000001</v>
      </c>
      <c r="I156" s="209"/>
      <c r="J156" s="209">
        <f t="shared" ref="J156:J165" si="10">ROUND(I156*H156,2)</f>
        <v>0</v>
      </c>
      <c r="K156" s="145"/>
      <c r="L156" s="27"/>
      <c r="M156" s="146" t="s">
        <v>1</v>
      </c>
      <c r="N156" s="147" t="s">
        <v>36</v>
      </c>
      <c r="O156" s="148">
        <v>2.1999999999999999E-2</v>
      </c>
      <c r="P156" s="148">
        <f t="shared" ref="P156:P165" si="11">O156*H156</f>
        <v>2.1098439999999998</v>
      </c>
      <c r="Q156" s="148">
        <v>0</v>
      </c>
      <c r="R156" s="148">
        <f t="shared" ref="R156:R165" si="12">Q156*H156</f>
        <v>0</v>
      </c>
      <c r="S156" s="148">
        <v>0</v>
      </c>
      <c r="T156" s="149">
        <f t="shared" ref="T156:T165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95</v>
      </c>
      <c r="AT156" s="150" t="s">
        <v>138</v>
      </c>
      <c r="AU156" s="150" t="s">
        <v>89</v>
      </c>
      <c r="AY156" s="14" t="s">
        <v>136</v>
      </c>
      <c r="BE156" s="151">
        <f t="shared" ref="BE156:BE165" si="14">IF(N156="základná",J156,0)</f>
        <v>0</v>
      </c>
      <c r="BF156" s="151">
        <f t="shared" ref="BF156:BF165" si="15">IF(N156="znížená",J156,0)</f>
        <v>0</v>
      </c>
      <c r="BG156" s="151">
        <f t="shared" ref="BG156:BG165" si="16">IF(N156="zákl. prenesená",J156,0)</f>
        <v>0</v>
      </c>
      <c r="BH156" s="151">
        <f t="shared" ref="BH156:BH165" si="17">IF(N156="zníž. prenesená",J156,0)</f>
        <v>0</v>
      </c>
      <c r="BI156" s="151">
        <f t="shared" ref="BI156:BI165" si="18">IF(N156="nulová",J156,0)</f>
        <v>0</v>
      </c>
      <c r="BJ156" s="14" t="s">
        <v>89</v>
      </c>
      <c r="BK156" s="151">
        <f t="shared" ref="BK156:BK165" si="19">ROUND(I156*H156,2)</f>
        <v>0</v>
      </c>
      <c r="BL156" s="14" t="s">
        <v>95</v>
      </c>
      <c r="BM156" s="150" t="s">
        <v>569</v>
      </c>
    </row>
    <row r="157" spans="1:65" s="2" customFormat="1" ht="24.2" customHeight="1">
      <c r="A157" s="26"/>
      <c r="B157" s="138"/>
      <c r="C157" s="204" t="s">
        <v>249</v>
      </c>
      <c r="D157" s="204" t="s">
        <v>138</v>
      </c>
      <c r="E157" s="205" t="s">
        <v>570</v>
      </c>
      <c r="F157" s="206" t="s">
        <v>571</v>
      </c>
      <c r="G157" s="207" t="s">
        <v>151</v>
      </c>
      <c r="H157" s="208">
        <v>523.44000000000005</v>
      </c>
      <c r="I157" s="209"/>
      <c r="J157" s="209">
        <f t="shared" si="10"/>
        <v>0</v>
      </c>
      <c r="K157" s="145"/>
      <c r="L157" s="27"/>
      <c r="M157" s="146" t="s">
        <v>1</v>
      </c>
      <c r="N157" s="147" t="s">
        <v>36</v>
      </c>
      <c r="O157" s="148">
        <v>2.5000000000000001E-2</v>
      </c>
      <c r="P157" s="148">
        <f t="shared" si="11"/>
        <v>13.086000000000002</v>
      </c>
      <c r="Q157" s="148">
        <v>0.19900000000000001</v>
      </c>
      <c r="R157" s="148">
        <f t="shared" si="12"/>
        <v>104.16456000000002</v>
      </c>
      <c r="S157" s="148">
        <v>0</v>
      </c>
      <c r="T157" s="14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95</v>
      </c>
      <c r="AT157" s="150" t="s">
        <v>138</v>
      </c>
      <c r="AU157" s="150" t="s">
        <v>89</v>
      </c>
      <c r="AY157" s="14" t="s">
        <v>136</v>
      </c>
      <c r="BE157" s="151">
        <f t="shared" si="14"/>
        <v>0</v>
      </c>
      <c r="BF157" s="151">
        <f t="shared" si="15"/>
        <v>0</v>
      </c>
      <c r="BG157" s="151">
        <f t="shared" si="16"/>
        <v>0</v>
      </c>
      <c r="BH157" s="151">
        <f t="shared" si="17"/>
        <v>0</v>
      </c>
      <c r="BI157" s="151">
        <f t="shared" si="18"/>
        <v>0</v>
      </c>
      <c r="BJ157" s="14" t="s">
        <v>89</v>
      </c>
      <c r="BK157" s="151">
        <f t="shared" si="19"/>
        <v>0</v>
      </c>
      <c r="BL157" s="14" t="s">
        <v>95</v>
      </c>
      <c r="BM157" s="150" t="s">
        <v>572</v>
      </c>
    </row>
    <row r="158" spans="1:65" s="2" customFormat="1" ht="24.2" customHeight="1">
      <c r="A158" s="26"/>
      <c r="B158" s="138"/>
      <c r="C158" s="204" t="s">
        <v>253</v>
      </c>
      <c r="D158" s="204" t="s">
        <v>138</v>
      </c>
      <c r="E158" s="205" t="s">
        <v>573</v>
      </c>
      <c r="F158" s="206" t="s">
        <v>574</v>
      </c>
      <c r="G158" s="207" t="s">
        <v>151</v>
      </c>
      <c r="H158" s="208">
        <v>171.99</v>
      </c>
      <c r="I158" s="209"/>
      <c r="J158" s="209">
        <f t="shared" si="10"/>
        <v>0</v>
      </c>
      <c r="K158" s="145"/>
      <c r="L158" s="27"/>
      <c r="M158" s="146" t="s">
        <v>1</v>
      </c>
      <c r="N158" s="147" t="s">
        <v>36</v>
      </c>
      <c r="O158" s="148">
        <v>2.5999999999999999E-2</v>
      </c>
      <c r="P158" s="148">
        <f t="shared" si="11"/>
        <v>4.4717399999999996</v>
      </c>
      <c r="Q158" s="148">
        <v>0.29899999999999999</v>
      </c>
      <c r="R158" s="148">
        <f t="shared" si="12"/>
        <v>51.42501</v>
      </c>
      <c r="S158" s="148">
        <v>0</v>
      </c>
      <c r="T158" s="149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95</v>
      </c>
      <c r="AT158" s="150" t="s">
        <v>138</v>
      </c>
      <c r="AU158" s="150" t="s">
        <v>89</v>
      </c>
      <c r="AY158" s="14" t="s">
        <v>136</v>
      </c>
      <c r="BE158" s="151">
        <f t="shared" si="14"/>
        <v>0</v>
      </c>
      <c r="BF158" s="151">
        <f t="shared" si="15"/>
        <v>0</v>
      </c>
      <c r="BG158" s="151">
        <f t="shared" si="16"/>
        <v>0</v>
      </c>
      <c r="BH158" s="151">
        <f t="shared" si="17"/>
        <v>0</v>
      </c>
      <c r="BI158" s="151">
        <f t="shared" si="18"/>
        <v>0</v>
      </c>
      <c r="BJ158" s="14" t="s">
        <v>89</v>
      </c>
      <c r="BK158" s="151">
        <f t="shared" si="19"/>
        <v>0</v>
      </c>
      <c r="BL158" s="14" t="s">
        <v>95</v>
      </c>
      <c r="BM158" s="150" t="s">
        <v>575</v>
      </c>
    </row>
    <row r="159" spans="1:65" s="2" customFormat="1" ht="24.2" customHeight="1">
      <c r="A159" s="26"/>
      <c r="B159" s="138"/>
      <c r="C159" s="204" t="s">
        <v>257</v>
      </c>
      <c r="D159" s="204" t="s">
        <v>138</v>
      </c>
      <c r="E159" s="205" t="s">
        <v>576</v>
      </c>
      <c r="F159" s="206" t="s">
        <v>577</v>
      </c>
      <c r="G159" s="207" t="s">
        <v>151</v>
      </c>
      <c r="H159" s="208">
        <v>695.43</v>
      </c>
      <c r="I159" s="209"/>
      <c r="J159" s="209">
        <f t="shared" si="10"/>
        <v>0</v>
      </c>
      <c r="K159" s="145"/>
      <c r="L159" s="27"/>
      <c r="M159" s="146" t="s">
        <v>1</v>
      </c>
      <c r="N159" s="147" t="s">
        <v>36</v>
      </c>
      <c r="O159" s="148">
        <v>2.5999999999999999E-2</v>
      </c>
      <c r="P159" s="148">
        <f t="shared" si="11"/>
        <v>18.081179999999996</v>
      </c>
      <c r="Q159" s="148">
        <v>0.39800000000000002</v>
      </c>
      <c r="R159" s="148">
        <f t="shared" si="12"/>
        <v>276.78113999999999</v>
      </c>
      <c r="S159" s="148">
        <v>0</v>
      </c>
      <c r="T159" s="14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95</v>
      </c>
      <c r="AT159" s="150" t="s">
        <v>138</v>
      </c>
      <c r="AU159" s="150" t="s">
        <v>89</v>
      </c>
      <c r="AY159" s="14" t="s">
        <v>136</v>
      </c>
      <c r="BE159" s="151">
        <f t="shared" si="14"/>
        <v>0</v>
      </c>
      <c r="BF159" s="151">
        <f t="shared" si="15"/>
        <v>0</v>
      </c>
      <c r="BG159" s="151">
        <f t="shared" si="16"/>
        <v>0</v>
      </c>
      <c r="BH159" s="151">
        <f t="shared" si="17"/>
        <v>0</v>
      </c>
      <c r="BI159" s="151">
        <f t="shared" si="18"/>
        <v>0</v>
      </c>
      <c r="BJ159" s="14" t="s">
        <v>89</v>
      </c>
      <c r="BK159" s="151">
        <f t="shared" si="19"/>
        <v>0</v>
      </c>
      <c r="BL159" s="14" t="s">
        <v>95</v>
      </c>
      <c r="BM159" s="150" t="s">
        <v>578</v>
      </c>
    </row>
    <row r="160" spans="1:65" s="2" customFormat="1" ht="24.2" customHeight="1">
      <c r="A160" s="26"/>
      <c r="B160" s="138"/>
      <c r="C160" s="204" t="s">
        <v>261</v>
      </c>
      <c r="D160" s="204" t="s">
        <v>138</v>
      </c>
      <c r="E160" s="205" t="s">
        <v>579</v>
      </c>
      <c r="F160" s="206" t="s">
        <v>580</v>
      </c>
      <c r="G160" s="207" t="s">
        <v>151</v>
      </c>
      <c r="H160" s="208">
        <v>171.99</v>
      </c>
      <c r="I160" s="209"/>
      <c r="J160" s="209">
        <f t="shared" si="10"/>
        <v>0</v>
      </c>
      <c r="K160" s="145"/>
      <c r="L160" s="27"/>
      <c r="M160" s="146" t="s">
        <v>1</v>
      </c>
      <c r="N160" s="147" t="s">
        <v>36</v>
      </c>
      <c r="O160" s="148">
        <v>5.8999999999999997E-2</v>
      </c>
      <c r="P160" s="148">
        <f t="shared" si="11"/>
        <v>10.147410000000001</v>
      </c>
      <c r="Q160" s="148">
        <v>0.60104000000000002</v>
      </c>
      <c r="R160" s="148">
        <f t="shared" si="12"/>
        <v>103.37286960000002</v>
      </c>
      <c r="S160" s="148">
        <v>0</v>
      </c>
      <c r="T160" s="149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95</v>
      </c>
      <c r="AT160" s="150" t="s">
        <v>138</v>
      </c>
      <c r="AU160" s="150" t="s">
        <v>89</v>
      </c>
      <c r="AY160" s="14" t="s">
        <v>136</v>
      </c>
      <c r="BE160" s="151">
        <f t="shared" si="14"/>
        <v>0</v>
      </c>
      <c r="BF160" s="151">
        <f t="shared" si="15"/>
        <v>0</v>
      </c>
      <c r="BG160" s="151">
        <f t="shared" si="16"/>
        <v>0</v>
      </c>
      <c r="BH160" s="151">
        <f t="shared" si="17"/>
        <v>0</v>
      </c>
      <c r="BI160" s="151">
        <f t="shared" si="18"/>
        <v>0</v>
      </c>
      <c r="BJ160" s="14" t="s">
        <v>89</v>
      </c>
      <c r="BK160" s="151">
        <f t="shared" si="19"/>
        <v>0</v>
      </c>
      <c r="BL160" s="14" t="s">
        <v>95</v>
      </c>
      <c r="BM160" s="150" t="s">
        <v>581</v>
      </c>
    </row>
    <row r="161" spans="1:65" s="2" customFormat="1" ht="24.2" customHeight="1">
      <c r="A161" s="26"/>
      <c r="B161" s="138"/>
      <c r="C161" s="204" t="s">
        <v>267</v>
      </c>
      <c r="D161" s="204" t="s">
        <v>138</v>
      </c>
      <c r="E161" s="205" t="s">
        <v>582</v>
      </c>
      <c r="F161" s="206" t="s">
        <v>583</v>
      </c>
      <c r="G161" s="207" t="s">
        <v>151</v>
      </c>
      <c r="H161" s="208">
        <v>523.44000000000005</v>
      </c>
      <c r="I161" s="209"/>
      <c r="J161" s="209">
        <f t="shared" si="10"/>
        <v>0</v>
      </c>
      <c r="K161" s="145"/>
      <c r="L161" s="27"/>
      <c r="M161" s="146" t="s">
        <v>1</v>
      </c>
      <c r="N161" s="147" t="s">
        <v>36</v>
      </c>
      <c r="O161" s="148">
        <v>0.51900000000000002</v>
      </c>
      <c r="P161" s="148">
        <f t="shared" si="11"/>
        <v>271.66536000000002</v>
      </c>
      <c r="Q161" s="148">
        <v>0</v>
      </c>
      <c r="R161" s="148">
        <f t="shared" si="12"/>
        <v>0</v>
      </c>
      <c r="S161" s="148">
        <v>0</v>
      </c>
      <c r="T161" s="149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95</v>
      </c>
      <c r="AT161" s="150" t="s">
        <v>138</v>
      </c>
      <c r="AU161" s="150" t="s">
        <v>89</v>
      </c>
      <c r="AY161" s="14" t="s">
        <v>136</v>
      </c>
      <c r="BE161" s="151">
        <f t="shared" si="14"/>
        <v>0</v>
      </c>
      <c r="BF161" s="151">
        <f t="shared" si="15"/>
        <v>0</v>
      </c>
      <c r="BG161" s="151">
        <f t="shared" si="16"/>
        <v>0</v>
      </c>
      <c r="BH161" s="151">
        <f t="shared" si="17"/>
        <v>0</v>
      </c>
      <c r="BI161" s="151">
        <f t="shared" si="18"/>
        <v>0</v>
      </c>
      <c r="BJ161" s="14" t="s">
        <v>89</v>
      </c>
      <c r="BK161" s="151">
        <f t="shared" si="19"/>
        <v>0</v>
      </c>
      <c r="BL161" s="14" t="s">
        <v>95</v>
      </c>
      <c r="BM161" s="150" t="s">
        <v>584</v>
      </c>
    </row>
    <row r="162" spans="1:65" s="2" customFormat="1" ht="24.2" customHeight="1">
      <c r="A162" s="26"/>
      <c r="B162" s="138"/>
      <c r="C162" s="210" t="s">
        <v>275</v>
      </c>
      <c r="D162" s="210" t="s">
        <v>143</v>
      </c>
      <c r="E162" s="211" t="s">
        <v>585</v>
      </c>
      <c r="F162" s="212" t="s">
        <v>586</v>
      </c>
      <c r="G162" s="213" t="s">
        <v>151</v>
      </c>
      <c r="H162" s="214">
        <v>549.61199999999997</v>
      </c>
      <c r="I162" s="215"/>
      <c r="J162" s="215">
        <f t="shared" si="10"/>
        <v>0</v>
      </c>
      <c r="K162" s="158"/>
      <c r="L162" s="159"/>
      <c r="M162" s="160" t="s">
        <v>1</v>
      </c>
      <c r="N162" s="161" t="s">
        <v>36</v>
      </c>
      <c r="O162" s="148">
        <v>0</v>
      </c>
      <c r="P162" s="148">
        <f t="shared" si="11"/>
        <v>0</v>
      </c>
      <c r="Q162" s="148">
        <v>0.11</v>
      </c>
      <c r="R162" s="148">
        <f t="shared" si="12"/>
        <v>60.457319999999996</v>
      </c>
      <c r="S162" s="148">
        <v>0</v>
      </c>
      <c r="T162" s="14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147</v>
      </c>
      <c r="AT162" s="150" t="s">
        <v>143</v>
      </c>
      <c r="AU162" s="150" t="s">
        <v>89</v>
      </c>
      <c r="AY162" s="14" t="s">
        <v>136</v>
      </c>
      <c r="BE162" s="151">
        <f t="shared" si="14"/>
        <v>0</v>
      </c>
      <c r="BF162" s="151">
        <f t="shared" si="15"/>
        <v>0</v>
      </c>
      <c r="BG162" s="151">
        <f t="shared" si="16"/>
        <v>0</v>
      </c>
      <c r="BH162" s="151">
        <f t="shared" si="17"/>
        <v>0</v>
      </c>
      <c r="BI162" s="151">
        <f t="shared" si="18"/>
        <v>0</v>
      </c>
      <c r="BJ162" s="14" t="s">
        <v>89</v>
      </c>
      <c r="BK162" s="151">
        <f t="shared" si="19"/>
        <v>0</v>
      </c>
      <c r="BL162" s="14" t="s">
        <v>95</v>
      </c>
      <c r="BM162" s="150" t="s">
        <v>587</v>
      </c>
    </row>
    <row r="163" spans="1:65" s="2" customFormat="1" ht="24.2" customHeight="1">
      <c r="A163" s="26"/>
      <c r="B163" s="138"/>
      <c r="C163" s="204" t="s">
        <v>281</v>
      </c>
      <c r="D163" s="204" t="s">
        <v>138</v>
      </c>
      <c r="E163" s="205" t="s">
        <v>588</v>
      </c>
      <c r="F163" s="206" t="s">
        <v>589</v>
      </c>
      <c r="G163" s="207" t="s">
        <v>151</v>
      </c>
      <c r="H163" s="208">
        <v>171.99</v>
      </c>
      <c r="I163" s="209"/>
      <c r="J163" s="209">
        <f t="shared" si="10"/>
        <v>0</v>
      </c>
      <c r="K163" s="145"/>
      <c r="L163" s="27"/>
      <c r="M163" s="146" t="s">
        <v>1</v>
      </c>
      <c r="N163" s="147" t="s">
        <v>36</v>
      </c>
      <c r="O163" s="148">
        <v>0.55600000000000005</v>
      </c>
      <c r="P163" s="148">
        <f t="shared" si="11"/>
        <v>95.626440000000017</v>
      </c>
      <c r="Q163" s="148">
        <v>0</v>
      </c>
      <c r="R163" s="148">
        <f t="shared" si="12"/>
        <v>0</v>
      </c>
      <c r="S163" s="148">
        <v>0</v>
      </c>
      <c r="T163" s="14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95</v>
      </c>
      <c r="AT163" s="150" t="s">
        <v>138</v>
      </c>
      <c r="AU163" s="150" t="s">
        <v>89</v>
      </c>
      <c r="AY163" s="14" t="s">
        <v>136</v>
      </c>
      <c r="BE163" s="151">
        <f t="shared" si="14"/>
        <v>0</v>
      </c>
      <c r="BF163" s="151">
        <f t="shared" si="15"/>
        <v>0</v>
      </c>
      <c r="BG163" s="151">
        <f t="shared" si="16"/>
        <v>0</v>
      </c>
      <c r="BH163" s="151">
        <f t="shared" si="17"/>
        <v>0</v>
      </c>
      <c r="BI163" s="151">
        <f t="shared" si="18"/>
        <v>0</v>
      </c>
      <c r="BJ163" s="14" t="s">
        <v>89</v>
      </c>
      <c r="BK163" s="151">
        <f t="shared" si="19"/>
        <v>0</v>
      </c>
      <c r="BL163" s="14" t="s">
        <v>95</v>
      </c>
      <c r="BM163" s="150" t="s">
        <v>590</v>
      </c>
    </row>
    <row r="164" spans="1:65" s="2" customFormat="1" ht="24.2" customHeight="1">
      <c r="A164" s="26"/>
      <c r="B164" s="138"/>
      <c r="C164" s="210" t="s">
        <v>285</v>
      </c>
      <c r="D164" s="210" t="s">
        <v>143</v>
      </c>
      <c r="E164" s="211" t="s">
        <v>591</v>
      </c>
      <c r="F164" s="212" t="s">
        <v>592</v>
      </c>
      <c r="G164" s="213" t="s">
        <v>151</v>
      </c>
      <c r="H164" s="214">
        <v>180.59</v>
      </c>
      <c r="I164" s="215"/>
      <c r="J164" s="215">
        <f t="shared" si="10"/>
        <v>0</v>
      </c>
      <c r="K164" s="158"/>
      <c r="L164" s="159"/>
      <c r="M164" s="160" t="s">
        <v>1</v>
      </c>
      <c r="N164" s="161" t="s">
        <v>36</v>
      </c>
      <c r="O164" s="148">
        <v>0</v>
      </c>
      <c r="P164" s="148">
        <f t="shared" si="11"/>
        <v>0</v>
      </c>
      <c r="Q164" s="148">
        <v>0.13339999999999999</v>
      </c>
      <c r="R164" s="148">
        <f t="shared" si="12"/>
        <v>24.090705999999997</v>
      </c>
      <c r="S164" s="148">
        <v>0</v>
      </c>
      <c r="T164" s="14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147</v>
      </c>
      <c r="AT164" s="150" t="s">
        <v>143</v>
      </c>
      <c r="AU164" s="150" t="s">
        <v>89</v>
      </c>
      <c r="AY164" s="14" t="s">
        <v>136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4" t="s">
        <v>89</v>
      </c>
      <c r="BK164" s="151">
        <f t="shared" si="19"/>
        <v>0</v>
      </c>
      <c r="BL164" s="14" t="s">
        <v>95</v>
      </c>
      <c r="BM164" s="150" t="s">
        <v>593</v>
      </c>
    </row>
    <row r="165" spans="1:65" s="2" customFormat="1" ht="24.2" customHeight="1">
      <c r="A165" s="26"/>
      <c r="B165" s="138"/>
      <c r="C165" s="139" t="s">
        <v>289</v>
      </c>
      <c r="D165" s="139" t="s">
        <v>138</v>
      </c>
      <c r="E165" s="140" t="s">
        <v>594</v>
      </c>
      <c r="F165" s="141" t="s">
        <v>595</v>
      </c>
      <c r="G165" s="142" t="s">
        <v>151</v>
      </c>
      <c r="H165" s="143">
        <v>1</v>
      </c>
      <c r="I165" s="144"/>
      <c r="J165" s="144">
        <f t="shared" si="10"/>
        <v>0</v>
      </c>
      <c r="K165" s="145"/>
      <c r="L165" s="27"/>
      <c r="M165" s="146" t="s">
        <v>1</v>
      </c>
      <c r="N165" s="147" t="s">
        <v>36</v>
      </c>
      <c r="O165" s="148">
        <v>0.28399999999999997</v>
      </c>
      <c r="P165" s="148">
        <f t="shared" si="11"/>
        <v>0.28399999999999997</v>
      </c>
      <c r="Q165" s="148">
        <v>1.2E-2</v>
      </c>
      <c r="R165" s="148">
        <f t="shared" si="12"/>
        <v>1.2E-2</v>
      </c>
      <c r="S165" s="148">
        <v>0</v>
      </c>
      <c r="T165" s="14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95</v>
      </c>
      <c r="AT165" s="150" t="s">
        <v>138</v>
      </c>
      <c r="AU165" s="150" t="s">
        <v>89</v>
      </c>
      <c r="AY165" s="14" t="s">
        <v>136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4" t="s">
        <v>89</v>
      </c>
      <c r="BK165" s="151">
        <f t="shared" si="19"/>
        <v>0</v>
      </c>
      <c r="BL165" s="14" t="s">
        <v>95</v>
      </c>
      <c r="BM165" s="150" t="s">
        <v>596</v>
      </c>
    </row>
    <row r="166" spans="1:65" s="12" customFormat="1" ht="22.9" customHeight="1">
      <c r="B166" s="126"/>
      <c r="D166" s="127" t="s">
        <v>69</v>
      </c>
      <c r="E166" s="136" t="s">
        <v>161</v>
      </c>
      <c r="F166" s="136" t="s">
        <v>215</v>
      </c>
      <c r="J166" s="137">
        <f>BK166</f>
        <v>0</v>
      </c>
      <c r="L166" s="126"/>
      <c r="M166" s="130"/>
      <c r="N166" s="131"/>
      <c r="O166" s="131"/>
      <c r="P166" s="132">
        <f>SUM(P167:P168)</f>
        <v>27.949817250000002</v>
      </c>
      <c r="Q166" s="131"/>
      <c r="R166" s="132">
        <f>SUM(R167:R168)</f>
        <v>0.67831649999999999</v>
      </c>
      <c r="S166" s="131"/>
      <c r="T166" s="133">
        <f>SUM(T167:T168)</f>
        <v>0</v>
      </c>
      <c r="AR166" s="127" t="s">
        <v>76</v>
      </c>
      <c r="AT166" s="134" t="s">
        <v>69</v>
      </c>
      <c r="AU166" s="134" t="s">
        <v>76</v>
      </c>
      <c r="AY166" s="127" t="s">
        <v>136</v>
      </c>
      <c r="BK166" s="135">
        <f>SUM(BK167:BK168)</f>
        <v>0</v>
      </c>
    </row>
    <row r="167" spans="1:65" s="2" customFormat="1" ht="24.2" customHeight="1">
      <c r="A167" s="26"/>
      <c r="B167" s="138"/>
      <c r="C167" s="139" t="s">
        <v>293</v>
      </c>
      <c r="D167" s="139" t="s">
        <v>138</v>
      </c>
      <c r="E167" s="140" t="s">
        <v>597</v>
      </c>
      <c r="F167" s="141" t="s">
        <v>598</v>
      </c>
      <c r="G167" s="142" t="s">
        <v>151</v>
      </c>
      <c r="H167" s="143">
        <v>69.075000000000003</v>
      </c>
      <c r="I167" s="144"/>
      <c r="J167" s="144">
        <f>ROUND(I167*H167,2)</f>
        <v>0</v>
      </c>
      <c r="K167" s="145"/>
      <c r="L167" s="27"/>
      <c r="M167" s="146" t="s">
        <v>1</v>
      </c>
      <c r="N167" s="147" t="s">
        <v>36</v>
      </c>
      <c r="O167" s="148">
        <v>9.5070000000000002E-2</v>
      </c>
      <c r="P167" s="148">
        <f>O167*H167</f>
        <v>6.5669602500000002</v>
      </c>
      <c r="Q167" s="148">
        <v>3.2000000000000003E-4</v>
      </c>
      <c r="R167" s="148">
        <f>Q167*H167</f>
        <v>2.2104000000000002E-2</v>
      </c>
      <c r="S167" s="148">
        <v>0</v>
      </c>
      <c r="T167" s="149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95</v>
      </c>
      <c r="AT167" s="150" t="s">
        <v>138</v>
      </c>
      <c r="AU167" s="150" t="s">
        <v>89</v>
      </c>
      <c r="AY167" s="14" t="s">
        <v>136</v>
      </c>
      <c r="BE167" s="151">
        <f>IF(N167="základná",J167,0)</f>
        <v>0</v>
      </c>
      <c r="BF167" s="151">
        <f>IF(N167="znížená",J167,0)</f>
        <v>0</v>
      </c>
      <c r="BG167" s="151">
        <f>IF(N167="zákl. prenesená",J167,0)</f>
        <v>0</v>
      </c>
      <c r="BH167" s="151">
        <f>IF(N167="zníž. prenesená",J167,0)</f>
        <v>0</v>
      </c>
      <c r="BI167" s="151">
        <f>IF(N167="nulová",J167,0)</f>
        <v>0</v>
      </c>
      <c r="BJ167" s="14" t="s">
        <v>89</v>
      </c>
      <c r="BK167" s="151">
        <f>ROUND(I167*H167,2)</f>
        <v>0</v>
      </c>
      <c r="BL167" s="14" t="s">
        <v>95</v>
      </c>
      <c r="BM167" s="150" t="s">
        <v>599</v>
      </c>
    </row>
    <row r="168" spans="1:65" s="2" customFormat="1" ht="37.9" customHeight="1">
      <c r="A168" s="26"/>
      <c r="B168" s="138"/>
      <c r="C168" s="139" t="s">
        <v>297</v>
      </c>
      <c r="D168" s="139" t="s">
        <v>138</v>
      </c>
      <c r="E168" s="140" t="s">
        <v>600</v>
      </c>
      <c r="F168" s="141" t="s">
        <v>601</v>
      </c>
      <c r="G168" s="142" t="s">
        <v>151</v>
      </c>
      <c r="H168" s="143">
        <v>69.075000000000003</v>
      </c>
      <c r="I168" s="144"/>
      <c r="J168" s="144">
        <f>ROUND(I168*H168,2)</f>
        <v>0</v>
      </c>
      <c r="K168" s="145"/>
      <c r="L168" s="27"/>
      <c r="M168" s="146" t="s">
        <v>1</v>
      </c>
      <c r="N168" s="147" t="s">
        <v>36</v>
      </c>
      <c r="O168" s="148">
        <v>0.30956</v>
      </c>
      <c r="P168" s="148">
        <f>O168*H168</f>
        <v>21.382857000000001</v>
      </c>
      <c r="Q168" s="148">
        <v>9.4999999999999998E-3</v>
      </c>
      <c r="R168" s="148">
        <f>Q168*H168</f>
        <v>0.65621249999999998</v>
      </c>
      <c r="S168" s="148">
        <v>0</v>
      </c>
      <c r="T168" s="149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95</v>
      </c>
      <c r="AT168" s="150" t="s">
        <v>138</v>
      </c>
      <c r="AU168" s="150" t="s">
        <v>89</v>
      </c>
      <c r="AY168" s="14" t="s">
        <v>136</v>
      </c>
      <c r="BE168" s="151">
        <f>IF(N168="základná",J168,0)</f>
        <v>0</v>
      </c>
      <c r="BF168" s="151">
        <f>IF(N168="znížená",J168,0)</f>
        <v>0</v>
      </c>
      <c r="BG168" s="151">
        <f>IF(N168="zákl. prenesená",J168,0)</f>
        <v>0</v>
      </c>
      <c r="BH168" s="151">
        <f>IF(N168="zníž. prenesená",J168,0)</f>
        <v>0</v>
      </c>
      <c r="BI168" s="151">
        <f>IF(N168="nulová",J168,0)</f>
        <v>0</v>
      </c>
      <c r="BJ168" s="14" t="s">
        <v>89</v>
      </c>
      <c r="BK168" s="151">
        <f>ROUND(I168*H168,2)</f>
        <v>0</v>
      </c>
      <c r="BL168" s="14" t="s">
        <v>95</v>
      </c>
      <c r="BM168" s="150" t="s">
        <v>602</v>
      </c>
    </row>
    <row r="169" spans="1:65" s="12" customFormat="1" ht="22.9" customHeight="1">
      <c r="B169" s="126"/>
      <c r="D169" s="127" t="s">
        <v>69</v>
      </c>
      <c r="E169" s="136" t="s">
        <v>172</v>
      </c>
      <c r="F169" s="136" t="s">
        <v>231</v>
      </c>
      <c r="J169" s="137">
        <f>BK169</f>
        <v>0</v>
      </c>
      <c r="L169" s="126"/>
      <c r="M169" s="130"/>
      <c r="N169" s="131"/>
      <c r="O169" s="131"/>
      <c r="P169" s="132">
        <f>SUM(P170:P180)</f>
        <v>1127.6732039999999</v>
      </c>
      <c r="Q169" s="131"/>
      <c r="R169" s="132">
        <f>SUM(R170:R180)</f>
        <v>41.480693519999996</v>
      </c>
      <c r="S169" s="131"/>
      <c r="T169" s="133">
        <f>SUM(T170:T180)</f>
        <v>1.5196499999999999</v>
      </c>
      <c r="AR169" s="127" t="s">
        <v>76</v>
      </c>
      <c r="AT169" s="134" t="s">
        <v>69</v>
      </c>
      <c r="AU169" s="134" t="s">
        <v>76</v>
      </c>
      <c r="AY169" s="127" t="s">
        <v>136</v>
      </c>
      <c r="BK169" s="135">
        <f>SUM(BK170:BK180)</f>
        <v>0</v>
      </c>
    </row>
    <row r="170" spans="1:65" s="2" customFormat="1" ht="24.2" customHeight="1">
      <c r="A170" s="26"/>
      <c r="B170" s="138"/>
      <c r="C170" s="139" t="s">
        <v>301</v>
      </c>
      <c r="D170" s="139" t="s">
        <v>138</v>
      </c>
      <c r="E170" s="140" t="s">
        <v>603</v>
      </c>
      <c r="F170" s="141" t="s">
        <v>604</v>
      </c>
      <c r="G170" s="142" t="s">
        <v>209</v>
      </c>
      <c r="H170" s="143">
        <v>17.739999999999998</v>
      </c>
      <c r="I170" s="144"/>
      <c r="J170" s="144">
        <f t="shared" ref="J170:J180" si="20">ROUND(I170*H170,2)</f>
        <v>0</v>
      </c>
      <c r="K170" s="145"/>
      <c r="L170" s="27"/>
      <c r="M170" s="146" t="s">
        <v>1</v>
      </c>
      <c r="N170" s="147" t="s">
        <v>36</v>
      </c>
      <c r="O170" s="148">
        <v>0.32</v>
      </c>
      <c r="P170" s="148">
        <f t="shared" ref="P170:P180" si="21">O170*H170</f>
        <v>5.6767999999999992</v>
      </c>
      <c r="Q170" s="148">
        <v>0</v>
      </c>
      <c r="R170" s="148">
        <f t="shared" ref="R170:R180" si="22">Q170*H170</f>
        <v>0</v>
      </c>
      <c r="S170" s="148">
        <v>0</v>
      </c>
      <c r="T170" s="149">
        <f t="shared" ref="T170:T180" si="23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95</v>
      </c>
      <c r="AT170" s="150" t="s">
        <v>138</v>
      </c>
      <c r="AU170" s="150" t="s">
        <v>89</v>
      </c>
      <c r="AY170" s="14" t="s">
        <v>136</v>
      </c>
      <c r="BE170" s="151">
        <f t="shared" ref="BE170:BE180" si="24">IF(N170="základná",J170,0)</f>
        <v>0</v>
      </c>
      <c r="BF170" s="151">
        <f t="shared" ref="BF170:BF180" si="25">IF(N170="znížená",J170,0)</f>
        <v>0</v>
      </c>
      <c r="BG170" s="151">
        <f t="shared" ref="BG170:BG180" si="26">IF(N170="zákl. prenesená",J170,0)</f>
        <v>0</v>
      </c>
      <c r="BH170" s="151">
        <f t="shared" ref="BH170:BH180" si="27">IF(N170="zníž. prenesená",J170,0)</f>
        <v>0</v>
      </c>
      <c r="BI170" s="151">
        <f t="shared" ref="BI170:BI180" si="28">IF(N170="nulová",J170,0)</f>
        <v>0</v>
      </c>
      <c r="BJ170" s="14" t="s">
        <v>89</v>
      </c>
      <c r="BK170" s="151">
        <f t="shared" ref="BK170:BK180" si="29">ROUND(I170*H170,2)</f>
        <v>0</v>
      </c>
      <c r="BL170" s="14" t="s">
        <v>95</v>
      </c>
      <c r="BM170" s="150" t="s">
        <v>605</v>
      </c>
    </row>
    <row r="171" spans="1:65" s="2" customFormat="1" ht="24.2" customHeight="1">
      <c r="A171" s="26"/>
      <c r="B171" s="138"/>
      <c r="C171" s="152" t="s">
        <v>305</v>
      </c>
      <c r="D171" s="152" t="s">
        <v>143</v>
      </c>
      <c r="E171" s="153" t="s">
        <v>606</v>
      </c>
      <c r="F171" s="154" t="s">
        <v>607</v>
      </c>
      <c r="G171" s="155" t="s">
        <v>159</v>
      </c>
      <c r="H171" s="156">
        <v>17.95</v>
      </c>
      <c r="I171" s="157"/>
      <c r="J171" s="157">
        <f t="shared" si="20"/>
        <v>0</v>
      </c>
      <c r="K171" s="158"/>
      <c r="L171" s="159"/>
      <c r="M171" s="160" t="s">
        <v>1</v>
      </c>
      <c r="N171" s="161" t="s">
        <v>36</v>
      </c>
      <c r="O171" s="148">
        <v>0</v>
      </c>
      <c r="P171" s="148">
        <f t="shared" si="21"/>
        <v>0</v>
      </c>
      <c r="Q171" s="148">
        <v>4.8000000000000001E-2</v>
      </c>
      <c r="R171" s="148">
        <f t="shared" si="22"/>
        <v>0.86160000000000003</v>
      </c>
      <c r="S171" s="148">
        <v>0</v>
      </c>
      <c r="T171" s="149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147</v>
      </c>
      <c r="AT171" s="150" t="s">
        <v>143</v>
      </c>
      <c r="AU171" s="150" t="s">
        <v>89</v>
      </c>
      <c r="AY171" s="14" t="s">
        <v>136</v>
      </c>
      <c r="BE171" s="151">
        <f t="shared" si="24"/>
        <v>0</v>
      </c>
      <c r="BF171" s="151">
        <f t="shared" si="25"/>
        <v>0</v>
      </c>
      <c r="BG171" s="151">
        <f t="shared" si="26"/>
        <v>0</v>
      </c>
      <c r="BH171" s="151">
        <f t="shared" si="27"/>
        <v>0</v>
      </c>
      <c r="BI171" s="151">
        <f t="shared" si="28"/>
        <v>0</v>
      </c>
      <c r="BJ171" s="14" t="s">
        <v>89</v>
      </c>
      <c r="BK171" s="151">
        <f t="shared" si="29"/>
        <v>0</v>
      </c>
      <c r="BL171" s="14" t="s">
        <v>95</v>
      </c>
      <c r="BM171" s="150" t="s">
        <v>608</v>
      </c>
    </row>
    <row r="172" spans="1:65" s="2" customFormat="1" ht="37.9" customHeight="1">
      <c r="A172" s="26"/>
      <c r="B172" s="138"/>
      <c r="C172" s="139" t="s">
        <v>309</v>
      </c>
      <c r="D172" s="139" t="s">
        <v>138</v>
      </c>
      <c r="E172" s="140" t="s">
        <v>609</v>
      </c>
      <c r="F172" s="141" t="s">
        <v>610</v>
      </c>
      <c r="G172" s="142" t="s">
        <v>209</v>
      </c>
      <c r="H172" s="143">
        <v>244.82</v>
      </c>
      <c r="I172" s="144"/>
      <c r="J172" s="144">
        <f t="shared" si="20"/>
        <v>0</v>
      </c>
      <c r="K172" s="145"/>
      <c r="L172" s="27"/>
      <c r="M172" s="146" t="s">
        <v>1</v>
      </c>
      <c r="N172" s="147" t="s">
        <v>36</v>
      </c>
      <c r="O172" s="148">
        <v>0.13200000000000001</v>
      </c>
      <c r="P172" s="148">
        <f t="shared" si="21"/>
        <v>32.316240000000001</v>
      </c>
      <c r="Q172" s="148">
        <v>0</v>
      </c>
      <c r="R172" s="148">
        <f t="shared" si="22"/>
        <v>0</v>
      </c>
      <c r="S172" s="148">
        <v>0</v>
      </c>
      <c r="T172" s="149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95</v>
      </c>
      <c r="AT172" s="150" t="s">
        <v>138</v>
      </c>
      <c r="AU172" s="150" t="s">
        <v>89</v>
      </c>
      <c r="AY172" s="14" t="s">
        <v>136</v>
      </c>
      <c r="BE172" s="151">
        <f t="shared" si="24"/>
        <v>0</v>
      </c>
      <c r="BF172" s="151">
        <f t="shared" si="25"/>
        <v>0</v>
      </c>
      <c r="BG172" s="151">
        <f t="shared" si="26"/>
        <v>0</v>
      </c>
      <c r="BH172" s="151">
        <f t="shared" si="27"/>
        <v>0</v>
      </c>
      <c r="BI172" s="151">
        <f t="shared" si="28"/>
        <v>0</v>
      </c>
      <c r="BJ172" s="14" t="s">
        <v>89</v>
      </c>
      <c r="BK172" s="151">
        <f t="shared" si="29"/>
        <v>0</v>
      </c>
      <c r="BL172" s="14" t="s">
        <v>95</v>
      </c>
      <c r="BM172" s="150" t="s">
        <v>611</v>
      </c>
    </row>
    <row r="173" spans="1:65" s="2" customFormat="1" ht="14.45" customHeight="1">
      <c r="A173" s="26"/>
      <c r="B173" s="138"/>
      <c r="C173" s="152" t="s">
        <v>313</v>
      </c>
      <c r="D173" s="152" t="s">
        <v>143</v>
      </c>
      <c r="E173" s="153" t="s">
        <v>612</v>
      </c>
      <c r="F173" s="154" t="s">
        <v>613</v>
      </c>
      <c r="G173" s="155" t="s">
        <v>159</v>
      </c>
      <c r="H173" s="156">
        <v>247.268</v>
      </c>
      <c r="I173" s="157"/>
      <c r="J173" s="157">
        <f t="shared" si="20"/>
        <v>0</v>
      </c>
      <c r="K173" s="158"/>
      <c r="L173" s="159"/>
      <c r="M173" s="160" t="s">
        <v>1</v>
      </c>
      <c r="N173" s="161" t="s">
        <v>36</v>
      </c>
      <c r="O173" s="148">
        <v>0</v>
      </c>
      <c r="P173" s="148">
        <f t="shared" si="21"/>
        <v>0</v>
      </c>
      <c r="Q173" s="148">
        <v>2.3E-2</v>
      </c>
      <c r="R173" s="148">
        <f t="shared" si="22"/>
        <v>5.6871640000000001</v>
      </c>
      <c r="S173" s="148">
        <v>0</v>
      </c>
      <c r="T173" s="149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147</v>
      </c>
      <c r="AT173" s="150" t="s">
        <v>143</v>
      </c>
      <c r="AU173" s="150" t="s">
        <v>89</v>
      </c>
      <c r="AY173" s="14" t="s">
        <v>136</v>
      </c>
      <c r="BE173" s="151">
        <f t="shared" si="24"/>
        <v>0</v>
      </c>
      <c r="BF173" s="151">
        <f t="shared" si="25"/>
        <v>0</v>
      </c>
      <c r="BG173" s="151">
        <f t="shared" si="26"/>
        <v>0</v>
      </c>
      <c r="BH173" s="151">
        <f t="shared" si="27"/>
        <v>0</v>
      </c>
      <c r="BI173" s="151">
        <f t="shared" si="28"/>
        <v>0</v>
      </c>
      <c r="BJ173" s="14" t="s">
        <v>89</v>
      </c>
      <c r="BK173" s="151">
        <f t="shared" si="29"/>
        <v>0</v>
      </c>
      <c r="BL173" s="14" t="s">
        <v>95</v>
      </c>
      <c r="BM173" s="150" t="s">
        <v>614</v>
      </c>
    </row>
    <row r="174" spans="1:65" s="2" customFormat="1" ht="24.2" customHeight="1">
      <c r="A174" s="26"/>
      <c r="B174" s="138"/>
      <c r="C174" s="139" t="s">
        <v>317</v>
      </c>
      <c r="D174" s="139" t="s">
        <v>138</v>
      </c>
      <c r="E174" s="140" t="s">
        <v>615</v>
      </c>
      <c r="F174" s="141" t="s">
        <v>616</v>
      </c>
      <c r="G174" s="142" t="s">
        <v>141</v>
      </c>
      <c r="H174" s="143">
        <v>15.754</v>
      </c>
      <c r="I174" s="144"/>
      <c r="J174" s="144">
        <f t="shared" si="20"/>
        <v>0</v>
      </c>
      <c r="K174" s="145"/>
      <c r="L174" s="27"/>
      <c r="M174" s="146" t="s">
        <v>1</v>
      </c>
      <c r="N174" s="147" t="s">
        <v>36</v>
      </c>
      <c r="O174" s="148">
        <v>1.363</v>
      </c>
      <c r="P174" s="148">
        <f t="shared" si="21"/>
        <v>21.472701999999998</v>
      </c>
      <c r="Q174" s="148">
        <v>2.2151299999999998</v>
      </c>
      <c r="R174" s="148">
        <f t="shared" si="22"/>
        <v>34.897158019999999</v>
      </c>
      <c r="S174" s="148">
        <v>0</v>
      </c>
      <c r="T174" s="149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95</v>
      </c>
      <c r="AT174" s="150" t="s">
        <v>138</v>
      </c>
      <c r="AU174" s="150" t="s">
        <v>89</v>
      </c>
      <c r="AY174" s="14" t="s">
        <v>136</v>
      </c>
      <c r="BE174" s="151">
        <f t="shared" si="24"/>
        <v>0</v>
      </c>
      <c r="BF174" s="151">
        <f t="shared" si="25"/>
        <v>0</v>
      </c>
      <c r="BG174" s="151">
        <f t="shared" si="26"/>
        <v>0</v>
      </c>
      <c r="BH174" s="151">
        <f t="shared" si="27"/>
        <v>0</v>
      </c>
      <c r="BI174" s="151">
        <f t="shared" si="28"/>
        <v>0</v>
      </c>
      <c r="BJ174" s="14" t="s">
        <v>89</v>
      </c>
      <c r="BK174" s="151">
        <f t="shared" si="29"/>
        <v>0</v>
      </c>
      <c r="BL174" s="14" t="s">
        <v>95</v>
      </c>
      <c r="BM174" s="150" t="s">
        <v>617</v>
      </c>
    </row>
    <row r="175" spans="1:65" s="2" customFormat="1" ht="24.2" customHeight="1">
      <c r="A175" s="26"/>
      <c r="B175" s="138"/>
      <c r="C175" s="139" t="s">
        <v>321</v>
      </c>
      <c r="D175" s="139" t="s">
        <v>138</v>
      </c>
      <c r="E175" s="140" t="s">
        <v>618</v>
      </c>
      <c r="F175" s="141" t="s">
        <v>619</v>
      </c>
      <c r="G175" s="142" t="s">
        <v>209</v>
      </c>
      <c r="H175" s="143">
        <v>5</v>
      </c>
      <c r="I175" s="144"/>
      <c r="J175" s="144">
        <f t="shared" si="20"/>
        <v>0</v>
      </c>
      <c r="K175" s="145"/>
      <c r="L175" s="27"/>
      <c r="M175" s="146" t="s">
        <v>1</v>
      </c>
      <c r="N175" s="147" t="s">
        <v>36</v>
      </c>
      <c r="O175" s="148">
        <v>0.29499999999999998</v>
      </c>
      <c r="P175" s="148">
        <f t="shared" si="21"/>
        <v>1.4749999999999999</v>
      </c>
      <c r="Q175" s="148">
        <v>0</v>
      </c>
      <c r="R175" s="148">
        <f t="shared" si="22"/>
        <v>0</v>
      </c>
      <c r="S175" s="148">
        <v>0</v>
      </c>
      <c r="T175" s="149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95</v>
      </c>
      <c r="AT175" s="150" t="s">
        <v>138</v>
      </c>
      <c r="AU175" s="150" t="s">
        <v>89</v>
      </c>
      <c r="AY175" s="14" t="s">
        <v>136</v>
      </c>
      <c r="BE175" s="151">
        <f t="shared" si="24"/>
        <v>0</v>
      </c>
      <c r="BF175" s="151">
        <f t="shared" si="25"/>
        <v>0</v>
      </c>
      <c r="BG175" s="151">
        <f t="shared" si="26"/>
        <v>0</v>
      </c>
      <c r="BH175" s="151">
        <f t="shared" si="27"/>
        <v>0</v>
      </c>
      <c r="BI175" s="151">
        <f t="shared" si="28"/>
        <v>0</v>
      </c>
      <c r="BJ175" s="14" t="s">
        <v>89</v>
      </c>
      <c r="BK175" s="151">
        <f t="shared" si="29"/>
        <v>0</v>
      </c>
      <c r="BL175" s="14" t="s">
        <v>95</v>
      </c>
      <c r="BM175" s="150" t="s">
        <v>620</v>
      </c>
    </row>
    <row r="176" spans="1:65" s="2" customFormat="1" ht="24.2" customHeight="1">
      <c r="A176" s="26"/>
      <c r="B176" s="138"/>
      <c r="C176" s="139" t="s">
        <v>325</v>
      </c>
      <c r="D176" s="139" t="s">
        <v>138</v>
      </c>
      <c r="E176" s="140" t="s">
        <v>621</v>
      </c>
      <c r="F176" s="141" t="s">
        <v>622</v>
      </c>
      <c r="G176" s="142" t="s">
        <v>151</v>
      </c>
      <c r="H176" s="143">
        <v>69.075000000000003</v>
      </c>
      <c r="I176" s="144"/>
      <c r="J176" s="144">
        <f t="shared" si="20"/>
        <v>0</v>
      </c>
      <c r="K176" s="145"/>
      <c r="L176" s="27"/>
      <c r="M176" s="146" t="s">
        <v>1</v>
      </c>
      <c r="N176" s="147" t="s">
        <v>36</v>
      </c>
      <c r="O176" s="148">
        <v>0.20699999999999999</v>
      </c>
      <c r="P176" s="148">
        <f t="shared" si="21"/>
        <v>14.298525</v>
      </c>
      <c r="Q176" s="148">
        <v>0</v>
      </c>
      <c r="R176" s="148">
        <f t="shared" si="22"/>
        <v>0</v>
      </c>
      <c r="S176" s="148">
        <v>2.1999999999999999E-2</v>
      </c>
      <c r="T176" s="149">
        <f t="shared" si="23"/>
        <v>1.5196499999999999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95</v>
      </c>
      <c r="AT176" s="150" t="s">
        <v>138</v>
      </c>
      <c r="AU176" s="150" t="s">
        <v>89</v>
      </c>
      <c r="AY176" s="14" t="s">
        <v>136</v>
      </c>
      <c r="BE176" s="151">
        <f t="shared" si="24"/>
        <v>0</v>
      </c>
      <c r="BF176" s="151">
        <f t="shared" si="25"/>
        <v>0</v>
      </c>
      <c r="BG176" s="151">
        <f t="shared" si="26"/>
        <v>0</v>
      </c>
      <c r="BH176" s="151">
        <f t="shared" si="27"/>
        <v>0</v>
      </c>
      <c r="BI176" s="151">
        <f t="shared" si="28"/>
        <v>0</v>
      </c>
      <c r="BJ176" s="14" t="s">
        <v>89</v>
      </c>
      <c r="BK176" s="151">
        <f t="shared" si="29"/>
        <v>0</v>
      </c>
      <c r="BL176" s="14" t="s">
        <v>95</v>
      </c>
      <c r="BM176" s="150" t="s">
        <v>623</v>
      </c>
    </row>
    <row r="177" spans="1:65" s="2" customFormat="1" ht="14.45" customHeight="1">
      <c r="A177" s="26"/>
      <c r="B177" s="138"/>
      <c r="C177" s="139" t="s">
        <v>329</v>
      </c>
      <c r="D177" s="139" t="s">
        <v>138</v>
      </c>
      <c r="E177" s="140" t="s">
        <v>238</v>
      </c>
      <c r="F177" s="141" t="s">
        <v>239</v>
      </c>
      <c r="G177" s="142" t="s">
        <v>151</v>
      </c>
      <c r="H177" s="143">
        <v>695.43</v>
      </c>
      <c r="I177" s="144"/>
      <c r="J177" s="144">
        <f t="shared" si="20"/>
        <v>0</v>
      </c>
      <c r="K177" s="145"/>
      <c r="L177" s="27"/>
      <c r="M177" s="146" t="s">
        <v>1</v>
      </c>
      <c r="N177" s="147" t="s">
        <v>36</v>
      </c>
      <c r="O177" s="148">
        <v>0.32400000000000001</v>
      </c>
      <c r="P177" s="148">
        <f t="shared" si="21"/>
        <v>225.31932</v>
      </c>
      <c r="Q177" s="148">
        <v>5.0000000000000002E-5</v>
      </c>
      <c r="R177" s="148">
        <f t="shared" si="22"/>
        <v>3.4771499999999997E-2</v>
      </c>
      <c r="S177" s="148">
        <v>0</v>
      </c>
      <c r="T177" s="149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95</v>
      </c>
      <c r="AT177" s="150" t="s">
        <v>138</v>
      </c>
      <c r="AU177" s="150" t="s">
        <v>89</v>
      </c>
      <c r="AY177" s="14" t="s">
        <v>136</v>
      </c>
      <c r="BE177" s="151">
        <f t="shared" si="24"/>
        <v>0</v>
      </c>
      <c r="BF177" s="151">
        <f t="shared" si="25"/>
        <v>0</v>
      </c>
      <c r="BG177" s="151">
        <f t="shared" si="26"/>
        <v>0</v>
      </c>
      <c r="BH177" s="151">
        <f t="shared" si="27"/>
        <v>0</v>
      </c>
      <c r="BI177" s="151">
        <f t="shared" si="28"/>
        <v>0</v>
      </c>
      <c r="BJ177" s="14" t="s">
        <v>89</v>
      </c>
      <c r="BK177" s="151">
        <f t="shared" si="29"/>
        <v>0</v>
      </c>
      <c r="BL177" s="14" t="s">
        <v>95</v>
      </c>
      <c r="BM177" s="150" t="s">
        <v>624</v>
      </c>
    </row>
    <row r="178" spans="1:65" s="2" customFormat="1" ht="14.45" customHeight="1">
      <c r="A178" s="26"/>
      <c r="B178" s="138"/>
      <c r="C178" s="139" t="s">
        <v>331</v>
      </c>
      <c r="D178" s="139" t="s">
        <v>138</v>
      </c>
      <c r="E178" s="140" t="s">
        <v>625</v>
      </c>
      <c r="F178" s="141" t="s">
        <v>247</v>
      </c>
      <c r="G178" s="142" t="s">
        <v>146</v>
      </c>
      <c r="H178" s="143">
        <v>472.36700000000002</v>
      </c>
      <c r="I178" s="144"/>
      <c r="J178" s="144">
        <f t="shared" si="20"/>
        <v>0</v>
      </c>
      <c r="K178" s="145"/>
      <c r="L178" s="27"/>
      <c r="M178" s="146" t="s">
        <v>1</v>
      </c>
      <c r="N178" s="147" t="s">
        <v>36</v>
      </c>
      <c r="O178" s="148">
        <v>0.59799999999999998</v>
      </c>
      <c r="P178" s="148">
        <f t="shared" si="21"/>
        <v>282.47546599999998</v>
      </c>
      <c r="Q178" s="148">
        <v>0</v>
      </c>
      <c r="R178" s="148">
        <f t="shared" si="22"/>
        <v>0</v>
      </c>
      <c r="S178" s="148">
        <v>0</v>
      </c>
      <c r="T178" s="149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95</v>
      </c>
      <c r="AT178" s="150" t="s">
        <v>138</v>
      </c>
      <c r="AU178" s="150" t="s">
        <v>89</v>
      </c>
      <c r="AY178" s="14" t="s">
        <v>136</v>
      </c>
      <c r="BE178" s="151">
        <f t="shared" si="24"/>
        <v>0</v>
      </c>
      <c r="BF178" s="151">
        <f t="shared" si="25"/>
        <v>0</v>
      </c>
      <c r="BG178" s="151">
        <f t="shared" si="26"/>
        <v>0</v>
      </c>
      <c r="BH178" s="151">
        <f t="shared" si="27"/>
        <v>0</v>
      </c>
      <c r="BI178" s="151">
        <f t="shared" si="28"/>
        <v>0</v>
      </c>
      <c r="BJ178" s="14" t="s">
        <v>89</v>
      </c>
      <c r="BK178" s="151">
        <f t="shared" si="29"/>
        <v>0</v>
      </c>
      <c r="BL178" s="14" t="s">
        <v>95</v>
      </c>
      <c r="BM178" s="150" t="s">
        <v>626</v>
      </c>
    </row>
    <row r="179" spans="1:65" s="2" customFormat="1" ht="24.2" customHeight="1">
      <c r="A179" s="26"/>
      <c r="B179" s="138"/>
      <c r="C179" s="139" t="s">
        <v>335</v>
      </c>
      <c r="D179" s="139" t="s">
        <v>138</v>
      </c>
      <c r="E179" s="140" t="s">
        <v>627</v>
      </c>
      <c r="F179" s="141" t="s">
        <v>255</v>
      </c>
      <c r="G179" s="142" t="s">
        <v>146</v>
      </c>
      <c r="H179" s="143">
        <v>472.36700000000002</v>
      </c>
      <c r="I179" s="144"/>
      <c r="J179" s="144">
        <f t="shared" si="20"/>
        <v>0</v>
      </c>
      <c r="K179" s="145"/>
      <c r="L179" s="27"/>
      <c r="M179" s="146" t="s">
        <v>1</v>
      </c>
      <c r="N179" s="147" t="s">
        <v>36</v>
      </c>
      <c r="O179" s="148">
        <v>0.89</v>
      </c>
      <c r="P179" s="148">
        <f t="shared" si="21"/>
        <v>420.40663000000001</v>
      </c>
      <c r="Q179" s="148">
        <v>0</v>
      </c>
      <c r="R179" s="148">
        <f t="shared" si="22"/>
        <v>0</v>
      </c>
      <c r="S179" s="148">
        <v>0</v>
      </c>
      <c r="T179" s="149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95</v>
      </c>
      <c r="AT179" s="150" t="s">
        <v>138</v>
      </c>
      <c r="AU179" s="150" t="s">
        <v>89</v>
      </c>
      <c r="AY179" s="14" t="s">
        <v>136</v>
      </c>
      <c r="BE179" s="151">
        <f t="shared" si="24"/>
        <v>0</v>
      </c>
      <c r="BF179" s="151">
        <f t="shared" si="25"/>
        <v>0</v>
      </c>
      <c r="BG179" s="151">
        <f t="shared" si="26"/>
        <v>0</v>
      </c>
      <c r="BH179" s="151">
        <f t="shared" si="27"/>
        <v>0</v>
      </c>
      <c r="BI179" s="151">
        <f t="shared" si="28"/>
        <v>0</v>
      </c>
      <c r="BJ179" s="14" t="s">
        <v>89</v>
      </c>
      <c r="BK179" s="151">
        <f t="shared" si="29"/>
        <v>0</v>
      </c>
      <c r="BL179" s="14" t="s">
        <v>95</v>
      </c>
      <c r="BM179" s="150" t="s">
        <v>628</v>
      </c>
    </row>
    <row r="180" spans="1:65" s="2" customFormat="1" ht="24.2" customHeight="1">
      <c r="A180" s="26"/>
      <c r="B180" s="138"/>
      <c r="C180" s="139" t="s">
        <v>339</v>
      </c>
      <c r="D180" s="139" t="s">
        <v>138</v>
      </c>
      <c r="E180" s="140" t="s">
        <v>629</v>
      </c>
      <c r="F180" s="141" t="s">
        <v>630</v>
      </c>
      <c r="G180" s="142" t="s">
        <v>146</v>
      </c>
      <c r="H180" s="143">
        <v>472.36700000000002</v>
      </c>
      <c r="I180" s="144"/>
      <c r="J180" s="144">
        <f t="shared" si="20"/>
        <v>0</v>
      </c>
      <c r="K180" s="145"/>
      <c r="L180" s="27"/>
      <c r="M180" s="146" t="s">
        <v>1</v>
      </c>
      <c r="N180" s="147" t="s">
        <v>36</v>
      </c>
      <c r="O180" s="148">
        <v>0.26300000000000001</v>
      </c>
      <c r="P180" s="148">
        <f t="shared" si="21"/>
        <v>124.23252100000001</v>
      </c>
      <c r="Q180" s="148">
        <v>0</v>
      </c>
      <c r="R180" s="148">
        <f t="shared" si="22"/>
        <v>0</v>
      </c>
      <c r="S180" s="148">
        <v>0</v>
      </c>
      <c r="T180" s="149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95</v>
      </c>
      <c r="AT180" s="150" t="s">
        <v>138</v>
      </c>
      <c r="AU180" s="150" t="s">
        <v>89</v>
      </c>
      <c r="AY180" s="14" t="s">
        <v>136</v>
      </c>
      <c r="BE180" s="151">
        <f t="shared" si="24"/>
        <v>0</v>
      </c>
      <c r="BF180" s="151">
        <f t="shared" si="25"/>
        <v>0</v>
      </c>
      <c r="BG180" s="151">
        <f t="shared" si="26"/>
        <v>0</v>
      </c>
      <c r="BH180" s="151">
        <f t="shared" si="27"/>
        <v>0</v>
      </c>
      <c r="BI180" s="151">
        <f t="shared" si="28"/>
        <v>0</v>
      </c>
      <c r="BJ180" s="14" t="s">
        <v>89</v>
      </c>
      <c r="BK180" s="151">
        <f t="shared" si="29"/>
        <v>0</v>
      </c>
      <c r="BL180" s="14" t="s">
        <v>95</v>
      </c>
      <c r="BM180" s="150" t="s">
        <v>631</v>
      </c>
    </row>
    <row r="181" spans="1:65" s="12" customFormat="1" ht="22.9" customHeight="1">
      <c r="B181" s="126"/>
      <c r="D181" s="127" t="s">
        <v>69</v>
      </c>
      <c r="E181" s="136" t="s">
        <v>265</v>
      </c>
      <c r="F181" s="136" t="s">
        <v>266</v>
      </c>
      <c r="J181" s="137">
        <f>BK181</f>
        <v>0</v>
      </c>
      <c r="L181" s="126"/>
      <c r="M181" s="130"/>
      <c r="N181" s="131"/>
      <c r="O181" s="131"/>
      <c r="P181" s="132">
        <f>P182</f>
        <v>321.396186</v>
      </c>
      <c r="Q181" s="131"/>
      <c r="R181" s="132">
        <f>R182</f>
        <v>0</v>
      </c>
      <c r="S181" s="131"/>
      <c r="T181" s="133">
        <f>T182</f>
        <v>0</v>
      </c>
      <c r="AR181" s="127" t="s">
        <v>76</v>
      </c>
      <c r="AT181" s="134" t="s">
        <v>69</v>
      </c>
      <c r="AU181" s="134" t="s">
        <v>76</v>
      </c>
      <c r="AY181" s="127" t="s">
        <v>136</v>
      </c>
      <c r="BK181" s="135">
        <f>BK182</f>
        <v>0</v>
      </c>
    </row>
    <row r="182" spans="1:65" s="2" customFormat="1" ht="24.2" customHeight="1">
      <c r="A182" s="26"/>
      <c r="B182" s="138"/>
      <c r="C182" s="139" t="s">
        <v>343</v>
      </c>
      <c r="D182" s="139" t="s">
        <v>138</v>
      </c>
      <c r="E182" s="140" t="s">
        <v>632</v>
      </c>
      <c r="F182" s="141" t="s">
        <v>633</v>
      </c>
      <c r="G182" s="142" t="s">
        <v>146</v>
      </c>
      <c r="H182" s="143">
        <v>817.80200000000002</v>
      </c>
      <c r="I182" s="144"/>
      <c r="J182" s="144">
        <f>ROUND(I182*H182,2)</f>
        <v>0</v>
      </c>
      <c r="K182" s="145"/>
      <c r="L182" s="27"/>
      <c r="M182" s="146" t="s">
        <v>1</v>
      </c>
      <c r="N182" s="147" t="s">
        <v>36</v>
      </c>
      <c r="O182" s="148">
        <v>0.39300000000000002</v>
      </c>
      <c r="P182" s="148">
        <f>O182*H182</f>
        <v>321.396186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95</v>
      </c>
      <c r="AT182" s="150" t="s">
        <v>138</v>
      </c>
      <c r="AU182" s="150" t="s">
        <v>89</v>
      </c>
      <c r="AY182" s="14" t="s">
        <v>136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4" t="s">
        <v>89</v>
      </c>
      <c r="BK182" s="151">
        <f>ROUND(I182*H182,2)</f>
        <v>0</v>
      </c>
      <c r="BL182" s="14" t="s">
        <v>95</v>
      </c>
      <c r="BM182" s="150" t="s">
        <v>634</v>
      </c>
    </row>
    <row r="183" spans="1:65" s="12" customFormat="1" ht="25.9" customHeight="1">
      <c r="B183" s="126"/>
      <c r="D183" s="127" t="s">
        <v>69</v>
      </c>
      <c r="E183" s="128" t="s">
        <v>271</v>
      </c>
      <c r="F183" s="128" t="s">
        <v>272</v>
      </c>
      <c r="J183" s="129">
        <f>BK183</f>
        <v>0</v>
      </c>
      <c r="L183" s="126"/>
      <c r="M183" s="130"/>
      <c r="N183" s="131"/>
      <c r="O183" s="131"/>
      <c r="P183" s="132">
        <f>P184</f>
        <v>23.390399000000002</v>
      </c>
      <c r="Q183" s="131"/>
      <c r="R183" s="132">
        <f>R184</f>
        <v>0.3292968</v>
      </c>
      <c r="S183" s="131"/>
      <c r="T183" s="133">
        <f>T184</f>
        <v>0</v>
      </c>
      <c r="AR183" s="127" t="s">
        <v>89</v>
      </c>
      <c r="AT183" s="134" t="s">
        <v>69</v>
      </c>
      <c r="AU183" s="134" t="s">
        <v>70</v>
      </c>
      <c r="AY183" s="127" t="s">
        <v>136</v>
      </c>
      <c r="BK183" s="135">
        <f>BK184</f>
        <v>0</v>
      </c>
    </row>
    <row r="184" spans="1:65" s="12" customFormat="1" ht="22.9" customHeight="1">
      <c r="B184" s="126"/>
      <c r="D184" s="127" t="s">
        <v>69</v>
      </c>
      <c r="E184" s="136" t="s">
        <v>273</v>
      </c>
      <c r="F184" s="136" t="s">
        <v>274</v>
      </c>
      <c r="J184" s="137">
        <f>BK184</f>
        <v>0</v>
      </c>
      <c r="L184" s="126"/>
      <c r="M184" s="130"/>
      <c r="N184" s="131"/>
      <c r="O184" s="131"/>
      <c r="P184" s="132">
        <f>SUM(P185:P187)</f>
        <v>23.390399000000002</v>
      </c>
      <c r="Q184" s="131"/>
      <c r="R184" s="132">
        <f>SUM(R185:R187)</f>
        <v>0.3292968</v>
      </c>
      <c r="S184" s="131"/>
      <c r="T184" s="133">
        <f>SUM(T185:T187)</f>
        <v>0</v>
      </c>
      <c r="AR184" s="127" t="s">
        <v>89</v>
      </c>
      <c r="AT184" s="134" t="s">
        <v>69</v>
      </c>
      <c r="AU184" s="134" t="s">
        <v>76</v>
      </c>
      <c r="AY184" s="127" t="s">
        <v>136</v>
      </c>
      <c r="BK184" s="135">
        <f>SUM(BK185:BK187)</f>
        <v>0</v>
      </c>
    </row>
    <row r="185" spans="1:65" s="2" customFormat="1" ht="24.2" customHeight="1">
      <c r="A185" s="26"/>
      <c r="B185" s="138"/>
      <c r="C185" s="139" t="s">
        <v>347</v>
      </c>
      <c r="D185" s="139" t="s">
        <v>138</v>
      </c>
      <c r="E185" s="140" t="s">
        <v>635</v>
      </c>
      <c r="F185" s="141" t="s">
        <v>636</v>
      </c>
      <c r="G185" s="142" t="s">
        <v>151</v>
      </c>
      <c r="H185" s="143">
        <v>138.36000000000001</v>
      </c>
      <c r="I185" s="144"/>
      <c r="J185" s="144">
        <f>ROUND(I185*H185,2)</f>
        <v>0</v>
      </c>
      <c r="K185" s="145"/>
      <c r="L185" s="27"/>
      <c r="M185" s="146" t="s">
        <v>1</v>
      </c>
      <c r="N185" s="147" t="s">
        <v>36</v>
      </c>
      <c r="O185" s="148">
        <v>0.1653</v>
      </c>
      <c r="P185" s="148">
        <f>O185*H185</f>
        <v>22.870908000000004</v>
      </c>
      <c r="Q185" s="148">
        <v>8.0000000000000007E-5</v>
      </c>
      <c r="R185" s="148">
        <f>Q185*H185</f>
        <v>1.1068800000000002E-2</v>
      </c>
      <c r="S185" s="148">
        <v>0</v>
      </c>
      <c r="T185" s="149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201</v>
      </c>
      <c r="AT185" s="150" t="s">
        <v>138</v>
      </c>
      <c r="AU185" s="150" t="s">
        <v>89</v>
      </c>
      <c r="AY185" s="14" t="s">
        <v>136</v>
      </c>
      <c r="BE185" s="151">
        <f>IF(N185="základná",J185,0)</f>
        <v>0</v>
      </c>
      <c r="BF185" s="151">
        <f>IF(N185="znížená",J185,0)</f>
        <v>0</v>
      </c>
      <c r="BG185" s="151">
        <f>IF(N185="zákl. prenesená",J185,0)</f>
        <v>0</v>
      </c>
      <c r="BH185" s="151">
        <f>IF(N185="zníž. prenesená",J185,0)</f>
        <v>0</v>
      </c>
      <c r="BI185" s="151">
        <f>IF(N185="nulová",J185,0)</f>
        <v>0</v>
      </c>
      <c r="BJ185" s="14" t="s">
        <v>89</v>
      </c>
      <c r="BK185" s="151">
        <f>ROUND(I185*H185,2)</f>
        <v>0</v>
      </c>
      <c r="BL185" s="14" t="s">
        <v>201</v>
      </c>
      <c r="BM185" s="150" t="s">
        <v>637</v>
      </c>
    </row>
    <row r="186" spans="1:65" s="2" customFormat="1" ht="37.9" customHeight="1">
      <c r="A186" s="26"/>
      <c r="B186" s="138"/>
      <c r="C186" s="152" t="s">
        <v>351</v>
      </c>
      <c r="D186" s="152" t="s">
        <v>143</v>
      </c>
      <c r="E186" s="153" t="s">
        <v>638</v>
      </c>
      <c r="F186" s="154" t="s">
        <v>639</v>
      </c>
      <c r="G186" s="155" t="s">
        <v>151</v>
      </c>
      <c r="H186" s="156">
        <v>159.114</v>
      </c>
      <c r="I186" s="157"/>
      <c r="J186" s="157">
        <f>ROUND(I186*H186,2)</f>
        <v>0</v>
      </c>
      <c r="K186" s="158"/>
      <c r="L186" s="159"/>
      <c r="M186" s="160" t="s">
        <v>1</v>
      </c>
      <c r="N186" s="161" t="s">
        <v>36</v>
      </c>
      <c r="O186" s="148">
        <v>0</v>
      </c>
      <c r="P186" s="148">
        <f>O186*H186</f>
        <v>0</v>
      </c>
      <c r="Q186" s="148">
        <v>2E-3</v>
      </c>
      <c r="R186" s="148">
        <f>Q186*H186</f>
        <v>0.31822800000000001</v>
      </c>
      <c r="S186" s="148">
        <v>0</v>
      </c>
      <c r="T186" s="149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275</v>
      </c>
      <c r="AT186" s="150" t="s">
        <v>143</v>
      </c>
      <c r="AU186" s="150" t="s">
        <v>89</v>
      </c>
      <c r="AY186" s="14" t="s">
        <v>136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4" t="s">
        <v>89</v>
      </c>
      <c r="BK186" s="151">
        <f>ROUND(I186*H186,2)</f>
        <v>0</v>
      </c>
      <c r="BL186" s="14" t="s">
        <v>201</v>
      </c>
      <c r="BM186" s="150" t="s">
        <v>640</v>
      </c>
    </row>
    <row r="187" spans="1:65" s="2" customFormat="1" ht="24.2" customHeight="1">
      <c r="A187" s="26"/>
      <c r="B187" s="138"/>
      <c r="C187" s="139" t="s">
        <v>356</v>
      </c>
      <c r="D187" s="139" t="s">
        <v>138</v>
      </c>
      <c r="E187" s="140" t="s">
        <v>641</v>
      </c>
      <c r="F187" s="141" t="s">
        <v>642</v>
      </c>
      <c r="G187" s="142" t="s">
        <v>146</v>
      </c>
      <c r="H187" s="143">
        <v>0.32900000000000001</v>
      </c>
      <c r="I187" s="144"/>
      <c r="J187" s="144">
        <f>ROUND(I187*H187,2)</f>
        <v>0</v>
      </c>
      <c r="K187" s="145"/>
      <c r="L187" s="27"/>
      <c r="M187" s="146" t="s">
        <v>1</v>
      </c>
      <c r="N187" s="147" t="s">
        <v>36</v>
      </c>
      <c r="O187" s="148">
        <v>1.579</v>
      </c>
      <c r="P187" s="148">
        <f>O187*H187</f>
        <v>0.51949100000000004</v>
      </c>
      <c r="Q187" s="148">
        <v>0</v>
      </c>
      <c r="R187" s="148">
        <f>Q187*H187</f>
        <v>0</v>
      </c>
      <c r="S187" s="148">
        <v>0</v>
      </c>
      <c r="T187" s="149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201</v>
      </c>
      <c r="AT187" s="150" t="s">
        <v>138</v>
      </c>
      <c r="AU187" s="150" t="s">
        <v>89</v>
      </c>
      <c r="AY187" s="14" t="s">
        <v>136</v>
      </c>
      <c r="BE187" s="151">
        <f>IF(N187="základná",J187,0)</f>
        <v>0</v>
      </c>
      <c r="BF187" s="151">
        <f>IF(N187="znížená",J187,0)</f>
        <v>0</v>
      </c>
      <c r="BG187" s="151">
        <f>IF(N187="zákl. prenesená",J187,0)</f>
        <v>0</v>
      </c>
      <c r="BH187" s="151">
        <f>IF(N187="zníž. prenesená",J187,0)</f>
        <v>0</v>
      </c>
      <c r="BI187" s="151">
        <f>IF(N187="nulová",J187,0)</f>
        <v>0</v>
      </c>
      <c r="BJ187" s="14" t="s">
        <v>89</v>
      </c>
      <c r="BK187" s="151">
        <f>ROUND(I187*H187,2)</f>
        <v>0</v>
      </c>
      <c r="BL187" s="14" t="s">
        <v>201</v>
      </c>
      <c r="BM187" s="150" t="s">
        <v>643</v>
      </c>
    </row>
    <row r="188" spans="1:65" s="12" customFormat="1" ht="25.9" customHeight="1">
      <c r="B188" s="126"/>
      <c r="D188" s="127" t="s">
        <v>69</v>
      </c>
      <c r="E188" s="128" t="s">
        <v>470</v>
      </c>
      <c r="F188" s="128" t="s">
        <v>471</v>
      </c>
      <c r="J188" s="129">
        <f>BK188</f>
        <v>0</v>
      </c>
      <c r="L188" s="126"/>
      <c r="M188" s="130"/>
      <c r="N188" s="131"/>
      <c r="O188" s="131"/>
      <c r="P188" s="132">
        <f>SUM(P189:P191)</f>
        <v>0</v>
      </c>
      <c r="Q188" s="131"/>
      <c r="R188" s="132">
        <f>SUM(R189:R191)</f>
        <v>0</v>
      </c>
      <c r="S188" s="131"/>
      <c r="T188" s="133">
        <f>SUM(T189:T191)</f>
        <v>0</v>
      </c>
      <c r="AR188" s="127" t="s">
        <v>156</v>
      </c>
      <c r="AT188" s="134" t="s">
        <v>69</v>
      </c>
      <c r="AU188" s="134" t="s">
        <v>70</v>
      </c>
      <c r="AY188" s="127" t="s">
        <v>136</v>
      </c>
      <c r="BK188" s="135">
        <f>SUM(BK189:BK191)</f>
        <v>0</v>
      </c>
    </row>
    <row r="189" spans="1:65" s="2" customFormat="1" ht="24.2" customHeight="1">
      <c r="A189" s="26"/>
      <c r="B189" s="138"/>
      <c r="C189" s="139" t="s">
        <v>362</v>
      </c>
      <c r="D189" s="139" t="s">
        <v>138</v>
      </c>
      <c r="E189" s="140" t="s">
        <v>644</v>
      </c>
      <c r="F189" s="141" t="s">
        <v>645</v>
      </c>
      <c r="G189" s="142" t="s">
        <v>151</v>
      </c>
      <c r="H189" s="143">
        <v>695.43</v>
      </c>
      <c r="I189" s="144"/>
      <c r="J189" s="144">
        <f>ROUND(I189*H189,2)</f>
        <v>0</v>
      </c>
      <c r="K189" s="145"/>
      <c r="L189" s="27"/>
      <c r="M189" s="146" t="s">
        <v>1</v>
      </c>
      <c r="N189" s="147" t="s">
        <v>36</v>
      </c>
      <c r="O189" s="148">
        <v>0</v>
      </c>
      <c r="P189" s="148">
        <f>O189*H189</f>
        <v>0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646</v>
      </c>
      <c r="AT189" s="150" t="s">
        <v>138</v>
      </c>
      <c r="AU189" s="150" t="s">
        <v>76</v>
      </c>
      <c r="AY189" s="14" t="s">
        <v>136</v>
      </c>
      <c r="BE189" s="151">
        <f>IF(N189="základná",J189,0)</f>
        <v>0</v>
      </c>
      <c r="BF189" s="151">
        <f>IF(N189="znížená",J189,0)</f>
        <v>0</v>
      </c>
      <c r="BG189" s="151">
        <f>IF(N189="zákl. prenesená",J189,0)</f>
        <v>0</v>
      </c>
      <c r="BH189" s="151">
        <f>IF(N189="zníž. prenesená",J189,0)</f>
        <v>0</v>
      </c>
      <c r="BI189" s="151">
        <f>IF(N189="nulová",J189,0)</f>
        <v>0</v>
      </c>
      <c r="BJ189" s="14" t="s">
        <v>89</v>
      </c>
      <c r="BK189" s="151">
        <f>ROUND(I189*H189,2)</f>
        <v>0</v>
      </c>
      <c r="BL189" s="14" t="s">
        <v>646</v>
      </c>
      <c r="BM189" s="150" t="s">
        <v>647</v>
      </c>
    </row>
    <row r="190" spans="1:65" s="2" customFormat="1" ht="24.2" customHeight="1">
      <c r="A190" s="26"/>
      <c r="B190" s="138"/>
      <c r="C190" s="139" t="s">
        <v>366</v>
      </c>
      <c r="D190" s="139" t="s">
        <v>138</v>
      </c>
      <c r="E190" s="140" t="s">
        <v>648</v>
      </c>
      <c r="F190" s="141" t="s">
        <v>649</v>
      </c>
      <c r="G190" s="142" t="s">
        <v>151</v>
      </c>
      <c r="H190" s="143">
        <v>695.43</v>
      </c>
      <c r="I190" s="144"/>
      <c r="J190" s="144">
        <f>ROUND(I190*H190,2)</f>
        <v>0</v>
      </c>
      <c r="K190" s="145"/>
      <c r="L190" s="27"/>
      <c r="M190" s="146" t="s">
        <v>1</v>
      </c>
      <c r="N190" s="147" t="s">
        <v>36</v>
      </c>
      <c r="O190" s="148">
        <v>0</v>
      </c>
      <c r="P190" s="148">
        <f>O190*H190</f>
        <v>0</v>
      </c>
      <c r="Q190" s="148">
        <v>0</v>
      </c>
      <c r="R190" s="148">
        <f>Q190*H190</f>
        <v>0</v>
      </c>
      <c r="S190" s="148">
        <v>0</v>
      </c>
      <c r="T190" s="149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646</v>
      </c>
      <c r="AT190" s="150" t="s">
        <v>138</v>
      </c>
      <c r="AU190" s="150" t="s">
        <v>76</v>
      </c>
      <c r="AY190" s="14" t="s">
        <v>136</v>
      </c>
      <c r="BE190" s="151">
        <f>IF(N190="základná",J190,0)</f>
        <v>0</v>
      </c>
      <c r="BF190" s="151">
        <f>IF(N190="znížená",J190,0)</f>
        <v>0</v>
      </c>
      <c r="BG190" s="151">
        <f>IF(N190="zákl. prenesená",J190,0)</f>
        <v>0</v>
      </c>
      <c r="BH190" s="151">
        <f>IF(N190="zníž. prenesená",J190,0)</f>
        <v>0</v>
      </c>
      <c r="BI190" s="151">
        <f>IF(N190="nulová",J190,0)</f>
        <v>0</v>
      </c>
      <c r="BJ190" s="14" t="s">
        <v>89</v>
      </c>
      <c r="BK190" s="151">
        <f>ROUND(I190*H190,2)</f>
        <v>0</v>
      </c>
      <c r="BL190" s="14" t="s">
        <v>646</v>
      </c>
      <c r="BM190" s="150" t="s">
        <v>650</v>
      </c>
    </row>
    <row r="191" spans="1:65" s="2" customFormat="1" ht="14.45" customHeight="1">
      <c r="A191" s="26"/>
      <c r="B191" s="138"/>
      <c r="C191" s="139" t="s">
        <v>370</v>
      </c>
      <c r="D191" s="139" t="s">
        <v>138</v>
      </c>
      <c r="E191" s="140" t="s">
        <v>651</v>
      </c>
      <c r="F191" s="141" t="s">
        <v>652</v>
      </c>
      <c r="G191" s="142" t="s">
        <v>159</v>
      </c>
      <c r="H191" s="143">
        <v>1</v>
      </c>
      <c r="I191" s="144"/>
      <c r="J191" s="144">
        <f>ROUND(I191*H191,2)</f>
        <v>0</v>
      </c>
      <c r="K191" s="145"/>
      <c r="L191" s="27"/>
      <c r="M191" s="162" t="s">
        <v>1</v>
      </c>
      <c r="N191" s="163" t="s">
        <v>36</v>
      </c>
      <c r="O191" s="164">
        <v>0</v>
      </c>
      <c r="P191" s="164">
        <f>O191*H191</f>
        <v>0</v>
      </c>
      <c r="Q191" s="164">
        <v>0</v>
      </c>
      <c r="R191" s="164">
        <f>Q191*H191</f>
        <v>0</v>
      </c>
      <c r="S191" s="164">
        <v>0</v>
      </c>
      <c r="T191" s="16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646</v>
      </c>
      <c r="AT191" s="150" t="s">
        <v>138</v>
      </c>
      <c r="AU191" s="150" t="s">
        <v>76</v>
      </c>
      <c r="AY191" s="14" t="s">
        <v>136</v>
      </c>
      <c r="BE191" s="151">
        <f>IF(N191="základná",J191,0)</f>
        <v>0</v>
      </c>
      <c r="BF191" s="151">
        <f>IF(N191="znížená",J191,0)</f>
        <v>0</v>
      </c>
      <c r="BG191" s="151">
        <f>IF(N191="zákl. prenesená",J191,0)</f>
        <v>0</v>
      </c>
      <c r="BH191" s="151">
        <f>IF(N191="zníž. prenesená",J191,0)</f>
        <v>0</v>
      </c>
      <c r="BI191" s="151">
        <f>IF(N191="nulová",J191,0)</f>
        <v>0</v>
      </c>
      <c r="BJ191" s="14" t="s">
        <v>89</v>
      </c>
      <c r="BK191" s="151">
        <f>ROUND(I191*H191,2)</f>
        <v>0</v>
      </c>
      <c r="BL191" s="14" t="s">
        <v>646</v>
      </c>
      <c r="BM191" s="150" t="s">
        <v>653</v>
      </c>
    </row>
    <row r="192" spans="1:65" s="2" customFormat="1" ht="6.95" customHeight="1">
      <c r="A192" s="26"/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27"/>
      <c r="M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</row>
  </sheetData>
  <autoFilter ref="C125:K191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230"/>
  <sheetViews>
    <sheetView showGridLines="0" topLeftCell="A111" workbookViewId="0">
      <selection activeCell="I130" sqref="I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2" t="s">
        <v>654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ROUND((SUM(BE127:BE229)),  2)</f>
        <v>0</v>
      </c>
      <c r="G33" s="26"/>
      <c r="H33" s="26"/>
      <c r="I33" s="95">
        <v>0.2</v>
      </c>
      <c r="J33" s="94">
        <f>ROUND(((SUM(BE127:BE229))*I33),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ROUND((SUM(BF127:BF229)),  2)</f>
        <v>0</v>
      </c>
      <c r="G34" s="26"/>
      <c r="H34" s="26"/>
      <c r="I34" s="95">
        <v>0.2</v>
      </c>
      <c r="J34" s="94">
        <f>ROUND(((SUM(BF127:BF229))*I34),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ROUND((SUM(BG127:BG229)),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ROUND((SUM(BH127:BH229)),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ROUND((SUM(BI127:BI229)),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2" t="str">
        <f>E9</f>
        <v>3 - SO03 Zadržanie dažďovej vody zo strechy MŠ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105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1:31" s="10" customFormat="1" ht="19.899999999999999" customHeight="1">
      <c r="B98" s="111"/>
      <c r="D98" s="112" t="s">
        <v>106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1:31" s="10" customFormat="1" ht="19.899999999999999" customHeight="1">
      <c r="B99" s="111"/>
      <c r="D99" s="112" t="s">
        <v>655</v>
      </c>
      <c r="E99" s="113"/>
      <c r="F99" s="113"/>
      <c r="G99" s="113"/>
      <c r="H99" s="113"/>
      <c r="I99" s="113"/>
      <c r="J99" s="114">
        <f>J180</f>
        <v>0</v>
      </c>
      <c r="L99" s="111"/>
    </row>
    <row r="100" spans="1:31" s="10" customFormat="1" ht="19.899999999999999" customHeight="1">
      <c r="B100" s="111"/>
      <c r="D100" s="112" t="s">
        <v>492</v>
      </c>
      <c r="E100" s="113"/>
      <c r="F100" s="113"/>
      <c r="G100" s="113"/>
      <c r="H100" s="113"/>
      <c r="I100" s="113"/>
      <c r="J100" s="114">
        <f>J183</f>
        <v>0</v>
      </c>
      <c r="L100" s="111"/>
    </row>
    <row r="101" spans="1:31" s="10" customFormat="1" ht="19.899999999999999" customHeight="1">
      <c r="B101" s="111"/>
      <c r="D101" s="112" t="s">
        <v>493</v>
      </c>
      <c r="E101" s="113"/>
      <c r="F101" s="113"/>
      <c r="G101" s="113"/>
      <c r="H101" s="113"/>
      <c r="I101" s="113"/>
      <c r="J101" s="114">
        <f>J185</f>
        <v>0</v>
      </c>
      <c r="L101" s="111"/>
    </row>
    <row r="102" spans="1:31" s="10" customFormat="1" ht="19.899999999999999" customHeight="1">
      <c r="B102" s="111"/>
      <c r="D102" s="112" t="s">
        <v>656</v>
      </c>
      <c r="E102" s="113"/>
      <c r="F102" s="113"/>
      <c r="G102" s="113"/>
      <c r="H102" s="113"/>
      <c r="I102" s="113"/>
      <c r="J102" s="114">
        <f>J190</f>
        <v>0</v>
      </c>
      <c r="L102" s="111"/>
    </row>
    <row r="103" spans="1:31" s="10" customFormat="1" ht="19.899999999999999" customHeight="1">
      <c r="B103" s="111"/>
      <c r="D103" s="112" t="s">
        <v>110</v>
      </c>
      <c r="E103" s="113"/>
      <c r="F103" s="113"/>
      <c r="G103" s="113"/>
      <c r="H103" s="113"/>
      <c r="I103" s="113"/>
      <c r="J103" s="114">
        <f>J208</f>
        <v>0</v>
      </c>
      <c r="L103" s="111"/>
    </row>
    <row r="104" spans="1:31" s="10" customFormat="1" ht="19.899999999999999" customHeight="1">
      <c r="B104" s="111"/>
      <c r="D104" s="112" t="s">
        <v>111</v>
      </c>
      <c r="E104" s="113"/>
      <c r="F104" s="113"/>
      <c r="G104" s="113"/>
      <c r="H104" s="113"/>
      <c r="I104" s="113"/>
      <c r="J104" s="114">
        <f>J218</f>
        <v>0</v>
      </c>
      <c r="L104" s="111"/>
    </row>
    <row r="105" spans="1:31" s="9" customFormat="1" ht="24.95" customHeight="1">
      <c r="B105" s="107"/>
      <c r="D105" s="108" t="s">
        <v>112</v>
      </c>
      <c r="E105" s="109"/>
      <c r="F105" s="109"/>
      <c r="G105" s="109"/>
      <c r="H105" s="109"/>
      <c r="I105" s="109"/>
      <c r="J105" s="110">
        <f>J220</f>
        <v>0</v>
      </c>
      <c r="L105" s="107"/>
    </row>
    <row r="106" spans="1:31" s="10" customFormat="1" ht="19.899999999999999" customHeight="1">
      <c r="B106" s="111"/>
      <c r="D106" s="112" t="s">
        <v>657</v>
      </c>
      <c r="E106" s="113"/>
      <c r="F106" s="113"/>
      <c r="G106" s="113"/>
      <c r="H106" s="113"/>
      <c r="I106" s="113"/>
      <c r="J106" s="114">
        <f>J221</f>
        <v>0</v>
      </c>
      <c r="L106" s="111"/>
    </row>
    <row r="107" spans="1:31" s="9" customFormat="1" ht="24.95" customHeight="1">
      <c r="B107" s="107"/>
      <c r="D107" s="108" t="s">
        <v>121</v>
      </c>
      <c r="E107" s="109"/>
      <c r="F107" s="109"/>
      <c r="G107" s="109"/>
      <c r="H107" s="109"/>
      <c r="I107" s="109"/>
      <c r="J107" s="110">
        <f>J226</f>
        <v>0</v>
      </c>
      <c r="L107" s="107"/>
    </row>
    <row r="108" spans="1:31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5" customHeight="1">
      <c r="A114" s="26"/>
      <c r="B114" s="27"/>
      <c r="C114" s="18" t="s">
        <v>122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2" t="str">
        <f>E7</f>
        <v>Vodozádržné opatrenia v obci Vinica</v>
      </c>
      <c r="F117" s="203"/>
      <c r="G117" s="203"/>
      <c r="H117" s="203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99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92" t="str">
        <f>E9</f>
        <v>3 - SO03 Zadržanie dažďovej vody zo strechy MŠ</v>
      </c>
      <c r="F119" s="201"/>
      <c r="G119" s="201"/>
      <c r="H119" s="201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16</v>
      </c>
      <c r="D121" s="26"/>
      <c r="E121" s="26"/>
      <c r="F121" s="21" t="str">
        <f>F12</f>
        <v>Obec Vinica</v>
      </c>
      <c r="G121" s="26"/>
      <c r="H121" s="26"/>
      <c r="I121" s="23" t="s">
        <v>18</v>
      </c>
      <c r="J121" s="49">
        <f>IF(J12="","",J12)</f>
        <v>44306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19</v>
      </c>
      <c r="D123" s="26"/>
      <c r="E123" s="26"/>
      <c r="F123" s="21" t="str">
        <f>E15</f>
        <v>Obec Vinica</v>
      </c>
      <c r="G123" s="26"/>
      <c r="H123" s="26"/>
      <c r="I123" s="23" t="s">
        <v>24</v>
      </c>
      <c r="J123" s="24" t="str">
        <f>E21</f>
        <v>JM1 s.r.o.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22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27</v>
      </c>
      <c r="J124" s="24" t="str">
        <f>E24</f>
        <v>Ing. Feciľak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5"/>
      <c r="B126" s="116"/>
      <c r="C126" s="117" t="s">
        <v>123</v>
      </c>
      <c r="D126" s="118" t="s">
        <v>55</v>
      </c>
      <c r="E126" s="118" t="s">
        <v>51</v>
      </c>
      <c r="F126" s="118" t="s">
        <v>52</v>
      </c>
      <c r="G126" s="118" t="s">
        <v>124</v>
      </c>
      <c r="H126" s="118" t="s">
        <v>125</v>
      </c>
      <c r="I126" s="118" t="s">
        <v>126</v>
      </c>
      <c r="J126" s="119" t="s">
        <v>102</v>
      </c>
      <c r="K126" s="120" t="s">
        <v>127</v>
      </c>
      <c r="L126" s="121"/>
      <c r="M126" s="56" t="s">
        <v>1</v>
      </c>
      <c r="N126" s="57" t="s">
        <v>34</v>
      </c>
      <c r="O126" s="57" t="s">
        <v>128</v>
      </c>
      <c r="P126" s="57" t="s">
        <v>129</v>
      </c>
      <c r="Q126" s="57" t="s">
        <v>130</v>
      </c>
      <c r="R126" s="57" t="s">
        <v>131</v>
      </c>
      <c r="S126" s="57" t="s">
        <v>132</v>
      </c>
      <c r="T126" s="58" t="s">
        <v>133</v>
      </c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</row>
    <row r="127" spans="1:63" s="2" customFormat="1" ht="22.9" customHeight="1">
      <c r="A127" s="26"/>
      <c r="B127" s="27"/>
      <c r="C127" s="63" t="s">
        <v>103</v>
      </c>
      <c r="D127" s="26"/>
      <c r="E127" s="26"/>
      <c r="F127" s="26"/>
      <c r="G127" s="26"/>
      <c r="H127" s="26"/>
      <c r="I127" s="26"/>
      <c r="J127" s="122">
        <f>BK127</f>
        <v>0</v>
      </c>
      <c r="K127" s="26"/>
      <c r="L127" s="27"/>
      <c r="M127" s="59"/>
      <c r="N127" s="50"/>
      <c r="O127" s="60"/>
      <c r="P127" s="123">
        <f>P128+P220+P226</f>
        <v>6532.6549994999996</v>
      </c>
      <c r="Q127" s="60"/>
      <c r="R127" s="123">
        <f>R128+R220+R226</f>
        <v>371.53557939000001</v>
      </c>
      <c r="S127" s="60"/>
      <c r="T127" s="124">
        <f>T128+T220+T226</f>
        <v>5.75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69</v>
      </c>
      <c r="AU127" s="14" t="s">
        <v>104</v>
      </c>
      <c r="BK127" s="125">
        <f>BK128+BK220+BK226</f>
        <v>0</v>
      </c>
    </row>
    <row r="128" spans="1:63" s="12" customFormat="1" ht="25.9" customHeight="1">
      <c r="B128" s="126"/>
      <c r="D128" s="127" t="s">
        <v>69</v>
      </c>
      <c r="E128" s="128" t="s">
        <v>134</v>
      </c>
      <c r="F128" s="128" t="s">
        <v>135</v>
      </c>
      <c r="J128" s="129">
        <f>BK128</f>
        <v>0</v>
      </c>
      <c r="L128" s="126"/>
      <c r="M128" s="130"/>
      <c r="N128" s="131"/>
      <c r="O128" s="131"/>
      <c r="P128" s="132">
        <f>P129+P180+P183+P185+P190+P208+P218</f>
        <v>6516.8800794999997</v>
      </c>
      <c r="Q128" s="131"/>
      <c r="R128" s="132">
        <f>R129+R180+R183+R185+R190+R208+R218</f>
        <v>371.50885939</v>
      </c>
      <c r="S128" s="131"/>
      <c r="T128" s="133">
        <f>T129+T180+T183+T185+T190+T208+T218</f>
        <v>5.75</v>
      </c>
      <c r="AR128" s="127" t="s">
        <v>76</v>
      </c>
      <c r="AT128" s="134" t="s">
        <v>69</v>
      </c>
      <c r="AU128" s="134" t="s">
        <v>70</v>
      </c>
      <c r="AY128" s="127" t="s">
        <v>136</v>
      </c>
      <c r="BK128" s="135">
        <f>BK129+BK180+BK183+BK185+BK190+BK208+BK218</f>
        <v>0</v>
      </c>
    </row>
    <row r="129" spans="1:65" s="12" customFormat="1" ht="22.9" customHeight="1">
      <c r="B129" s="126"/>
      <c r="D129" s="127" t="s">
        <v>69</v>
      </c>
      <c r="E129" s="136" t="s">
        <v>76</v>
      </c>
      <c r="F129" s="136" t="s">
        <v>137</v>
      </c>
      <c r="J129" s="137">
        <f>BK129</f>
        <v>0</v>
      </c>
      <c r="L129" s="126"/>
      <c r="M129" s="130"/>
      <c r="N129" s="131"/>
      <c r="O129" s="131"/>
      <c r="P129" s="132">
        <f>SUM(P130:P179)</f>
        <v>4627.4888680000004</v>
      </c>
      <c r="Q129" s="131"/>
      <c r="R129" s="132">
        <f>SUM(R130:R179)</f>
        <v>214.86957173000002</v>
      </c>
      <c r="S129" s="131"/>
      <c r="T129" s="133">
        <f>SUM(T130:T179)</f>
        <v>5.75</v>
      </c>
      <c r="AR129" s="127" t="s">
        <v>76</v>
      </c>
      <c r="AT129" s="134" t="s">
        <v>69</v>
      </c>
      <c r="AU129" s="134" t="s">
        <v>76</v>
      </c>
      <c r="AY129" s="127" t="s">
        <v>136</v>
      </c>
      <c r="BK129" s="135">
        <f>SUM(BK130:BK179)</f>
        <v>0</v>
      </c>
    </row>
    <row r="130" spans="1:65" s="2" customFormat="1" ht="24.2" customHeight="1">
      <c r="A130" s="26"/>
      <c r="B130" s="138"/>
      <c r="C130" s="139" t="s">
        <v>76</v>
      </c>
      <c r="D130" s="139" t="s">
        <v>138</v>
      </c>
      <c r="E130" s="140" t="s">
        <v>658</v>
      </c>
      <c r="F130" s="141" t="s">
        <v>659</v>
      </c>
      <c r="G130" s="142" t="s">
        <v>151</v>
      </c>
      <c r="H130" s="143">
        <v>1523.8869999999999</v>
      </c>
      <c r="I130" s="144"/>
      <c r="J130" s="144">
        <f t="shared" ref="J130:J161" si="0">ROUND(I130*H130,2)</f>
        <v>0</v>
      </c>
      <c r="K130" s="145"/>
      <c r="L130" s="27"/>
      <c r="M130" s="146" t="s">
        <v>1</v>
      </c>
      <c r="N130" s="147" t="s">
        <v>36</v>
      </c>
      <c r="O130" s="148">
        <v>0.01</v>
      </c>
      <c r="P130" s="148">
        <f t="shared" ref="P130:P161" si="1">O130*H130</f>
        <v>15.23887</v>
      </c>
      <c r="Q130" s="148">
        <v>0</v>
      </c>
      <c r="R130" s="148">
        <f t="shared" ref="R130:R161" si="2">Q130*H130</f>
        <v>0</v>
      </c>
      <c r="S130" s="148">
        <v>0</v>
      </c>
      <c r="T130" s="149">
        <f t="shared" ref="T130:T161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95</v>
      </c>
      <c r="AT130" s="150" t="s">
        <v>138</v>
      </c>
      <c r="AU130" s="150" t="s">
        <v>89</v>
      </c>
      <c r="AY130" s="14" t="s">
        <v>136</v>
      </c>
      <c r="BE130" s="151">
        <f t="shared" ref="BE130:BE161" si="4">IF(N130="základná",J130,0)</f>
        <v>0</v>
      </c>
      <c r="BF130" s="151">
        <f t="shared" ref="BF130:BF161" si="5">IF(N130="znížená",J130,0)</f>
        <v>0</v>
      </c>
      <c r="BG130" s="151">
        <f t="shared" ref="BG130:BG161" si="6">IF(N130="zákl. prenesená",J130,0)</f>
        <v>0</v>
      </c>
      <c r="BH130" s="151">
        <f t="shared" ref="BH130:BH161" si="7">IF(N130="zníž. prenesená",J130,0)</f>
        <v>0</v>
      </c>
      <c r="BI130" s="151">
        <f t="shared" ref="BI130:BI161" si="8">IF(N130="nulová",J130,0)</f>
        <v>0</v>
      </c>
      <c r="BJ130" s="14" t="s">
        <v>89</v>
      </c>
      <c r="BK130" s="151">
        <f t="shared" ref="BK130:BK161" si="9">ROUND(I130*H130,2)</f>
        <v>0</v>
      </c>
      <c r="BL130" s="14" t="s">
        <v>95</v>
      </c>
      <c r="BM130" s="150" t="s">
        <v>89</v>
      </c>
    </row>
    <row r="131" spans="1:65" s="2" customFormat="1" ht="24.2" customHeight="1">
      <c r="A131" s="26"/>
      <c r="B131" s="138"/>
      <c r="C131" s="139" t="s">
        <v>89</v>
      </c>
      <c r="D131" s="139" t="s">
        <v>138</v>
      </c>
      <c r="E131" s="140" t="s">
        <v>660</v>
      </c>
      <c r="F131" s="141" t="s">
        <v>661</v>
      </c>
      <c r="G131" s="142" t="s">
        <v>151</v>
      </c>
      <c r="H131" s="143">
        <v>5.75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36</v>
      </c>
      <c r="O131" s="148">
        <v>1.97</v>
      </c>
      <c r="P131" s="148">
        <f t="shared" si="1"/>
        <v>11.327500000000001</v>
      </c>
      <c r="Q131" s="148">
        <v>0</v>
      </c>
      <c r="R131" s="148">
        <f t="shared" si="2"/>
        <v>0</v>
      </c>
      <c r="S131" s="148">
        <v>0.5</v>
      </c>
      <c r="T131" s="149">
        <f t="shared" si="3"/>
        <v>2.875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95</v>
      </c>
      <c r="AT131" s="150" t="s">
        <v>138</v>
      </c>
      <c r="AU131" s="150" t="s">
        <v>89</v>
      </c>
      <c r="AY131" s="14" t="s">
        <v>136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89</v>
      </c>
      <c r="BK131" s="151">
        <f t="shared" si="9"/>
        <v>0</v>
      </c>
      <c r="BL131" s="14" t="s">
        <v>95</v>
      </c>
      <c r="BM131" s="150" t="s">
        <v>662</v>
      </c>
    </row>
    <row r="132" spans="1:65" s="2" customFormat="1" ht="24.2" customHeight="1">
      <c r="A132" s="26"/>
      <c r="B132" s="138"/>
      <c r="C132" s="139" t="s">
        <v>92</v>
      </c>
      <c r="D132" s="139" t="s">
        <v>138</v>
      </c>
      <c r="E132" s="140" t="s">
        <v>663</v>
      </c>
      <c r="F132" s="141" t="s">
        <v>664</v>
      </c>
      <c r="G132" s="142" t="s">
        <v>151</v>
      </c>
      <c r="H132" s="143">
        <v>5.75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36</v>
      </c>
      <c r="O132" s="148">
        <v>0.59299999999999997</v>
      </c>
      <c r="P132" s="148">
        <f t="shared" si="1"/>
        <v>3.4097499999999998</v>
      </c>
      <c r="Q132" s="148">
        <v>0</v>
      </c>
      <c r="R132" s="148">
        <f t="shared" si="2"/>
        <v>0</v>
      </c>
      <c r="S132" s="148">
        <v>0.5</v>
      </c>
      <c r="T132" s="149">
        <f t="shared" si="3"/>
        <v>2.875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95</v>
      </c>
      <c r="AT132" s="150" t="s">
        <v>138</v>
      </c>
      <c r="AU132" s="150" t="s">
        <v>89</v>
      </c>
      <c r="AY132" s="14" t="s">
        <v>136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89</v>
      </c>
      <c r="BK132" s="151">
        <f t="shared" si="9"/>
        <v>0</v>
      </c>
      <c r="BL132" s="14" t="s">
        <v>95</v>
      </c>
      <c r="BM132" s="150" t="s">
        <v>147</v>
      </c>
    </row>
    <row r="133" spans="1:65" s="2" customFormat="1" ht="24.2" customHeight="1">
      <c r="A133" s="26"/>
      <c r="B133" s="138"/>
      <c r="C133" s="139" t="s">
        <v>95</v>
      </c>
      <c r="D133" s="139" t="s">
        <v>138</v>
      </c>
      <c r="E133" s="140" t="s">
        <v>665</v>
      </c>
      <c r="F133" s="141" t="s">
        <v>666</v>
      </c>
      <c r="G133" s="142" t="s">
        <v>235</v>
      </c>
      <c r="H133" s="143">
        <v>120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36</v>
      </c>
      <c r="O133" s="148">
        <v>0.223</v>
      </c>
      <c r="P133" s="148">
        <f t="shared" si="1"/>
        <v>26.76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95</v>
      </c>
      <c r="AT133" s="150" t="s">
        <v>138</v>
      </c>
      <c r="AU133" s="150" t="s">
        <v>89</v>
      </c>
      <c r="AY133" s="14" t="s">
        <v>136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89</v>
      </c>
      <c r="BK133" s="151">
        <f t="shared" si="9"/>
        <v>0</v>
      </c>
      <c r="BL133" s="14" t="s">
        <v>95</v>
      </c>
      <c r="BM133" s="150" t="s">
        <v>185</v>
      </c>
    </row>
    <row r="134" spans="1:65" s="2" customFormat="1" ht="24.2" customHeight="1">
      <c r="A134" s="26"/>
      <c r="B134" s="138"/>
      <c r="C134" s="139" t="s">
        <v>156</v>
      </c>
      <c r="D134" s="139" t="s">
        <v>138</v>
      </c>
      <c r="E134" s="140" t="s">
        <v>667</v>
      </c>
      <c r="F134" s="141" t="s">
        <v>668</v>
      </c>
      <c r="G134" s="142" t="s">
        <v>669</v>
      </c>
      <c r="H134" s="143">
        <v>15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36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95</v>
      </c>
      <c r="AT134" s="150" t="s">
        <v>138</v>
      </c>
      <c r="AU134" s="150" t="s">
        <v>89</v>
      </c>
      <c r="AY134" s="14" t="s">
        <v>136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89</v>
      </c>
      <c r="BK134" s="151">
        <f t="shared" si="9"/>
        <v>0</v>
      </c>
      <c r="BL134" s="14" t="s">
        <v>95</v>
      </c>
      <c r="BM134" s="150" t="s">
        <v>193</v>
      </c>
    </row>
    <row r="135" spans="1:65" s="2" customFormat="1" ht="24.2" customHeight="1">
      <c r="A135" s="26"/>
      <c r="B135" s="138"/>
      <c r="C135" s="139" t="s">
        <v>161</v>
      </c>
      <c r="D135" s="139" t="s">
        <v>138</v>
      </c>
      <c r="E135" s="140" t="s">
        <v>670</v>
      </c>
      <c r="F135" s="141" t="s">
        <v>671</v>
      </c>
      <c r="G135" s="142" t="s">
        <v>141</v>
      </c>
      <c r="H135" s="143">
        <v>152.38900000000001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36</v>
      </c>
      <c r="O135" s="148">
        <v>1.2999999999999999E-2</v>
      </c>
      <c r="P135" s="148">
        <f t="shared" si="1"/>
        <v>1.9810570000000001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95</v>
      </c>
      <c r="AT135" s="150" t="s">
        <v>138</v>
      </c>
      <c r="AU135" s="150" t="s">
        <v>89</v>
      </c>
      <c r="AY135" s="14" t="s">
        <v>136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89</v>
      </c>
      <c r="BK135" s="151">
        <f t="shared" si="9"/>
        <v>0</v>
      </c>
      <c r="BL135" s="14" t="s">
        <v>95</v>
      </c>
      <c r="BM135" s="150" t="s">
        <v>672</v>
      </c>
    </row>
    <row r="136" spans="1:65" s="2" customFormat="1" ht="37.9" customHeight="1">
      <c r="A136" s="26"/>
      <c r="B136" s="138"/>
      <c r="C136" s="139" t="s">
        <v>165</v>
      </c>
      <c r="D136" s="139" t="s">
        <v>138</v>
      </c>
      <c r="E136" s="140" t="s">
        <v>673</v>
      </c>
      <c r="F136" s="141" t="s">
        <v>674</v>
      </c>
      <c r="G136" s="142" t="s">
        <v>141</v>
      </c>
      <c r="H136" s="143">
        <v>50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36</v>
      </c>
      <c r="O136" s="148">
        <v>1.667</v>
      </c>
      <c r="P136" s="148">
        <f t="shared" si="1"/>
        <v>83.350000000000009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95</v>
      </c>
      <c r="AT136" s="150" t="s">
        <v>138</v>
      </c>
      <c r="AU136" s="150" t="s">
        <v>89</v>
      </c>
      <c r="AY136" s="14" t="s">
        <v>136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89</v>
      </c>
      <c r="BK136" s="151">
        <f t="shared" si="9"/>
        <v>0</v>
      </c>
      <c r="BL136" s="14" t="s">
        <v>95</v>
      </c>
      <c r="BM136" s="150" t="s">
        <v>675</v>
      </c>
    </row>
    <row r="137" spans="1:65" s="2" customFormat="1" ht="14.45" customHeight="1">
      <c r="A137" s="26"/>
      <c r="B137" s="138"/>
      <c r="C137" s="139" t="s">
        <v>147</v>
      </c>
      <c r="D137" s="139" t="s">
        <v>138</v>
      </c>
      <c r="E137" s="140" t="s">
        <v>676</v>
      </c>
      <c r="F137" s="141" t="s">
        <v>677</v>
      </c>
      <c r="G137" s="142" t="s">
        <v>141</v>
      </c>
      <c r="H137" s="143">
        <v>67.08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36</v>
      </c>
      <c r="O137" s="148">
        <v>2.806</v>
      </c>
      <c r="P137" s="148">
        <f t="shared" si="1"/>
        <v>188.22648000000001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95</v>
      </c>
      <c r="AT137" s="150" t="s">
        <v>138</v>
      </c>
      <c r="AU137" s="150" t="s">
        <v>89</v>
      </c>
      <c r="AY137" s="14" t="s">
        <v>136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89</v>
      </c>
      <c r="BK137" s="151">
        <f t="shared" si="9"/>
        <v>0</v>
      </c>
      <c r="BL137" s="14" t="s">
        <v>95</v>
      </c>
      <c r="BM137" s="150" t="s">
        <v>211</v>
      </c>
    </row>
    <row r="138" spans="1:65" s="2" customFormat="1" ht="24.2" customHeight="1">
      <c r="A138" s="26"/>
      <c r="B138" s="138"/>
      <c r="C138" s="139" t="s">
        <v>172</v>
      </c>
      <c r="D138" s="139" t="s">
        <v>138</v>
      </c>
      <c r="E138" s="140" t="s">
        <v>678</v>
      </c>
      <c r="F138" s="141" t="s">
        <v>679</v>
      </c>
      <c r="G138" s="142" t="s">
        <v>141</v>
      </c>
      <c r="H138" s="143">
        <v>67.08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36</v>
      </c>
      <c r="O138" s="148">
        <v>0.10199999999999999</v>
      </c>
      <c r="P138" s="148">
        <f t="shared" si="1"/>
        <v>6.8421599999999998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95</v>
      </c>
      <c r="AT138" s="150" t="s">
        <v>138</v>
      </c>
      <c r="AU138" s="150" t="s">
        <v>89</v>
      </c>
      <c r="AY138" s="14" t="s">
        <v>136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89</v>
      </c>
      <c r="BK138" s="151">
        <f t="shared" si="9"/>
        <v>0</v>
      </c>
      <c r="BL138" s="14" t="s">
        <v>95</v>
      </c>
      <c r="BM138" s="150" t="s">
        <v>7</v>
      </c>
    </row>
    <row r="139" spans="1:65" s="2" customFormat="1" ht="14.45" customHeight="1">
      <c r="A139" s="26"/>
      <c r="B139" s="138"/>
      <c r="C139" s="139" t="s">
        <v>177</v>
      </c>
      <c r="D139" s="139" t="s">
        <v>138</v>
      </c>
      <c r="E139" s="140" t="s">
        <v>680</v>
      </c>
      <c r="F139" s="141" t="s">
        <v>681</v>
      </c>
      <c r="G139" s="142" t="s">
        <v>141</v>
      </c>
      <c r="H139" s="143">
        <v>126.48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36</v>
      </c>
      <c r="O139" s="148">
        <v>4.1219999999999999</v>
      </c>
      <c r="P139" s="148">
        <f t="shared" si="1"/>
        <v>521.35055999999997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95</v>
      </c>
      <c r="AT139" s="150" t="s">
        <v>138</v>
      </c>
      <c r="AU139" s="150" t="s">
        <v>89</v>
      </c>
      <c r="AY139" s="14" t="s">
        <v>136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89</v>
      </c>
      <c r="BK139" s="151">
        <f t="shared" si="9"/>
        <v>0</v>
      </c>
      <c r="BL139" s="14" t="s">
        <v>95</v>
      </c>
      <c r="BM139" s="150" t="s">
        <v>682</v>
      </c>
    </row>
    <row r="140" spans="1:65" s="2" customFormat="1" ht="24.2" customHeight="1">
      <c r="A140" s="26"/>
      <c r="B140" s="138"/>
      <c r="C140" s="139" t="s">
        <v>181</v>
      </c>
      <c r="D140" s="139" t="s">
        <v>138</v>
      </c>
      <c r="E140" s="140" t="s">
        <v>683</v>
      </c>
      <c r="F140" s="141" t="s">
        <v>684</v>
      </c>
      <c r="G140" s="142" t="s">
        <v>141</v>
      </c>
      <c r="H140" s="143">
        <v>126.48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36</v>
      </c>
      <c r="O140" s="148">
        <v>0.14599999999999999</v>
      </c>
      <c r="P140" s="148">
        <f t="shared" si="1"/>
        <v>18.466079999999998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95</v>
      </c>
      <c r="AT140" s="150" t="s">
        <v>138</v>
      </c>
      <c r="AU140" s="150" t="s">
        <v>89</v>
      </c>
      <c r="AY140" s="14" t="s">
        <v>136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89</v>
      </c>
      <c r="BK140" s="151">
        <f t="shared" si="9"/>
        <v>0</v>
      </c>
      <c r="BL140" s="14" t="s">
        <v>95</v>
      </c>
      <c r="BM140" s="150" t="s">
        <v>685</v>
      </c>
    </row>
    <row r="141" spans="1:65" s="2" customFormat="1" ht="14.45" customHeight="1">
      <c r="A141" s="26"/>
      <c r="B141" s="138"/>
      <c r="C141" s="139" t="s">
        <v>185</v>
      </c>
      <c r="D141" s="139" t="s">
        <v>138</v>
      </c>
      <c r="E141" s="140" t="s">
        <v>686</v>
      </c>
      <c r="F141" s="141" t="s">
        <v>687</v>
      </c>
      <c r="G141" s="142" t="s">
        <v>141</v>
      </c>
      <c r="H141" s="143">
        <v>248.49299999999999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36</v>
      </c>
      <c r="O141" s="148">
        <v>1.5089999999999999</v>
      </c>
      <c r="P141" s="148">
        <f t="shared" si="1"/>
        <v>374.97593699999999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95</v>
      </c>
      <c r="AT141" s="150" t="s">
        <v>138</v>
      </c>
      <c r="AU141" s="150" t="s">
        <v>89</v>
      </c>
      <c r="AY141" s="14" t="s">
        <v>136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89</v>
      </c>
      <c r="BK141" s="151">
        <f t="shared" si="9"/>
        <v>0</v>
      </c>
      <c r="BL141" s="14" t="s">
        <v>95</v>
      </c>
      <c r="BM141" s="150" t="s">
        <v>227</v>
      </c>
    </row>
    <row r="142" spans="1:65" s="2" customFormat="1" ht="37.9" customHeight="1">
      <c r="A142" s="26"/>
      <c r="B142" s="138"/>
      <c r="C142" s="139" t="s">
        <v>189</v>
      </c>
      <c r="D142" s="139" t="s">
        <v>138</v>
      </c>
      <c r="E142" s="140" t="s">
        <v>688</v>
      </c>
      <c r="F142" s="141" t="s">
        <v>689</v>
      </c>
      <c r="G142" s="142" t="s">
        <v>141</v>
      </c>
      <c r="H142" s="143">
        <v>248.49299999999999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36</v>
      </c>
      <c r="O142" s="148">
        <v>0.08</v>
      </c>
      <c r="P142" s="148">
        <f t="shared" si="1"/>
        <v>19.879439999999999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95</v>
      </c>
      <c r="AT142" s="150" t="s">
        <v>138</v>
      </c>
      <c r="AU142" s="150" t="s">
        <v>89</v>
      </c>
      <c r="AY142" s="14" t="s">
        <v>136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89</v>
      </c>
      <c r="BK142" s="151">
        <f t="shared" si="9"/>
        <v>0</v>
      </c>
      <c r="BL142" s="14" t="s">
        <v>95</v>
      </c>
      <c r="BM142" s="150" t="s">
        <v>237</v>
      </c>
    </row>
    <row r="143" spans="1:65" s="2" customFormat="1" ht="14.45" customHeight="1">
      <c r="A143" s="26"/>
      <c r="B143" s="138"/>
      <c r="C143" s="139" t="s">
        <v>193</v>
      </c>
      <c r="D143" s="139" t="s">
        <v>138</v>
      </c>
      <c r="E143" s="140" t="s">
        <v>690</v>
      </c>
      <c r="F143" s="141" t="s">
        <v>691</v>
      </c>
      <c r="G143" s="142" t="s">
        <v>141</v>
      </c>
      <c r="H143" s="143">
        <v>98.62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36</v>
      </c>
      <c r="O143" s="148">
        <v>2.2210000000000001</v>
      </c>
      <c r="P143" s="148">
        <f t="shared" si="1"/>
        <v>219.03502000000003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95</v>
      </c>
      <c r="AT143" s="150" t="s">
        <v>138</v>
      </c>
      <c r="AU143" s="150" t="s">
        <v>89</v>
      </c>
      <c r="AY143" s="14" t="s">
        <v>136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89</v>
      </c>
      <c r="BK143" s="151">
        <f t="shared" si="9"/>
        <v>0</v>
      </c>
      <c r="BL143" s="14" t="s">
        <v>95</v>
      </c>
      <c r="BM143" s="150" t="s">
        <v>692</v>
      </c>
    </row>
    <row r="144" spans="1:65" s="2" customFormat="1" ht="37.9" customHeight="1">
      <c r="A144" s="26"/>
      <c r="B144" s="138"/>
      <c r="C144" s="139" t="s">
        <v>197</v>
      </c>
      <c r="D144" s="139" t="s">
        <v>138</v>
      </c>
      <c r="E144" s="140" t="s">
        <v>693</v>
      </c>
      <c r="F144" s="141" t="s">
        <v>694</v>
      </c>
      <c r="G144" s="142" t="s">
        <v>141</v>
      </c>
      <c r="H144" s="143">
        <v>98.62</v>
      </c>
      <c r="I144" s="144"/>
      <c r="J144" s="144">
        <f t="shared" si="0"/>
        <v>0</v>
      </c>
      <c r="K144" s="145"/>
      <c r="L144" s="27"/>
      <c r="M144" s="146" t="s">
        <v>1</v>
      </c>
      <c r="N144" s="147" t="s">
        <v>36</v>
      </c>
      <c r="O144" s="148">
        <v>0.14699999999999999</v>
      </c>
      <c r="P144" s="148">
        <f t="shared" si="1"/>
        <v>14.49714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95</v>
      </c>
      <c r="AT144" s="150" t="s">
        <v>138</v>
      </c>
      <c r="AU144" s="150" t="s">
        <v>89</v>
      </c>
      <c r="AY144" s="14" t="s">
        <v>136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89</v>
      </c>
      <c r="BK144" s="151">
        <f t="shared" si="9"/>
        <v>0</v>
      </c>
      <c r="BL144" s="14" t="s">
        <v>95</v>
      </c>
      <c r="BM144" s="150" t="s">
        <v>695</v>
      </c>
    </row>
    <row r="145" spans="1:65" s="2" customFormat="1" ht="14.45" customHeight="1">
      <c r="A145" s="26"/>
      <c r="B145" s="138"/>
      <c r="C145" s="139" t="s">
        <v>201</v>
      </c>
      <c r="D145" s="139" t="s">
        <v>138</v>
      </c>
      <c r="E145" s="140" t="s">
        <v>696</v>
      </c>
      <c r="F145" s="141" t="s">
        <v>697</v>
      </c>
      <c r="G145" s="142" t="s">
        <v>141</v>
      </c>
      <c r="H145" s="143">
        <v>12.8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36</v>
      </c>
      <c r="O145" s="148">
        <v>2.9609999999999999</v>
      </c>
      <c r="P145" s="148">
        <f t="shared" si="1"/>
        <v>37.900799999999997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95</v>
      </c>
      <c r="AT145" s="150" t="s">
        <v>138</v>
      </c>
      <c r="AU145" s="150" t="s">
        <v>89</v>
      </c>
      <c r="AY145" s="14" t="s">
        <v>136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89</v>
      </c>
      <c r="BK145" s="151">
        <f t="shared" si="9"/>
        <v>0</v>
      </c>
      <c r="BL145" s="14" t="s">
        <v>95</v>
      </c>
      <c r="BM145" s="150" t="s">
        <v>698</v>
      </c>
    </row>
    <row r="146" spans="1:65" s="2" customFormat="1" ht="24.2" customHeight="1">
      <c r="A146" s="26"/>
      <c r="B146" s="138"/>
      <c r="C146" s="139" t="s">
        <v>206</v>
      </c>
      <c r="D146" s="139" t="s">
        <v>138</v>
      </c>
      <c r="E146" s="140" t="s">
        <v>699</v>
      </c>
      <c r="F146" s="141" t="s">
        <v>700</v>
      </c>
      <c r="G146" s="142" t="s">
        <v>141</v>
      </c>
      <c r="H146" s="143">
        <v>12.8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36</v>
      </c>
      <c r="O146" s="148">
        <v>0.44700000000000001</v>
      </c>
      <c r="P146" s="148">
        <f t="shared" si="1"/>
        <v>5.7216000000000005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95</v>
      </c>
      <c r="AT146" s="150" t="s">
        <v>138</v>
      </c>
      <c r="AU146" s="150" t="s">
        <v>89</v>
      </c>
      <c r="AY146" s="14" t="s">
        <v>136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89</v>
      </c>
      <c r="BK146" s="151">
        <f t="shared" si="9"/>
        <v>0</v>
      </c>
      <c r="BL146" s="14" t="s">
        <v>95</v>
      </c>
      <c r="BM146" s="150" t="s">
        <v>701</v>
      </c>
    </row>
    <row r="147" spans="1:65" s="2" customFormat="1" ht="14.45" customHeight="1">
      <c r="A147" s="26"/>
      <c r="B147" s="138"/>
      <c r="C147" s="139" t="s">
        <v>211</v>
      </c>
      <c r="D147" s="139" t="s">
        <v>138</v>
      </c>
      <c r="E147" s="140" t="s">
        <v>702</v>
      </c>
      <c r="F147" s="141" t="s">
        <v>703</v>
      </c>
      <c r="G147" s="142" t="s">
        <v>141</v>
      </c>
      <c r="H147" s="143">
        <v>6.4</v>
      </c>
      <c r="I147" s="144"/>
      <c r="J147" s="144">
        <f t="shared" si="0"/>
        <v>0</v>
      </c>
      <c r="K147" s="145"/>
      <c r="L147" s="27"/>
      <c r="M147" s="146" t="s">
        <v>1</v>
      </c>
      <c r="N147" s="147" t="s">
        <v>36</v>
      </c>
      <c r="O147" s="148">
        <v>4.367</v>
      </c>
      <c r="P147" s="148">
        <f t="shared" si="1"/>
        <v>27.948800000000002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95</v>
      </c>
      <c r="AT147" s="150" t="s">
        <v>138</v>
      </c>
      <c r="AU147" s="150" t="s">
        <v>89</v>
      </c>
      <c r="AY147" s="14" t="s">
        <v>136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89</v>
      </c>
      <c r="BK147" s="151">
        <f t="shared" si="9"/>
        <v>0</v>
      </c>
      <c r="BL147" s="14" t="s">
        <v>95</v>
      </c>
      <c r="BM147" s="150" t="s">
        <v>704</v>
      </c>
    </row>
    <row r="148" spans="1:65" s="2" customFormat="1" ht="24.2" customHeight="1">
      <c r="A148" s="26"/>
      <c r="B148" s="138"/>
      <c r="C148" s="139" t="s">
        <v>216</v>
      </c>
      <c r="D148" s="139" t="s">
        <v>138</v>
      </c>
      <c r="E148" s="140" t="s">
        <v>705</v>
      </c>
      <c r="F148" s="141" t="s">
        <v>706</v>
      </c>
      <c r="G148" s="142" t="s">
        <v>141</v>
      </c>
      <c r="H148" s="143">
        <v>6.4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36</v>
      </c>
      <c r="O148" s="148">
        <v>0.70299999999999996</v>
      </c>
      <c r="P148" s="148">
        <f t="shared" si="1"/>
        <v>4.4992000000000001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95</v>
      </c>
      <c r="AT148" s="150" t="s">
        <v>138</v>
      </c>
      <c r="AU148" s="150" t="s">
        <v>89</v>
      </c>
      <c r="AY148" s="14" t="s">
        <v>136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89</v>
      </c>
      <c r="BK148" s="151">
        <f t="shared" si="9"/>
        <v>0</v>
      </c>
      <c r="BL148" s="14" t="s">
        <v>95</v>
      </c>
      <c r="BM148" s="150" t="s">
        <v>707</v>
      </c>
    </row>
    <row r="149" spans="1:65" s="2" customFormat="1" ht="24.2" customHeight="1">
      <c r="A149" s="26"/>
      <c r="B149" s="138"/>
      <c r="C149" s="139" t="s">
        <v>7</v>
      </c>
      <c r="D149" s="139" t="s">
        <v>138</v>
      </c>
      <c r="E149" s="140" t="s">
        <v>708</v>
      </c>
      <c r="F149" s="141" t="s">
        <v>709</v>
      </c>
      <c r="G149" s="142" t="s">
        <v>209</v>
      </c>
      <c r="H149" s="143">
        <v>12</v>
      </c>
      <c r="I149" s="144"/>
      <c r="J149" s="144">
        <f t="shared" si="0"/>
        <v>0</v>
      </c>
      <c r="K149" s="145"/>
      <c r="L149" s="27"/>
      <c r="M149" s="146" t="s">
        <v>1</v>
      </c>
      <c r="N149" s="147" t="s">
        <v>36</v>
      </c>
      <c r="O149" s="148">
        <v>13.478999999999999</v>
      </c>
      <c r="P149" s="148">
        <f t="shared" si="1"/>
        <v>161.74799999999999</v>
      </c>
      <c r="Q149" s="148">
        <v>1.474E-2</v>
      </c>
      <c r="R149" s="148">
        <f t="shared" si="2"/>
        <v>0.17687999999999998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95</v>
      </c>
      <c r="AT149" s="150" t="s">
        <v>138</v>
      </c>
      <c r="AU149" s="150" t="s">
        <v>89</v>
      </c>
      <c r="AY149" s="14" t="s">
        <v>136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89</v>
      </c>
      <c r="BK149" s="151">
        <f t="shared" si="9"/>
        <v>0</v>
      </c>
      <c r="BL149" s="14" t="s">
        <v>95</v>
      </c>
      <c r="BM149" s="150" t="s">
        <v>710</v>
      </c>
    </row>
    <row r="150" spans="1:65" s="2" customFormat="1" ht="24.2" customHeight="1">
      <c r="A150" s="26"/>
      <c r="B150" s="138"/>
      <c r="C150" s="139" t="s">
        <v>223</v>
      </c>
      <c r="D150" s="139" t="s">
        <v>138</v>
      </c>
      <c r="E150" s="140" t="s">
        <v>711</v>
      </c>
      <c r="F150" s="141" t="s">
        <v>712</v>
      </c>
      <c r="G150" s="142" t="s">
        <v>209</v>
      </c>
      <c r="H150" s="143">
        <v>12</v>
      </c>
      <c r="I150" s="144"/>
      <c r="J150" s="144">
        <f t="shared" si="0"/>
        <v>0</v>
      </c>
      <c r="K150" s="145"/>
      <c r="L150" s="27"/>
      <c r="M150" s="146" t="s">
        <v>1</v>
      </c>
      <c r="N150" s="147" t="s">
        <v>36</v>
      </c>
      <c r="O150" s="148">
        <v>2.0430000000000001</v>
      </c>
      <c r="P150" s="148">
        <f t="shared" si="1"/>
        <v>24.516000000000002</v>
      </c>
      <c r="Q150" s="148">
        <v>2.3800000000000002E-3</v>
      </c>
      <c r="R150" s="148">
        <f t="shared" si="2"/>
        <v>2.8560000000000002E-2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95</v>
      </c>
      <c r="AT150" s="150" t="s">
        <v>138</v>
      </c>
      <c r="AU150" s="150" t="s">
        <v>89</v>
      </c>
      <c r="AY150" s="14" t="s">
        <v>136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89</v>
      </c>
      <c r="BK150" s="151">
        <f t="shared" si="9"/>
        <v>0</v>
      </c>
      <c r="BL150" s="14" t="s">
        <v>95</v>
      </c>
      <c r="BM150" s="150" t="s">
        <v>713</v>
      </c>
    </row>
    <row r="151" spans="1:65" s="2" customFormat="1" ht="24.2" customHeight="1">
      <c r="A151" s="26"/>
      <c r="B151" s="138"/>
      <c r="C151" s="139" t="s">
        <v>227</v>
      </c>
      <c r="D151" s="139" t="s">
        <v>138</v>
      </c>
      <c r="E151" s="140" t="s">
        <v>714</v>
      </c>
      <c r="F151" s="141" t="s">
        <v>715</v>
      </c>
      <c r="G151" s="142" t="s">
        <v>151</v>
      </c>
      <c r="H151" s="143">
        <v>515.50900000000001</v>
      </c>
      <c r="I151" s="144"/>
      <c r="J151" s="144">
        <f t="shared" si="0"/>
        <v>0</v>
      </c>
      <c r="K151" s="145"/>
      <c r="L151" s="27"/>
      <c r="M151" s="146" t="s">
        <v>1</v>
      </c>
      <c r="N151" s="147" t="s">
        <v>36</v>
      </c>
      <c r="O151" s="148">
        <v>0.249</v>
      </c>
      <c r="P151" s="148">
        <f t="shared" si="1"/>
        <v>128.36174099999999</v>
      </c>
      <c r="Q151" s="148">
        <v>9.7000000000000005E-4</v>
      </c>
      <c r="R151" s="148">
        <f t="shared" si="2"/>
        <v>0.50004373000000002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95</v>
      </c>
      <c r="AT151" s="150" t="s">
        <v>138</v>
      </c>
      <c r="AU151" s="150" t="s">
        <v>89</v>
      </c>
      <c r="AY151" s="14" t="s">
        <v>136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89</v>
      </c>
      <c r="BK151" s="151">
        <f t="shared" si="9"/>
        <v>0</v>
      </c>
      <c r="BL151" s="14" t="s">
        <v>95</v>
      </c>
      <c r="BM151" s="150" t="s">
        <v>716</v>
      </c>
    </row>
    <row r="152" spans="1:65" s="2" customFormat="1" ht="24.2" customHeight="1">
      <c r="A152" s="26"/>
      <c r="B152" s="138"/>
      <c r="C152" s="139" t="s">
        <v>232</v>
      </c>
      <c r="D152" s="139" t="s">
        <v>138</v>
      </c>
      <c r="E152" s="140" t="s">
        <v>717</v>
      </c>
      <c r="F152" s="141" t="s">
        <v>718</v>
      </c>
      <c r="G152" s="142" t="s">
        <v>151</v>
      </c>
      <c r="H152" s="143">
        <v>515.50900000000001</v>
      </c>
      <c r="I152" s="144"/>
      <c r="J152" s="144">
        <f t="shared" si="0"/>
        <v>0</v>
      </c>
      <c r="K152" s="145"/>
      <c r="L152" s="27"/>
      <c r="M152" s="146" t="s">
        <v>1</v>
      </c>
      <c r="N152" s="147" t="s">
        <v>36</v>
      </c>
      <c r="O152" s="148">
        <v>0.188</v>
      </c>
      <c r="P152" s="148">
        <f t="shared" si="1"/>
        <v>96.915692000000007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95</v>
      </c>
      <c r="AT152" s="150" t="s">
        <v>138</v>
      </c>
      <c r="AU152" s="150" t="s">
        <v>89</v>
      </c>
      <c r="AY152" s="14" t="s">
        <v>136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89</v>
      </c>
      <c r="BK152" s="151">
        <f t="shared" si="9"/>
        <v>0</v>
      </c>
      <c r="BL152" s="14" t="s">
        <v>95</v>
      </c>
      <c r="BM152" s="150" t="s">
        <v>719</v>
      </c>
    </row>
    <row r="153" spans="1:65" s="2" customFormat="1" ht="24.2" customHeight="1">
      <c r="A153" s="26"/>
      <c r="B153" s="138"/>
      <c r="C153" s="139" t="s">
        <v>237</v>
      </c>
      <c r="D153" s="139" t="s">
        <v>138</v>
      </c>
      <c r="E153" s="140" t="s">
        <v>720</v>
      </c>
      <c r="F153" s="141" t="s">
        <v>721</v>
      </c>
      <c r="G153" s="142" t="s">
        <v>151</v>
      </c>
      <c r="H153" s="143">
        <v>190</v>
      </c>
      <c r="I153" s="144"/>
      <c r="J153" s="144">
        <f t="shared" si="0"/>
        <v>0</v>
      </c>
      <c r="K153" s="145"/>
      <c r="L153" s="27"/>
      <c r="M153" s="146" t="s">
        <v>1</v>
      </c>
      <c r="N153" s="147" t="s">
        <v>36</v>
      </c>
      <c r="O153" s="148">
        <v>0.16800000000000001</v>
      </c>
      <c r="P153" s="148">
        <f t="shared" si="1"/>
        <v>31.92</v>
      </c>
      <c r="Q153" s="148">
        <v>6.9999999999999999E-4</v>
      </c>
      <c r="R153" s="148">
        <f t="shared" si="2"/>
        <v>0.13300000000000001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95</v>
      </c>
      <c r="AT153" s="150" t="s">
        <v>138</v>
      </c>
      <c r="AU153" s="150" t="s">
        <v>89</v>
      </c>
      <c r="AY153" s="14" t="s">
        <v>136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89</v>
      </c>
      <c r="BK153" s="151">
        <f t="shared" si="9"/>
        <v>0</v>
      </c>
      <c r="BL153" s="14" t="s">
        <v>95</v>
      </c>
      <c r="BM153" s="150" t="s">
        <v>722</v>
      </c>
    </row>
    <row r="154" spans="1:65" s="2" customFormat="1" ht="14.45" customHeight="1">
      <c r="A154" s="26"/>
      <c r="B154" s="138"/>
      <c r="C154" s="139" t="s">
        <v>241</v>
      </c>
      <c r="D154" s="139" t="s">
        <v>138</v>
      </c>
      <c r="E154" s="140" t="s">
        <v>723</v>
      </c>
      <c r="F154" s="141" t="s">
        <v>724</v>
      </c>
      <c r="G154" s="142" t="s">
        <v>151</v>
      </c>
      <c r="H154" s="143">
        <v>190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36</v>
      </c>
      <c r="O154" s="148">
        <v>0.09</v>
      </c>
      <c r="P154" s="148">
        <f t="shared" si="1"/>
        <v>17.099999999999998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95</v>
      </c>
      <c r="AT154" s="150" t="s">
        <v>138</v>
      </c>
      <c r="AU154" s="150" t="s">
        <v>89</v>
      </c>
      <c r="AY154" s="14" t="s">
        <v>136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89</v>
      </c>
      <c r="BK154" s="151">
        <f t="shared" si="9"/>
        <v>0</v>
      </c>
      <c r="BL154" s="14" t="s">
        <v>95</v>
      </c>
      <c r="BM154" s="150" t="s">
        <v>725</v>
      </c>
    </row>
    <row r="155" spans="1:65" s="2" customFormat="1" ht="14.45" customHeight="1">
      <c r="A155" s="26"/>
      <c r="B155" s="138"/>
      <c r="C155" s="139" t="s">
        <v>245</v>
      </c>
      <c r="D155" s="139" t="s">
        <v>138</v>
      </c>
      <c r="E155" s="140" t="s">
        <v>726</v>
      </c>
      <c r="F155" s="141" t="s">
        <v>727</v>
      </c>
      <c r="G155" s="142" t="s">
        <v>141</v>
      </c>
      <c r="H155" s="143">
        <v>231.5</v>
      </c>
      <c r="I155" s="144"/>
      <c r="J155" s="144">
        <f t="shared" si="0"/>
        <v>0</v>
      </c>
      <c r="K155" s="145"/>
      <c r="L155" s="27"/>
      <c r="M155" s="146" t="s">
        <v>1</v>
      </c>
      <c r="N155" s="147" t="s">
        <v>36</v>
      </c>
      <c r="O155" s="148">
        <v>3.6030000000000002</v>
      </c>
      <c r="P155" s="148">
        <f t="shared" si="1"/>
        <v>834.09450000000004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95</v>
      </c>
      <c r="AT155" s="150" t="s">
        <v>138</v>
      </c>
      <c r="AU155" s="150" t="s">
        <v>89</v>
      </c>
      <c r="AY155" s="14" t="s">
        <v>136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4" t="s">
        <v>89</v>
      </c>
      <c r="BK155" s="151">
        <f t="shared" si="9"/>
        <v>0</v>
      </c>
      <c r="BL155" s="14" t="s">
        <v>95</v>
      </c>
      <c r="BM155" s="150" t="s">
        <v>728</v>
      </c>
    </row>
    <row r="156" spans="1:65" s="2" customFormat="1" ht="24.2" customHeight="1">
      <c r="A156" s="26"/>
      <c r="B156" s="138"/>
      <c r="C156" s="139" t="s">
        <v>249</v>
      </c>
      <c r="D156" s="139" t="s">
        <v>138</v>
      </c>
      <c r="E156" s="140" t="s">
        <v>729</v>
      </c>
      <c r="F156" s="141" t="s">
        <v>522</v>
      </c>
      <c r="G156" s="142" t="s">
        <v>141</v>
      </c>
      <c r="H156" s="143">
        <v>710.08799999999997</v>
      </c>
      <c r="I156" s="144"/>
      <c r="J156" s="144">
        <f t="shared" si="0"/>
        <v>0</v>
      </c>
      <c r="K156" s="145"/>
      <c r="L156" s="27"/>
      <c r="M156" s="146" t="s">
        <v>1</v>
      </c>
      <c r="N156" s="147" t="s">
        <v>36</v>
      </c>
      <c r="O156" s="148">
        <v>6.9000000000000006E-2</v>
      </c>
      <c r="P156" s="148">
        <f t="shared" si="1"/>
        <v>48.996072000000005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95</v>
      </c>
      <c r="AT156" s="150" t="s">
        <v>138</v>
      </c>
      <c r="AU156" s="150" t="s">
        <v>89</v>
      </c>
      <c r="AY156" s="14" t="s">
        <v>136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4" t="s">
        <v>89</v>
      </c>
      <c r="BK156" s="151">
        <f t="shared" si="9"/>
        <v>0</v>
      </c>
      <c r="BL156" s="14" t="s">
        <v>95</v>
      </c>
      <c r="BM156" s="150" t="s">
        <v>275</v>
      </c>
    </row>
    <row r="157" spans="1:65" s="2" customFormat="1" ht="24.2" customHeight="1">
      <c r="A157" s="26"/>
      <c r="B157" s="138"/>
      <c r="C157" s="139" t="s">
        <v>253</v>
      </c>
      <c r="D157" s="139" t="s">
        <v>138</v>
      </c>
      <c r="E157" s="140" t="s">
        <v>730</v>
      </c>
      <c r="F157" s="141" t="s">
        <v>731</v>
      </c>
      <c r="G157" s="142" t="s">
        <v>141</v>
      </c>
      <c r="H157" s="143">
        <v>174.06100000000001</v>
      </c>
      <c r="I157" s="144"/>
      <c r="J157" s="144">
        <f t="shared" si="0"/>
        <v>0</v>
      </c>
      <c r="K157" s="145"/>
      <c r="L157" s="27"/>
      <c r="M157" s="146" t="s">
        <v>1</v>
      </c>
      <c r="N157" s="147" t="s">
        <v>36</v>
      </c>
      <c r="O157" s="148">
        <v>6.4000000000000001E-2</v>
      </c>
      <c r="P157" s="148">
        <f t="shared" si="1"/>
        <v>11.139904000000001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95</v>
      </c>
      <c r="AT157" s="150" t="s">
        <v>138</v>
      </c>
      <c r="AU157" s="150" t="s">
        <v>89</v>
      </c>
      <c r="AY157" s="14" t="s">
        <v>136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4" t="s">
        <v>89</v>
      </c>
      <c r="BK157" s="151">
        <f t="shared" si="9"/>
        <v>0</v>
      </c>
      <c r="BL157" s="14" t="s">
        <v>95</v>
      </c>
      <c r="BM157" s="150" t="s">
        <v>285</v>
      </c>
    </row>
    <row r="158" spans="1:65" s="2" customFormat="1" ht="24.2" customHeight="1">
      <c r="A158" s="26"/>
      <c r="B158" s="138"/>
      <c r="C158" s="139" t="s">
        <v>257</v>
      </c>
      <c r="D158" s="139" t="s">
        <v>138</v>
      </c>
      <c r="E158" s="140" t="s">
        <v>732</v>
      </c>
      <c r="F158" s="141" t="s">
        <v>733</v>
      </c>
      <c r="G158" s="142" t="s">
        <v>141</v>
      </c>
      <c r="H158" s="143">
        <v>710.08799999999997</v>
      </c>
      <c r="I158" s="144"/>
      <c r="J158" s="144">
        <f t="shared" si="0"/>
        <v>0</v>
      </c>
      <c r="K158" s="145"/>
      <c r="L158" s="27"/>
      <c r="M158" s="146" t="s">
        <v>1</v>
      </c>
      <c r="N158" s="147" t="s">
        <v>36</v>
      </c>
      <c r="O158" s="148">
        <v>8.6999999999999994E-2</v>
      </c>
      <c r="P158" s="148">
        <f t="shared" si="1"/>
        <v>61.777655999999993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95</v>
      </c>
      <c r="AT158" s="150" t="s">
        <v>138</v>
      </c>
      <c r="AU158" s="150" t="s">
        <v>89</v>
      </c>
      <c r="AY158" s="14" t="s">
        <v>136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4" t="s">
        <v>89</v>
      </c>
      <c r="BK158" s="151">
        <f t="shared" si="9"/>
        <v>0</v>
      </c>
      <c r="BL158" s="14" t="s">
        <v>95</v>
      </c>
      <c r="BM158" s="150" t="s">
        <v>734</v>
      </c>
    </row>
    <row r="159" spans="1:65" s="2" customFormat="1" ht="24.2" customHeight="1">
      <c r="A159" s="26"/>
      <c r="B159" s="138"/>
      <c r="C159" s="139" t="s">
        <v>261</v>
      </c>
      <c r="D159" s="139" t="s">
        <v>138</v>
      </c>
      <c r="E159" s="140" t="s">
        <v>735</v>
      </c>
      <c r="F159" s="141" t="s">
        <v>736</v>
      </c>
      <c r="G159" s="142" t="s">
        <v>141</v>
      </c>
      <c r="H159" s="143">
        <v>174.06100000000001</v>
      </c>
      <c r="I159" s="144"/>
      <c r="J159" s="144">
        <f t="shared" si="0"/>
        <v>0</v>
      </c>
      <c r="K159" s="145"/>
      <c r="L159" s="27"/>
      <c r="M159" s="146" t="s">
        <v>1</v>
      </c>
      <c r="N159" s="147" t="s">
        <v>36</v>
      </c>
      <c r="O159" s="148">
        <v>3.1E-2</v>
      </c>
      <c r="P159" s="148">
        <f t="shared" si="1"/>
        <v>5.3958909999999998</v>
      </c>
      <c r="Q159" s="148">
        <v>0</v>
      </c>
      <c r="R159" s="148">
        <f t="shared" si="2"/>
        <v>0</v>
      </c>
      <c r="S159" s="148">
        <v>0</v>
      </c>
      <c r="T159" s="149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95</v>
      </c>
      <c r="AT159" s="150" t="s">
        <v>138</v>
      </c>
      <c r="AU159" s="150" t="s">
        <v>89</v>
      </c>
      <c r="AY159" s="14" t="s">
        <v>136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4" t="s">
        <v>89</v>
      </c>
      <c r="BK159" s="151">
        <f t="shared" si="9"/>
        <v>0</v>
      </c>
      <c r="BL159" s="14" t="s">
        <v>95</v>
      </c>
      <c r="BM159" s="150" t="s">
        <v>301</v>
      </c>
    </row>
    <row r="160" spans="1:65" s="2" customFormat="1" ht="24.2" customHeight="1">
      <c r="A160" s="26"/>
      <c r="B160" s="138"/>
      <c r="C160" s="139" t="s">
        <v>267</v>
      </c>
      <c r="D160" s="139" t="s">
        <v>138</v>
      </c>
      <c r="E160" s="140" t="s">
        <v>737</v>
      </c>
      <c r="F160" s="141" t="s">
        <v>738</v>
      </c>
      <c r="G160" s="142" t="s">
        <v>141</v>
      </c>
      <c r="H160" s="143">
        <v>115.628</v>
      </c>
      <c r="I160" s="144"/>
      <c r="J160" s="144">
        <f t="shared" si="0"/>
        <v>0</v>
      </c>
      <c r="K160" s="145"/>
      <c r="L160" s="27"/>
      <c r="M160" s="146" t="s">
        <v>1</v>
      </c>
      <c r="N160" s="147" t="s">
        <v>36</v>
      </c>
      <c r="O160" s="148">
        <v>2.39</v>
      </c>
      <c r="P160" s="148">
        <f t="shared" si="1"/>
        <v>276.35092000000003</v>
      </c>
      <c r="Q160" s="148">
        <v>0</v>
      </c>
      <c r="R160" s="148">
        <f t="shared" si="2"/>
        <v>0</v>
      </c>
      <c r="S160" s="148">
        <v>0</v>
      </c>
      <c r="T160" s="149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95</v>
      </c>
      <c r="AT160" s="150" t="s">
        <v>138</v>
      </c>
      <c r="AU160" s="150" t="s">
        <v>89</v>
      </c>
      <c r="AY160" s="14" t="s">
        <v>136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4" t="s">
        <v>89</v>
      </c>
      <c r="BK160" s="151">
        <f t="shared" si="9"/>
        <v>0</v>
      </c>
      <c r="BL160" s="14" t="s">
        <v>95</v>
      </c>
      <c r="BM160" s="150" t="s">
        <v>325</v>
      </c>
    </row>
    <row r="161" spans="1:65" s="2" customFormat="1" ht="14.45" customHeight="1">
      <c r="A161" s="26"/>
      <c r="B161" s="138"/>
      <c r="C161" s="152" t="s">
        <v>275</v>
      </c>
      <c r="D161" s="152" t="s">
        <v>143</v>
      </c>
      <c r="E161" s="153" t="s">
        <v>739</v>
      </c>
      <c r="F161" s="154" t="s">
        <v>740</v>
      </c>
      <c r="G161" s="155" t="s">
        <v>146</v>
      </c>
      <c r="H161" s="156">
        <v>206.334</v>
      </c>
      <c r="I161" s="157"/>
      <c r="J161" s="157">
        <f t="shared" si="0"/>
        <v>0</v>
      </c>
      <c r="K161" s="158"/>
      <c r="L161" s="159"/>
      <c r="M161" s="160" t="s">
        <v>1</v>
      </c>
      <c r="N161" s="161" t="s">
        <v>36</v>
      </c>
      <c r="O161" s="148">
        <v>0</v>
      </c>
      <c r="P161" s="148">
        <f t="shared" si="1"/>
        <v>0</v>
      </c>
      <c r="Q161" s="148">
        <v>1</v>
      </c>
      <c r="R161" s="148">
        <f t="shared" si="2"/>
        <v>206.334</v>
      </c>
      <c r="S161" s="148">
        <v>0</v>
      </c>
      <c r="T161" s="149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147</v>
      </c>
      <c r="AT161" s="150" t="s">
        <v>143</v>
      </c>
      <c r="AU161" s="150" t="s">
        <v>89</v>
      </c>
      <c r="AY161" s="14" t="s">
        <v>136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4" t="s">
        <v>89</v>
      </c>
      <c r="BK161" s="151">
        <f t="shared" si="9"/>
        <v>0</v>
      </c>
      <c r="BL161" s="14" t="s">
        <v>95</v>
      </c>
      <c r="BM161" s="150" t="s">
        <v>741</v>
      </c>
    </row>
    <row r="162" spans="1:65" s="2" customFormat="1" ht="24.2" customHeight="1">
      <c r="A162" s="26"/>
      <c r="B162" s="138"/>
      <c r="C162" s="139" t="s">
        <v>281</v>
      </c>
      <c r="D162" s="139" t="s">
        <v>138</v>
      </c>
      <c r="E162" s="140" t="s">
        <v>742</v>
      </c>
      <c r="F162" s="141" t="s">
        <v>743</v>
      </c>
      <c r="G162" s="142" t="s">
        <v>141</v>
      </c>
      <c r="H162" s="143">
        <v>234.358</v>
      </c>
      <c r="I162" s="144"/>
      <c r="J162" s="144">
        <f t="shared" ref="J162:J179" si="10">ROUND(I162*H162,2)</f>
        <v>0</v>
      </c>
      <c r="K162" s="145"/>
      <c r="L162" s="27"/>
      <c r="M162" s="146" t="s">
        <v>1</v>
      </c>
      <c r="N162" s="147" t="s">
        <v>36</v>
      </c>
      <c r="O162" s="148">
        <v>2.39</v>
      </c>
      <c r="P162" s="148">
        <f t="shared" ref="P162:P179" si="11">O162*H162</f>
        <v>560.11562000000004</v>
      </c>
      <c r="Q162" s="148">
        <v>0</v>
      </c>
      <c r="R162" s="148">
        <f t="shared" ref="R162:R179" si="12">Q162*H162</f>
        <v>0</v>
      </c>
      <c r="S162" s="148">
        <v>0</v>
      </c>
      <c r="T162" s="149">
        <f t="shared" ref="T162:T179" si="13"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95</v>
      </c>
      <c r="AT162" s="150" t="s">
        <v>138</v>
      </c>
      <c r="AU162" s="150" t="s">
        <v>89</v>
      </c>
      <c r="AY162" s="14" t="s">
        <v>136</v>
      </c>
      <c r="BE162" s="151">
        <f t="shared" ref="BE162:BE179" si="14">IF(N162="základná",J162,0)</f>
        <v>0</v>
      </c>
      <c r="BF162" s="151">
        <f t="shared" ref="BF162:BF179" si="15">IF(N162="znížená",J162,0)</f>
        <v>0</v>
      </c>
      <c r="BG162" s="151">
        <f t="shared" ref="BG162:BG179" si="16">IF(N162="zákl. prenesená",J162,0)</f>
        <v>0</v>
      </c>
      <c r="BH162" s="151">
        <f t="shared" ref="BH162:BH179" si="17">IF(N162="zníž. prenesená",J162,0)</f>
        <v>0</v>
      </c>
      <c r="BI162" s="151">
        <f t="shared" ref="BI162:BI179" si="18">IF(N162="nulová",J162,0)</f>
        <v>0</v>
      </c>
      <c r="BJ162" s="14" t="s">
        <v>89</v>
      </c>
      <c r="BK162" s="151">
        <f t="shared" ref="BK162:BK179" si="19">ROUND(I162*H162,2)</f>
        <v>0</v>
      </c>
      <c r="BL162" s="14" t="s">
        <v>95</v>
      </c>
      <c r="BM162" s="150" t="s">
        <v>744</v>
      </c>
    </row>
    <row r="163" spans="1:65" s="2" customFormat="1" ht="24.2" customHeight="1">
      <c r="A163" s="26"/>
      <c r="B163" s="138"/>
      <c r="C163" s="139" t="s">
        <v>285</v>
      </c>
      <c r="D163" s="139" t="s">
        <v>138</v>
      </c>
      <c r="E163" s="140" t="s">
        <v>139</v>
      </c>
      <c r="F163" s="141" t="s">
        <v>745</v>
      </c>
      <c r="G163" s="142" t="s">
        <v>141</v>
      </c>
      <c r="H163" s="143">
        <v>4.2</v>
      </c>
      <c r="I163" s="144"/>
      <c r="J163" s="144">
        <f t="shared" si="10"/>
        <v>0</v>
      </c>
      <c r="K163" s="145"/>
      <c r="L163" s="27"/>
      <c r="M163" s="146" t="s">
        <v>1</v>
      </c>
      <c r="N163" s="147" t="s">
        <v>36</v>
      </c>
      <c r="O163" s="148">
        <v>2.9780000000000002</v>
      </c>
      <c r="P163" s="148">
        <f t="shared" si="11"/>
        <v>12.507600000000002</v>
      </c>
      <c r="Q163" s="148">
        <v>0</v>
      </c>
      <c r="R163" s="148">
        <f t="shared" si="12"/>
        <v>0</v>
      </c>
      <c r="S163" s="148">
        <v>0</v>
      </c>
      <c r="T163" s="14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95</v>
      </c>
      <c r="AT163" s="150" t="s">
        <v>138</v>
      </c>
      <c r="AU163" s="150" t="s">
        <v>89</v>
      </c>
      <c r="AY163" s="14" t="s">
        <v>136</v>
      </c>
      <c r="BE163" s="151">
        <f t="shared" si="14"/>
        <v>0</v>
      </c>
      <c r="BF163" s="151">
        <f t="shared" si="15"/>
        <v>0</v>
      </c>
      <c r="BG163" s="151">
        <f t="shared" si="16"/>
        <v>0</v>
      </c>
      <c r="BH163" s="151">
        <f t="shared" si="17"/>
        <v>0</v>
      </c>
      <c r="BI163" s="151">
        <f t="shared" si="18"/>
        <v>0</v>
      </c>
      <c r="BJ163" s="14" t="s">
        <v>89</v>
      </c>
      <c r="BK163" s="151">
        <f t="shared" si="19"/>
        <v>0</v>
      </c>
      <c r="BL163" s="14" t="s">
        <v>95</v>
      </c>
      <c r="BM163" s="150" t="s">
        <v>746</v>
      </c>
    </row>
    <row r="164" spans="1:65" s="2" customFormat="1" ht="24.2" customHeight="1">
      <c r="A164" s="26"/>
      <c r="B164" s="138"/>
      <c r="C164" s="152" t="s">
        <v>289</v>
      </c>
      <c r="D164" s="152" t="s">
        <v>143</v>
      </c>
      <c r="E164" s="153" t="s">
        <v>747</v>
      </c>
      <c r="F164" s="154" t="s">
        <v>748</v>
      </c>
      <c r="G164" s="155" t="s">
        <v>146</v>
      </c>
      <c r="H164" s="156">
        <v>7.56</v>
      </c>
      <c r="I164" s="157"/>
      <c r="J164" s="157">
        <f t="shared" si="10"/>
        <v>0</v>
      </c>
      <c r="K164" s="158"/>
      <c r="L164" s="159"/>
      <c r="M164" s="160" t="s">
        <v>1</v>
      </c>
      <c r="N164" s="161" t="s">
        <v>36</v>
      </c>
      <c r="O164" s="148">
        <v>0</v>
      </c>
      <c r="P164" s="148">
        <f t="shared" si="11"/>
        <v>0</v>
      </c>
      <c r="Q164" s="148">
        <v>1</v>
      </c>
      <c r="R164" s="148">
        <f t="shared" si="12"/>
        <v>7.56</v>
      </c>
      <c r="S164" s="148">
        <v>0</v>
      </c>
      <c r="T164" s="14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147</v>
      </c>
      <c r="AT164" s="150" t="s">
        <v>143</v>
      </c>
      <c r="AU164" s="150" t="s">
        <v>89</v>
      </c>
      <c r="AY164" s="14" t="s">
        <v>136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4" t="s">
        <v>89</v>
      </c>
      <c r="BK164" s="151">
        <f t="shared" si="19"/>
        <v>0</v>
      </c>
      <c r="BL164" s="14" t="s">
        <v>95</v>
      </c>
      <c r="BM164" s="150" t="s">
        <v>749</v>
      </c>
    </row>
    <row r="165" spans="1:65" s="2" customFormat="1" ht="24.2" customHeight="1">
      <c r="A165" s="26"/>
      <c r="B165" s="138"/>
      <c r="C165" s="139" t="s">
        <v>293</v>
      </c>
      <c r="D165" s="139" t="s">
        <v>138</v>
      </c>
      <c r="E165" s="140" t="s">
        <v>750</v>
      </c>
      <c r="F165" s="141" t="s">
        <v>751</v>
      </c>
      <c r="G165" s="142" t="s">
        <v>141</v>
      </c>
      <c r="H165" s="143">
        <v>149.28</v>
      </c>
      <c r="I165" s="144"/>
      <c r="J165" s="144">
        <f t="shared" si="10"/>
        <v>0</v>
      </c>
      <c r="K165" s="145"/>
      <c r="L165" s="27"/>
      <c r="M165" s="146" t="s">
        <v>1</v>
      </c>
      <c r="N165" s="147" t="s">
        <v>36</v>
      </c>
      <c r="O165" s="148">
        <v>2.9780000000000002</v>
      </c>
      <c r="P165" s="148">
        <f t="shared" si="11"/>
        <v>444.55584000000005</v>
      </c>
      <c r="Q165" s="148">
        <v>0</v>
      </c>
      <c r="R165" s="148">
        <f t="shared" si="12"/>
        <v>0</v>
      </c>
      <c r="S165" s="148">
        <v>0</v>
      </c>
      <c r="T165" s="14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95</v>
      </c>
      <c r="AT165" s="150" t="s">
        <v>138</v>
      </c>
      <c r="AU165" s="150" t="s">
        <v>89</v>
      </c>
      <c r="AY165" s="14" t="s">
        <v>136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4" t="s">
        <v>89</v>
      </c>
      <c r="BK165" s="151">
        <f t="shared" si="19"/>
        <v>0</v>
      </c>
      <c r="BL165" s="14" t="s">
        <v>95</v>
      </c>
      <c r="BM165" s="150" t="s">
        <v>752</v>
      </c>
    </row>
    <row r="166" spans="1:65" s="2" customFormat="1" ht="14.45" customHeight="1">
      <c r="A166" s="26"/>
      <c r="B166" s="138"/>
      <c r="C166" s="139" t="s">
        <v>297</v>
      </c>
      <c r="D166" s="139" t="s">
        <v>138</v>
      </c>
      <c r="E166" s="140" t="s">
        <v>536</v>
      </c>
      <c r="F166" s="141" t="s">
        <v>537</v>
      </c>
      <c r="G166" s="142" t="s">
        <v>151</v>
      </c>
      <c r="H166" s="143">
        <v>1523.8869999999999</v>
      </c>
      <c r="I166" s="144"/>
      <c r="J166" s="144">
        <f t="shared" si="10"/>
        <v>0</v>
      </c>
      <c r="K166" s="145"/>
      <c r="L166" s="27"/>
      <c r="M166" s="146" t="s">
        <v>1</v>
      </c>
      <c r="N166" s="147" t="s">
        <v>36</v>
      </c>
      <c r="O166" s="148">
        <v>6.0999999999999999E-2</v>
      </c>
      <c r="P166" s="148">
        <f t="shared" si="11"/>
        <v>92.957106999999993</v>
      </c>
      <c r="Q166" s="148">
        <v>0</v>
      </c>
      <c r="R166" s="148">
        <f t="shared" si="12"/>
        <v>0</v>
      </c>
      <c r="S166" s="148">
        <v>0</v>
      </c>
      <c r="T166" s="149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95</v>
      </c>
      <c r="AT166" s="150" t="s">
        <v>138</v>
      </c>
      <c r="AU166" s="150" t="s">
        <v>89</v>
      </c>
      <c r="AY166" s="14" t="s">
        <v>136</v>
      </c>
      <c r="BE166" s="151">
        <f t="shared" si="14"/>
        <v>0</v>
      </c>
      <c r="BF166" s="151">
        <f t="shared" si="15"/>
        <v>0</v>
      </c>
      <c r="BG166" s="151">
        <f t="shared" si="16"/>
        <v>0</v>
      </c>
      <c r="BH166" s="151">
        <f t="shared" si="17"/>
        <v>0</v>
      </c>
      <c r="BI166" s="151">
        <f t="shared" si="18"/>
        <v>0</v>
      </c>
      <c r="BJ166" s="14" t="s">
        <v>89</v>
      </c>
      <c r="BK166" s="151">
        <f t="shared" si="19"/>
        <v>0</v>
      </c>
      <c r="BL166" s="14" t="s">
        <v>95</v>
      </c>
      <c r="BM166" s="150" t="s">
        <v>753</v>
      </c>
    </row>
    <row r="167" spans="1:65" s="2" customFormat="1" ht="14.45" customHeight="1">
      <c r="A167" s="26"/>
      <c r="B167" s="138"/>
      <c r="C167" s="152" t="s">
        <v>301</v>
      </c>
      <c r="D167" s="152" t="s">
        <v>143</v>
      </c>
      <c r="E167" s="153" t="s">
        <v>754</v>
      </c>
      <c r="F167" s="154" t="s">
        <v>755</v>
      </c>
      <c r="G167" s="155" t="s">
        <v>541</v>
      </c>
      <c r="H167" s="156">
        <v>47.088000000000001</v>
      </c>
      <c r="I167" s="157"/>
      <c r="J167" s="157">
        <f t="shared" si="10"/>
        <v>0</v>
      </c>
      <c r="K167" s="158"/>
      <c r="L167" s="159"/>
      <c r="M167" s="160" t="s">
        <v>1</v>
      </c>
      <c r="N167" s="161" t="s">
        <v>36</v>
      </c>
      <c r="O167" s="148">
        <v>0</v>
      </c>
      <c r="P167" s="148">
        <f t="shared" si="11"/>
        <v>0</v>
      </c>
      <c r="Q167" s="148">
        <v>1E-3</v>
      </c>
      <c r="R167" s="148">
        <f t="shared" si="12"/>
        <v>4.7088000000000005E-2</v>
      </c>
      <c r="S167" s="148">
        <v>0</v>
      </c>
      <c r="T167" s="149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147</v>
      </c>
      <c r="AT167" s="150" t="s">
        <v>143</v>
      </c>
      <c r="AU167" s="150" t="s">
        <v>89</v>
      </c>
      <c r="AY167" s="14" t="s">
        <v>136</v>
      </c>
      <c r="BE167" s="151">
        <f t="shared" si="14"/>
        <v>0</v>
      </c>
      <c r="BF167" s="151">
        <f t="shared" si="15"/>
        <v>0</v>
      </c>
      <c r="BG167" s="151">
        <f t="shared" si="16"/>
        <v>0</v>
      </c>
      <c r="BH167" s="151">
        <f t="shared" si="17"/>
        <v>0</v>
      </c>
      <c r="BI167" s="151">
        <f t="shared" si="18"/>
        <v>0</v>
      </c>
      <c r="BJ167" s="14" t="s">
        <v>89</v>
      </c>
      <c r="BK167" s="151">
        <f t="shared" si="19"/>
        <v>0</v>
      </c>
      <c r="BL167" s="14" t="s">
        <v>95</v>
      </c>
      <c r="BM167" s="150" t="s">
        <v>756</v>
      </c>
    </row>
    <row r="168" spans="1:65" s="2" customFormat="1" ht="14.45" customHeight="1">
      <c r="A168" s="26"/>
      <c r="B168" s="138"/>
      <c r="C168" s="139" t="s">
        <v>305</v>
      </c>
      <c r="D168" s="139" t="s">
        <v>138</v>
      </c>
      <c r="E168" s="140" t="s">
        <v>757</v>
      </c>
      <c r="F168" s="141" t="s">
        <v>544</v>
      </c>
      <c r="G168" s="142" t="s">
        <v>151</v>
      </c>
      <c r="H168" s="143">
        <v>331.24799999999999</v>
      </c>
      <c r="I168" s="144"/>
      <c r="J168" s="144">
        <f t="shared" si="10"/>
        <v>0</v>
      </c>
      <c r="K168" s="145"/>
      <c r="L168" s="27"/>
      <c r="M168" s="146" t="s">
        <v>1</v>
      </c>
      <c r="N168" s="147" t="s">
        <v>36</v>
      </c>
      <c r="O168" s="148">
        <v>1.7000000000000001E-2</v>
      </c>
      <c r="P168" s="148">
        <f t="shared" si="11"/>
        <v>5.6312160000000002</v>
      </c>
      <c r="Q168" s="148">
        <v>0</v>
      </c>
      <c r="R168" s="148">
        <f t="shared" si="12"/>
        <v>0</v>
      </c>
      <c r="S168" s="148">
        <v>0</v>
      </c>
      <c r="T168" s="149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95</v>
      </c>
      <c r="AT168" s="150" t="s">
        <v>138</v>
      </c>
      <c r="AU168" s="150" t="s">
        <v>89</v>
      </c>
      <c r="AY168" s="14" t="s">
        <v>136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4" t="s">
        <v>89</v>
      </c>
      <c r="BK168" s="151">
        <f t="shared" si="19"/>
        <v>0</v>
      </c>
      <c r="BL168" s="14" t="s">
        <v>95</v>
      </c>
      <c r="BM168" s="150" t="s">
        <v>392</v>
      </c>
    </row>
    <row r="169" spans="1:65" s="2" customFormat="1" ht="24.2" customHeight="1">
      <c r="A169" s="26"/>
      <c r="B169" s="138"/>
      <c r="C169" s="139" t="s">
        <v>309</v>
      </c>
      <c r="D169" s="139" t="s">
        <v>138</v>
      </c>
      <c r="E169" s="140" t="s">
        <v>758</v>
      </c>
      <c r="F169" s="141" t="s">
        <v>547</v>
      </c>
      <c r="G169" s="142" t="s">
        <v>151</v>
      </c>
      <c r="H169" s="143">
        <v>1523.8869999999999</v>
      </c>
      <c r="I169" s="144"/>
      <c r="J169" s="144">
        <f t="shared" si="10"/>
        <v>0</v>
      </c>
      <c r="K169" s="145"/>
      <c r="L169" s="27"/>
      <c r="M169" s="146" t="s">
        <v>1</v>
      </c>
      <c r="N169" s="147" t="s">
        <v>36</v>
      </c>
      <c r="O169" s="148">
        <v>0.128</v>
      </c>
      <c r="P169" s="148">
        <f t="shared" si="11"/>
        <v>195.057536</v>
      </c>
      <c r="Q169" s="148">
        <v>0</v>
      </c>
      <c r="R169" s="148">
        <f t="shared" si="12"/>
        <v>0</v>
      </c>
      <c r="S169" s="148">
        <v>0</v>
      </c>
      <c r="T169" s="149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95</v>
      </c>
      <c r="AT169" s="150" t="s">
        <v>138</v>
      </c>
      <c r="AU169" s="150" t="s">
        <v>89</v>
      </c>
      <c r="AY169" s="14" t="s">
        <v>136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4" t="s">
        <v>89</v>
      </c>
      <c r="BK169" s="151">
        <f t="shared" si="19"/>
        <v>0</v>
      </c>
      <c r="BL169" s="14" t="s">
        <v>95</v>
      </c>
      <c r="BM169" s="150" t="s">
        <v>402</v>
      </c>
    </row>
    <row r="170" spans="1:65" s="2" customFormat="1" ht="24.2" customHeight="1">
      <c r="A170" s="26"/>
      <c r="B170" s="138"/>
      <c r="C170" s="139" t="s">
        <v>313</v>
      </c>
      <c r="D170" s="139" t="s">
        <v>138</v>
      </c>
      <c r="E170" s="140" t="s">
        <v>759</v>
      </c>
      <c r="F170" s="141" t="s">
        <v>760</v>
      </c>
      <c r="G170" s="142" t="s">
        <v>151</v>
      </c>
      <c r="H170" s="143">
        <v>12</v>
      </c>
      <c r="I170" s="144"/>
      <c r="J170" s="144">
        <f t="shared" si="10"/>
        <v>0</v>
      </c>
      <c r="K170" s="145"/>
      <c r="L170" s="27"/>
      <c r="M170" s="146" t="s">
        <v>1</v>
      </c>
      <c r="N170" s="147" t="s">
        <v>36</v>
      </c>
      <c r="O170" s="148">
        <v>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95</v>
      </c>
      <c r="AT170" s="150" t="s">
        <v>138</v>
      </c>
      <c r="AU170" s="150" t="s">
        <v>89</v>
      </c>
      <c r="AY170" s="14" t="s">
        <v>136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4" t="s">
        <v>89</v>
      </c>
      <c r="BK170" s="151">
        <f t="shared" si="19"/>
        <v>0</v>
      </c>
      <c r="BL170" s="14" t="s">
        <v>95</v>
      </c>
      <c r="BM170" s="150" t="s">
        <v>425</v>
      </c>
    </row>
    <row r="171" spans="1:65" s="2" customFormat="1" ht="14.45" customHeight="1">
      <c r="A171" s="26"/>
      <c r="B171" s="138"/>
      <c r="C171" s="152" t="s">
        <v>317</v>
      </c>
      <c r="D171" s="152" t="s">
        <v>143</v>
      </c>
      <c r="E171" s="153" t="s">
        <v>761</v>
      </c>
      <c r="F171" s="154" t="s">
        <v>762</v>
      </c>
      <c r="G171" s="155" t="s">
        <v>141</v>
      </c>
      <c r="H171" s="156">
        <v>2.4</v>
      </c>
      <c r="I171" s="157"/>
      <c r="J171" s="157">
        <f t="shared" si="10"/>
        <v>0</v>
      </c>
      <c r="K171" s="158"/>
      <c r="L171" s="159"/>
      <c r="M171" s="160" t="s">
        <v>1</v>
      </c>
      <c r="N171" s="161" t="s">
        <v>36</v>
      </c>
      <c r="O171" s="148">
        <v>0</v>
      </c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147</v>
      </c>
      <c r="AT171" s="150" t="s">
        <v>143</v>
      </c>
      <c r="AU171" s="150" t="s">
        <v>89</v>
      </c>
      <c r="AY171" s="14" t="s">
        <v>136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4" t="s">
        <v>89</v>
      </c>
      <c r="BK171" s="151">
        <f t="shared" si="19"/>
        <v>0</v>
      </c>
      <c r="BL171" s="14" t="s">
        <v>95</v>
      </c>
      <c r="BM171" s="150" t="s">
        <v>433</v>
      </c>
    </row>
    <row r="172" spans="1:65" s="2" customFormat="1" ht="24.2" customHeight="1">
      <c r="A172" s="26"/>
      <c r="B172" s="138"/>
      <c r="C172" s="139" t="s">
        <v>321</v>
      </c>
      <c r="D172" s="139" t="s">
        <v>138</v>
      </c>
      <c r="E172" s="140" t="s">
        <v>763</v>
      </c>
      <c r="F172" s="141" t="s">
        <v>158</v>
      </c>
      <c r="G172" s="142" t="s">
        <v>159</v>
      </c>
      <c r="H172" s="143">
        <v>60</v>
      </c>
      <c r="I172" s="144"/>
      <c r="J172" s="144">
        <f t="shared" si="10"/>
        <v>0</v>
      </c>
      <c r="K172" s="145"/>
      <c r="L172" s="27"/>
      <c r="M172" s="146" t="s">
        <v>1</v>
      </c>
      <c r="N172" s="147" t="s">
        <v>36</v>
      </c>
      <c r="O172" s="148">
        <v>2.4E-2</v>
      </c>
      <c r="P172" s="148">
        <f t="shared" si="11"/>
        <v>1.44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95</v>
      </c>
      <c r="AT172" s="150" t="s">
        <v>138</v>
      </c>
      <c r="AU172" s="150" t="s">
        <v>89</v>
      </c>
      <c r="AY172" s="14" t="s">
        <v>136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4" t="s">
        <v>89</v>
      </c>
      <c r="BK172" s="151">
        <f t="shared" si="19"/>
        <v>0</v>
      </c>
      <c r="BL172" s="14" t="s">
        <v>95</v>
      </c>
      <c r="BM172" s="150" t="s">
        <v>441</v>
      </c>
    </row>
    <row r="173" spans="1:65" s="2" customFormat="1" ht="14.45" customHeight="1">
      <c r="A173" s="26"/>
      <c r="B173" s="138"/>
      <c r="C173" s="139" t="s">
        <v>325</v>
      </c>
      <c r="D173" s="139" t="s">
        <v>138</v>
      </c>
      <c r="E173" s="140" t="s">
        <v>764</v>
      </c>
      <c r="F173" s="141" t="s">
        <v>765</v>
      </c>
      <c r="G173" s="142" t="s">
        <v>159</v>
      </c>
      <c r="H173" s="143">
        <v>60</v>
      </c>
      <c r="I173" s="144"/>
      <c r="J173" s="144">
        <f t="shared" si="10"/>
        <v>0</v>
      </c>
      <c r="K173" s="145"/>
      <c r="L173" s="27"/>
      <c r="M173" s="146" t="s">
        <v>1</v>
      </c>
      <c r="N173" s="147" t="s">
        <v>36</v>
      </c>
      <c r="O173" s="148">
        <v>0</v>
      </c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95</v>
      </c>
      <c r="AT173" s="150" t="s">
        <v>138</v>
      </c>
      <c r="AU173" s="150" t="s">
        <v>89</v>
      </c>
      <c r="AY173" s="14" t="s">
        <v>136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4" t="s">
        <v>89</v>
      </c>
      <c r="BK173" s="151">
        <f t="shared" si="19"/>
        <v>0</v>
      </c>
      <c r="BL173" s="14" t="s">
        <v>95</v>
      </c>
      <c r="BM173" s="150" t="s">
        <v>451</v>
      </c>
    </row>
    <row r="174" spans="1:65" s="2" customFormat="1" ht="14.45" customHeight="1">
      <c r="A174" s="26"/>
      <c r="B174" s="138"/>
      <c r="C174" s="152" t="s">
        <v>329</v>
      </c>
      <c r="D174" s="152" t="s">
        <v>143</v>
      </c>
      <c r="E174" s="153" t="s">
        <v>766</v>
      </c>
      <c r="F174" s="154" t="s">
        <v>167</v>
      </c>
      <c r="G174" s="155" t="s">
        <v>159</v>
      </c>
      <c r="H174" s="156">
        <v>60</v>
      </c>
      <c r="I174" s="157"/>
      <c r="J174" s="157">
        <f t="shared" si="10"/>
        <v>0</v>
      </c>
      <c r="K174" s="158"/>
      <c r="L174" s="159"/>
      <c r="M174" s="160" t="s">
        <v>1</v>
      </c>
      <c r="N174" s="161" t="s">
        <v>36</v>
      </c>
      <c r="O174" s="148">
        <v>0</v>
      </c>
      <c r="P174" s="148">
        <f t="shared" si="11"/>
        <v>0</v>
      </c>
      <c r="Q174" s="148">
        <v>0</v>
      </c>
      <c r="R174" s="148">
        <f t="shared" si="12"/>
        <v>0</v>
      </c>
      <c r="S174" s="148">
        <v>0</v>
      </c>
      <c r="T174" s="149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147</v>
      </c>
      <c r="AT174" s="150" t="s">
        <v>143</v>
      </c>
      <c r="AU174" s="150" t="s">
        <v>89</v>
      </c>
      <c r="AY174" s="14" t="s">
        <v>136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4" t="s">
        <v>89</v>
      </c>
      <c r="BK174" s="151">
        <f t="shared" si="19"/>
        <v>0</v>
      </c>
      <c r="BL174" s="14" t="s">
        <v>95</v>
      </c>
      <c r="BM174" s="150" t="s">
        <v>459</v>
      </c>
    </row>
    <row r="175" spans="1:65" s="2" customFormat="1" ht="24.2" customHeight="1">
      <c r="A175" s="26"/>
      <c r="B175" s="138"/>
      <c r="C175" s="139" t="s">
        <v>331</v>
      </c>
      <c r="D175" s="139" t="s">
        <v>138</v>
      </c>
      <c r="E175" s="140" t="s">
        <v>767</v>
      </c>
      <c r="F175" s="141" t="s">
        <v>768</v>
      </c>
      <c r="G175" s="142" t="s">
        <v>151</v>
      </c>
      <c r="H175" s="143">
        <v>12</v>
      </c>
      <c r="I175" s="144"/>
      <c r="J175" s="144">
        <f t="shared" si="10"/>
        <v>0</v>
      </c>
      <c r="K175" s="145"/>
      <c r="L175" s="27"/>
      <c r="M175" s="146" t="s">
        <v>1</v>
      </c>
      <c r="N175" s="147" t="s">
        <v>36</v>
      </c>
      <c r="O175" s="148">
        <v>8.4000000000000005E-2</v>
      </c>
      <c r="P175" s="148">
        <f t="shared" si="11"/>
        <v>1.008</v>
      </c>
      <c r="Q175" s="148">
        <v>0</v>
      </c>
      <c r="R175" s="148">
        <f t="shared" si="12"/>
        <v>0</v>
      </c>
      <c r="S175" s="148">
        <v>0</v>
      </c>
      <c r="T175" s="149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95</v>
      </c>
      <c r="AT175" s="150" t="s">
        <v>138</v>
      </c>
      <c r="AU175" s="150" t="s">
        <v>89</v>
      </c>
      <c r="AY175" s="14" t="s">
        <v>136</v>
      </c>
      <c r="BE175" s="151">
        <f t="shared" si="14"/>
        <v>0</v>
      </c>
      <c r="BF175" s="151">
        <f t="shared" si="15"/>
        <v>0</v>
      </c>
      <c r="BG175" s="151">
        <f t="shared" si="16"/>
        <v>0</v>
      </c>
      <c r="BH175" s="151">
        <f t="shared" si="17"/>
        <v>0</v>
      </c>
      <c r="BI175" s="151">
        <f t="shared" si="18"/>
        <v>0</v>
      </c>
      <c r="BJ175" s="14" t="s">
        <v>89</v>
      </c>
      <c r="BK175" s="151">
        <f t="shared" si="19"/>
        <v>0</v>
      </c>
      <c r="BL175" s="14" t="s">
        <v>95</v>
      </c>
      <c r="BM175" s="150" t="s">
        <v>769</v>
      </c>
    </row>
    <row r="176" spans="1:65" s="2" customFormat="1" ht="14.45" customHeight="1">
      <c r="A176" s="26"/>
      <c r="B176" s="138"/>
      <c r="C176" s="152" t="s">
        <v>335</v>
      </c>
      <c r="D176" s="152" t="s">
        <v>143</v>
      </c>
      <c r="E176" s="153" t="s">
        <v>770</v>
      </c>
      <c r="F176" s="154" t="s">
        <v>771</v>
      </c>
      <c r="G176" s="155" t="s">
        <v>772</v>
      </c>
      <c r="H176" s="156">
        <v>300</v>
      </c>
      <c r="I176" s="157"/>
      <c r="J176" s="157">
        <f t="shared" si="10"/>
        <v>0</v>
      </c>
      <c r="K176" s="158"/>
      <c r="L176" s="159"/>
      <c r="M176" s="160" t="s">
        <v>1</v>
      </c>
      <c r="N176" s="161" t="s">
        <v>36</v>
      </c>
      <c r="O176" s="148">
        <v>0</v>
      </c>
      <c r="P176" s="148">
        <f t="shared" si="11"/>
        <v>0</v>
      </c>
      <c r="Q176" s="148">
        <v>2.9999999999999997E-4</v>
      </c>
      <c r="R176" s="148">
        <f t="shared" si="12"/>
        <v>0.09</v>
      </c>
      <c r="S176" s="148">
        <v>0</v>
      </c>
      <c r="T176" s="149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147</v>
      </c>
      <c r="AT176" s="150" t="s">
        <v>143</v>
      </c>
      <c r="AU176" s="150" t="s">
        <v>89</v>
      </c>
      <c r="AY176" s="14" t="s">
        <v>136</v>
      </c>
      <c r="BE176" s="151">
        <f t="shared" si="14"/>
        <v>0</v>
      </c>
      <c r="BF176" s="151">
        <f t="shared" si="15"/>
        <v>0</v>
      </c>
      <c r="BG176" s="151">
        <f t="shared" si="16"/>
        <v>0</v>
      </c>
      <c r="BH176" s="151">
        <f t="shared" si="17"/>
        <v>0</v>
      </c>
      <c r="BI176" s="151">
        <f t="shared" si="18"/>
        <v>0</v>
      </c>
      <c r="BJ176" s="14" t="s">
        <v>89</v>
      </c>
      <c r="BK176" s="151">
        <f t="shared" si="19"/>
        <v>0</v>
      </c>
      <c r="BL176" s="14" t="s">
        <v>95</v>
      </c>
      <c r="BM176" s="150" t="s">
        <v>773</v>
      </c>
    </row>
    <row r="177" spans="1:65" s="2" customFormat="1" ht="14.45" customHeight="1">
      <c r="A177" s="26"/>
      <c r="B177" s="138"/>
      <c r="C177" s="139" t="s">
        <v>339</v>
      </c>
      <c r="D177" s="139" t="s">
        <v>138</v>
      </c>
      <c r="E177" s="140" t="s">
        <v>774</v>
      </c>
      <c r="F177" s="141" t="s">
        <v>775</v>
      </c>
      <c r="G177" s="142" t="s">
        <v>151</v>
      </c>
      <c r="H177" s="143">
        <v>1523.8869999999999</v>
      </c>
      <c r="I177" s="144"/>
      <c r="J177" s="144">
        <f t="shared" si="10"/>
        <v>0</v>
      </c>
      <c r="K177" s="145"/>
      <c r="L177" s="27"/>
      <c r="M177" s="146" t="s">
        <v>1</v>
      </c>
      <c r="N177" s="147" t="s">
        <v>36</v>
      </c>
      <c r="O177" s="148">
        <v>1.2E-2</v>
      </c>
      <c r="P177" s="148">
        <f t="shared" si="11"/>
        <v>18.286643999999999</v>
      </c>
      <c r="Q177" s="148">
        <v>0</v>
      </c>
      <c r="R177" s="148">
        <f t="shared" si="12"/>
        <v>0</v>
      </c>
      <c r="S177" s="148">
        <v>0</v>
      </c>
      <c r="T177" s="149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95</v>
      </c>
      <c r="AT177" s="150" t="s">
        <v>138</v>
      </c>
      <c r="AU177" s="150" t="s">
        <v>89</v>
      </c>
      <c r="AY177" s="14" t="s">
        <v>136</v>
      </c>
      <c r="BE177" s="151">
        <f t="shared" si="14"/>
        <v>0</v>
      </c>
      <c r="BF177" s="151">
        <f t="shared" si="15"/>
        <v>0</v>
      </c>
      <c r="BG177" s="151">
        <f t="shared" si="16"/>
        <v>0</v>
      </c>
      <c r="BH177" s="151">
        <f t="shared" si="17"/>
        <v>0</v>
      </c>
      <c r="BI177" s="151">
        <f t="shared" si="18"/>
        <v>0</v>
      </c>
      <c r="BJ177" s="14" t="s">
        <v>89</v>
      </c>
      <c r="BK177" s="151">
        <f t="shared" si="19"/>
        <v>0</v>
      </c>
      <c r="BL177" s="14" t="s">
        <v>95</v>
      </c>
      <c r="BM177" s="150" t="s">
        <v>776</v>
      </c>
    </row>
    <row r="178" spans="1:65" s="2" customFormat="1" ht="14.45" customHeight="1">
      <c r="A178" s="26"/>
      <c r="B178" s="138"/>
      <c r="C178" s="139" t="s">
        <v>343</v>
      </c>
      <c r="D178" s="139" t="s">
        <v>138</v>
      </c>
      <c r="E178" s="140" t="s">
        <v>777</v>
      </c>
      <c r="F178" s="141" t="s">
        <v>555</v>
      </c>
      <c r="G178" s="142" t="s">
        <v>141</v>
      </c>
      <c r="H178" s="143">
        <v>7.7709999999999999</v>
      </c>
      <c r="I178" s="144"/>
      <c r="J178" s="144">
        <f t="shared" si="10"/>
        <v>0</v>
      </c>
      <c r="K178" s="145"/>
      <c r="L178" s="27"/>
      <c r="M178" s="146" t="s">
        <v>1</v>
      </c>
      <c r="N178" s="147" t="s">
        <v>36</v>
      </c>
      <c r="O178" s="148">
        <v>1.175</v>
      </c>
      <c r="P178" s="148">
        <f t="shared" si="11"/>
        <v>9.1309249999999995</v>
      </c>
      <c r="Q178" s="148">
        <v>0</v>
      </c>
      <c r="R178" s="148">
        <f t="shared" si="12"/>
        <v>0</v>
      </c>
      <c r="S178" s="148">
        <v>0</v>
      </c>
      <c r="T178" s="149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95</v>
      </c>
      <c r="AT178" s="150" t="s">
        <v>138</v>
      </c>
      <c r="AU178" s="150" t="s">
        <v>89</v>
      </c>
      <c r="AY178" s="14" t="s">
        <v>136</v>
      </c>
      <c r="BE178" s="151">
        <f t="shared" si="14"/>
        <v>0</v>
      </c>
      <c r="BF178" s="151">
        <f t="shared" si="15"/>
        <v>0</v>
      </c>
      <c r="BG178" s="151">
        <f t="shared" si="16"/>
        <v>0</v>
      </c>
      <c r="BH178" s="151">
        <f t="shared" si="17"/>
        <v>0</v>
      </c>
      <c r="BI178" s="151">
        <f t="shared" si="18"/>
        <v>0</v>
      </c>
      <c r="BJ178" s="14" t="s">
        <v>89</v>
      </c>
      <c r="BK178" s="151">
        <f t="shared" si="19"/>
        <v>0</v>
      </c>
      <c r="BL178" s="14" t="s">
        <v>95</v>
      </c>
      <c r="BM178" s="150" t="s">
        <v>778</v>
      </c>
    </row>
    <row r="179" spans="1:65" s="2" customFormat="1" ht="24.2" customHeight="1">
      <c r="A179" s="26"/>
      <c r="B179" s="138"/>
      <c r="C179" s="139" t="s">
        <v>347</v>
      </c>
      <c r="D179" s="139" t="s">
        <v>138</v>
      </c>
      <c r="E179" s="140" t="s">
        <v>779</v>
      </c>
      <c r="F179" s="141" t="s">
        <v>174</v>
      </c>
      <c r="G179" s="142" t="s">
        <v>141</v>
      </c>
      <c r="H179" s="143">
        <v>7.7709999999999999</v>
      </c>
      <c r="I179" s="144"/>
      <c r="J179" s="144">
        <f t="shared" si="10"/>
        <v>0</v>
      </c>
      <c r="K179" s="145"/>
      <c r="L179" s="27"/>
      <c r="M179" s="146" t="s">
        <v>1</v>
      </c>
      <c r="N179" s="147" t="s">
        <v>36</v>
      </c>
      <c r="O179" s="148">
        <v>0.91</v>
      </c>
      <c r="P179" s="148">
        <f t="shared" si="11"/>
        <v>7.0716099999999997</v>
      </c>
      <c r="Q179" s="148">
        <v>0</v>
      </c>
      <c r="R179" s="148">
        <f t="shared" si="12"/>
        <v>0</v>
      </c>
      <c r="S179" s="148">
        <v>0</v>
      </c>
      <c r="T179" s="149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95</v>
      </c>
      <c r="AT179" s="150" t="s">
        <v>138</v>
      </c>
      <c r="AU179" s="150" t="s">
        <v>89</v>
      </c>
      <c r="AY179" s="14" t="s">
        <v>136</v>
      </c>
      <c r="BE179" s="151">
        <f t="shared" si="14"/>
        <v>0</v>
      </c>
      <c r="BF179" s="151">
        <f t="shared" si="15"/>
        <v>0</v>
      </c>
      <c r="BG179" s="151">
        <f t="shared" si="16"/>
        <v>0</v>
      </c>
      <c r="BH179" s="151">
        <f t="shared" si="17"/>
        <v>0</v>
      </c>
      <c r="BI179" s="151">
        <f t="shared" si="18"/>
        <v>0</v>
      </c>
      <c r="BJ179" s="14" t="s">
        <v>89</v>
      </c>
      <c r="BK179" s="151">
        <f t="shared" si="19"/>
        <v>0</v>
      </c>
      <c r="BL179" s="14" t="s">
        <v>95</v>
      </c>
      <c r="BM179" s="150" t="s">
        <v>780</v>
      </c>
    </row>
    <row r="180" spans="1:65" s="12" customFormat="1" ht="22.9" customHeight="1">
      <c r="B180" s="126"/>
      <c r="D180" s="127" t="s">
        <v>69</v>
      </c>
      <c r="E180" s="136" t="s">
        <v>89</v>
      </c>
      <c r="F180" s="136" t="s">
        <v>781</v>
      </c>
      <c r="J180" s="137">
        <f>BK180</f>
        <v>0</v>
      </c>
      <c r="L180" s="126"/>
      <c r="M180" s="130"/>
      <c r="N180" s="131"/>
      <c r="O180" s="131"/>
      <c r="P180" s="132">
        <f>SUM(P181:P182)</f>
        <v>1.1900000000000002</v>
      </c>
      <c r="Q180" s="131"/>
      <c r="R180" s="132">
        <f>SUM(R181:R182)</f>
        <v>9.5200000000000007E-3</v>
      </c>
      <c r="S180" s="131"/>
      <c r="T180" s="133">
        <f>SUM(T181:T182)</f>
        <v>0</v>
      </c>
      <c r="AR180" s="127" t="s">
        <v>76</v>
      </c>
      <c r="AT180" s="134" t="s">
        <v>69</v>
      </c>
      <c r="AU180" s="134" t="s">
        <v>76</v>
      </c>
      <c r="AY180" s="127" t="s">
        <v>136</v>
      </c>
      <c r="BK180" s="135">
        <f>SUM(BK181:BK182)</f>
        <v>0</v>
      </c>
    </row>
    <row r="181" spans="1:65" s="2" customFormat="1" ht="24.2" customHeight="1">
      <c r="A181" s="26"/>
      <c r="B181" s="138"/>
      <c r="C181" s="139" t="s">
        <v>351</v>
      </c>
      <c r="D181" s="139" t="s">
        <v>138</v>
      </c>
      <c r="E181" s="140" t="s">
        <v>782</v>
      </c>
      <c r="F181" s="141" t="s">
        <v>783</v>
      </c>
      <c r="G181" s="142" t="s">
        <v>151</v>
      </c>
      <c r="H181" s="143">
        <v>14</v>
      </c>
      <c r="I181" s="144"/>
      <c r="J181" s="144">
        <f>ROUND(I181*H181,2)</f>
        <v>0</v>
      </c>
      <c r="K181" s="145"/>
      <c r="L181" s="27"/>
      <c r="M181" s="146" t="s">
        <v>1</v>
      </c>
      <c r="N181" s="147" t="s">
        <v>36</v>
      </c>
      <c r="O181" s="148">
        <v>8.5000000000000006E-2</v>
      </c>
      <c r="P181" s="148">
        <f>O181*H181</f>
        <v>1.1900000000000002</v>
      </c>
      <c r="Q181" s="148">
        <v>3.5E-4</v>
      </c>
      <c r="R181" s="148">
        <f>Q181*H181</f>
        <v>4.8999999999999998E-3</v>
      </c>
      <c r="S181" s="148">
        <v>0</v>
      </c>
      <c r="T181" s="149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95</v>
      </c>
      <c r="AT181" s="150" t="s">
        <v>138</v>
      </c>
      <c r="AU181" s="150" t="s">
        <v>89</v>
      </c>
      <c r="AY181" s="14" t="s">
        <v>136</v>
      </c>
      <c r="BE181" s="151">
        <f>IF(N181="základná",J181,0)</f>
        <v>0</v>
      </c>
      <c r="BF181" s="151">
        <f>IF(N181="znížená",J181,0)</f>
        <v>0</v>
      </c>
      <c r="BG181" s="151">
        <f>IF(N181="zákl. prenesená",J181,0)</f>
        <v>0</v>
      </c>
      <c r="BH181" s="151">
        <f>IF(N181="zníž. prenesená",J181,0)</f>
        <v>0</v>
      </c>
      <c r="BI181" s="151">
        <f>IF(N181="nulová",J181,0)</f>
        <v>0</v>
      </c>
      <c r="BJ181" s="14" t="s">
        <v>89</v>
      </c>
      <c r="BK181" s="151">
        <f>ROUND(I181*H181,2)</f>
        <v>0</v>
      </c>
      <c r="BL181" s="14" t="s">
        <v>95</v>
      </c>
      <c r="BM181" s="150" t="s">
        <v>784</v>
      </c>
    </row>
    <row r="182" spans="1:65" s="2" customFormat="1" ht="14.45" customHeight="1">
      <c r="A182" s="26"/>
      <c r="B182" s="138"/>
      <c r="C182" s="152" t="s">
        <v>356</v>
      </c>
      <c r="D182" s="152" t="s">
        <v>143</v>
      </c>
      <c r="E182" s="153" t="s">
        <v>785</v>
      </c>
      <c r="F182" s="154" t="s">
        <v>786</v>
      </c>
      <c r="G182" s="155" t="s">
        <v>151</v>
      </c>
      <c r="H182" s="156">
        <v>15.4</v>
      </c>
      <c r="I182" s="157"/>
      <c r="J182" s="157">
        <f>ROUND(I182*H182,2)</f>
        <v>0</v>
      </c>
      <c r="K182" s="158"/>
      <c r="L182" s="159"/>
      <c r="M182" s="160" t="s">
        <v>1</v>
      </c>
      <c r="N182" s="161" t="s">
        <v>36</v>
      </c>
      <c r="O182" s="148">
        <v>0</v>
      </c>
      <c r="P182" s="148">
        <f>O182*H182</f>
        <v>0</v>
      </c>
      <c r="Q182" s="148">
        <v>2.9999999999999997E-4</v>
      </c>
      <c r="R182" s="148">
        <f>Q182*H182</f>
        <v>4.62E-3</v>
      </c>
      <c r="S182" s="148">
        <v>0</v>
      </c>
      <c r="T182" s="149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147</v>
      </c>
      <c r="AT182" s="150" t="s">
        <v>143</v>
      </c>
      <c r="AU182" s="150" t="s">
        <v>89</v>
      </c>
      <c r="AY182" s="14" t="s">
        <v>136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4" t="s">
        <v>89</v>
      </c>
      <c r="BK182" s="151">
        <f>ROUND(I182*H182,2)</f>
        <v>0</v>
      </c>
      <c r="BL182" s="14" t="s">
        <v>95</v>
      </c>
      <c r="BM182" s="150" t="s">
        <v>787</v>
      </c>
    </row>
    <row r="183" spans="1:65" s="12" customFormat="1" ht="22.9" customHeight="1">
      <c r="B183" s="126"/>
      <c r="D183" s="127" t="s">
        <v>69</v>
      </c>
      <c r="E183" s="136" t="s">
        <v>95</v>
      </c>
      <c r="F183" s="136" t="s">
        <v>176</v>
      </c>
      <c r="J183" s="137">
        <f>BK183</f>
        <v>0</v>
      </c>
      <c r="L183" s="126"/>
      <c r="M183" s="130"/>
      <c r="N183" s="131"/>
      <c r="O183" s="131"/>
      <c r="P183" s="132">
        <f>P184</f>
        <v>90.005244000000005</v>
      </c>
      <c r="Q183" s="131"/>
      <c r="R183" s="132">
        <f>R184</f>
        <v>106.16295396000001</v>
      </c>
      <c r="S183" s="131"/>
      <c r="T183" s="133">
        <f>T184</f>
        <v>0</v>
      </c>
      <c r="AR183" s="127" t="s">
        <v>76</v>
      </c>
      <c r="AT183" s="134" t="s">
        <v>69</v>
      </c>
      <c r="AU183" s="134" t="s">
        <v>76</v>
      </c>
      <c r="AY183" s="127" t="s">
        <v>136</v>
      </c>
      <c r="BK183" s="135">
        <f>BK184</f>
        <v>0</v>
      </c>
    </row>
    <row r="184" spans="1:65" s="2" customFormat="1" ht="37.9" customHeight="1">
      <c r="A184" s="26"/>
      <c r="B184" s="138"/>
      <c r="C184" s="139" t="s">
        <v>362</v>
      </c>
      <c r="D184" s="139" t="s">
        <v>138</v>
      </c>
      <c r="E184" s="140" t="s">
        <v>788</v>
      </c>
      <c r="F184" s="141" t="s">
        <v>789</v>
      </c>
      <c r="G184" s="142" t="s">
        <v>141</v>
      </c>
      <c r="H184" s="143">
        <v>56.148000000000003</v>
      </c>
      <c r="I184" s="144"/>
      <c r="J184" s="144">
        <f>ROUND(I184*H184,2)</f>
        <v>0</v>
      </c>
      <c r="K184" s="145"/>
      <c r="L184" s="27"/>
      <c r="M184" s="146" t="s">
        <v>1</v>
      </c>
      <c r="N184" s="147" t="s">
        <v>36</v>
      </c>
      <c r="O184" s="148">
        <v>1.603</v>
      </c>
      <c r="P184" s="148">
        <f>O184*H184</f>
        <v>90.005244000000005</v>
      </c>
      <c r="Q184" s="148">
        <v>1.8907700000000001</v>
      </c>
      <c r="R184" s="148">
        <f>Q184*H184</f>
        <v>106.16295396000001</v>
      </c>
      <c r="S184" s="148">
        <v>0</v>
      </c>
      <c r="T184" s="149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95</v>
      </c>
      <c r="AT184" s="150" t="s">
        <v>138</v>
      </c>
      <c r="AU184" s="150" t="s">
        <v>89</v>
      </c>
      <c r="AY184" s="14" t="s">
        <v>136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4" t="s">
        <v>89</v>
      </c>
      <c r="BK184" s="151">
        <f>ROUND(I184*H184,2)</f>
        <v>0</v>
      </c>
      <c r="BL184" s="14" t="s">
        <v>95</v>
      </c>
      <c r="BM184" s="150" t="s">
        <v>790</v>
      </c>
    </row>
    <row r="185" spans="1:65" s="12" customFormat="1" ht="22.9" customHeight="1">
      <c r="B185" s="126"/>
      <c r="D185" s="127" t="s">
        <v>69</v>
      </c>
      <c r="E185" s="136" t="s">
        <v>156</v>
      </c>
      <c r="F185" s="136" t="s">
        <v>205</v>
      </c>
      <c r="J185" s="137">
        <f>BK185</f>
        <v>0</v>
      </c>
      <c r="L185" s="126"/>
      <c r="M185" s="130"/>
      <c r="N185" s="131"/>
      <c r="O185" s="131"/>
      <c r="P185" s="132">
        <f>SUM(P186:P189)</f>
        <v>10.271167499999999</v>
      </c>
      <c r="Q185" s="131"/>
      <c r="R185" s="132">
        <f>SUM(R186:R189)</f>
        <v>6.1541674999999998</v>
      </c>
      <c r="S185" s="131"/>
      <c r="T185" s="133">
        <f>SUM(T186:T189)</f>
        <v>0</v>
      </c>
      <c r="AR185" s="127" t="s">
        <v>76</v>
      </c>
      <c r="AT185" s="134" t="s">
        <v>69</v>
      </c>
      <c r="AU185" s="134" t="s">
        <v>76</v>
      </c>
      <c r="AY185" s="127" t="s">
        <v>136</v>
      </c>
      <c r="BK185" s="135">
        <f>SUM(BK186:BK189)</f>
        <v>0</v>
      </c>
    </row>
    <row r="186" spans="1:65" s="2" customFormat="1" ht="37.9" customHeight="1">
      <c r="A186" s="26"/>
      <c r="B186" s="138"/>
      <c r="C186" s="139" t="s">
        <v>366</v>
      </c>
      <c r="D186" s="139" t="s">
        <v>138</v>
      </c>
      <c r="E186" s="140" t="s">
        <v>791</v>
      </c>
      <c r="F186" s="141" t="s">
        <v>792</v>
      </c>
      <c r="G186" s="142" t="s">
        <v>151</v>
      </c>
      <c r="H186" s="143">
        <v>5.75</v>
      </c>
      <c r="I186" s="144"/>
      <c r="J186" s="144">
        <f>ROUND(I186*H186,2)</f>
        <v>0</v>
      </c>
      <c r="K186" s="145"/>
      <c r="L186" s="27"/>
      <c r="M186" s="146" t="s">
        <v>1</v>
      </c>
      <c r="N186" s="147" t="s">
        <v>36</v>
      </c>
      <c r="O186" s="148">
        <v>0.25700000000000001</v>
      </c>
      <c r="P186" s="148">
        <f>O186*H186</f>
        <v>1.4777500000000001</v>
      </c>
      <c r="Q186" s="148">
        <v>0.37080000000000002</v>
      </c>
      <c r="R186" s="148">
        <f>Q186*H186</f>
        <v>2.1321000000000003</v>
      </c>
      <c r="S186" s="148">
        <v>0</v>
      </c>
      <c r="T186" s="149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95</v>
      </c>
      <c r="AT186" s="150" t="s">
        <v>138</v>
      </c>
      <c r="AU186" s="150" t="s">
        <v>89</v>
      </c>
      <c r="AY186" s="14" t="s">
        <v>136</v>
      </c>
      <c r="BE186" s="151">
        <f>IF(N186="základná",J186,0)</f>
        <v>0</v>
      </c>
      <c r="BF186" s="151">
        <f>IF(N186="znížená",J186,0)</f>
        <v>0</v>
      </c>
      <c r="BG186" s="151">
        <f>IF(N186="zákl. prenesená",J186,0)</f>
        <v>0</v>
      </c>
      <c r="BH186" s="151">
        <f>IF(N186="zníž. prenesená",J186,0)</f>
        <v>0</v>
      </c>
      <c r="BI186" s="151">
        <f>IF(N186="nulová",J186,0)</f>
        <v>0</v>
      </c>
      <c r="BJ186" s="14" t="s">
        <v>89</v>
      </c>
      <c r="BK186" s="151">
        <f>ROUND(I186*H186,2)</f>
        <v>0</v>
      </c>
      <c r="BL186" s="14" t="s">
        <v>95</v>
      </c>
      <c r="BM186" s="150" t="s">
        <v>793</v>
      </c>
    </row>
    <row r="187" spans="1:65" s="2" customFormat="1" ht="24.2" customHeight="1">
      <c r="A187" s="26"/>
      <c r="B187" s="138"/>
      <c r="C187" s="139" t="s">
        <v>370</v>
      </c>
      <c r="D187" s="139" t="s">
        <v>138</v>
      </c>
      <c r="E187" s="140" t="s">
        <v>794</v>
      </c>
      <c r="F187" s="141" t="s">
        <v>795</v>
      </c>
      <c r="G187" s="142" t="s">
        <v>151</v>
      </c>
      <c r="H187" s="143">
        <v>5.75</v>
      </c>
      <c r="I187" s="144"/>
      <c r="J187" s="144">
        <f>ROUND(I187*H187,2)</f>
        <v>0</v>
      </c>
      <c r="K187" s="145"/>
      <c r="L187" s="27"/>
      <c r="M187" s="146" t="s">
        <v>1</v>
      </c>
      <c r="N187" s="147" t="s">
        <v>36</v>
      </c>
      <c r="O187" s="148">
        <v>0.17799999999999999</v>
      </c>
      <c r="P187" s="148">
        <f>O187*H187</f>
        <v>1.0234999999999999</v>
      </c>
      <c r="Q187" s="148">
        <v>0.45666000000000001</v>
      </c>
      <c r="R187" s="148">
        <f>Q187*H187</f>
        <v>2.6257950000000001</v>
      </c>
      <c r="S187" s="148">
        <v>0</v>
      </c>
      <c r="T187" s="149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95</v>
      </c>
      <c r="AT187" s="150" t="s">
        <v>138</v>
      </c>
      <c r="AU187" s="150" t="s">
        <v>89</v>
      </c>
      <c r="AY187" s="14" t="s">
        <v>136</v>
      </c>
      <c r="BE187" s="151">
        <f>IF(N187="základná",J187,0)</f>
        <v>0</v>
      </c>
      <c r="BF187" s="151">
        <f>IF(N187="znížená",J187,0)</f>
        <v>0</v>
      </c>
      <c r="BG187" s="151">
        <f>IF(N187="zákl. prenesená",J187,0)</f>
        <v>0</v>
      </c>
      <c r="BH187" s="151">
        <f>IF(N187="zníž. prenesená",J187,0)</f>
        <v>0</v>
      </c>
      <c r="BI187" s="151">
        <f>IF(N187="nulová",J187,0)</f>
        <v>0</v>
      </c>
      <c r="BJ187" s="14" t="s">
        <v>89</v>
      </c>
      <c r="BK187" s="151">
        <f>ROUND(I187*H187,2)</f>
        <v>0</v>
      </c>
      <c r="BL187" s="14" t="s">
        <v>95</v>
      </c>
      <c r="BM187" s="150" t="s">
        <v>796</v>
      </c>
    </row>
    <row r="188" spans="1:65" s="2" customFormat="1" ht="24.2" customHeight="1">
      <c r="A188" s="26"/>
      <c r="B188" s="138"/>
      <c r="C188" s="139" t="s">
        <v>374</v>
      </c>
      <c r="D188" s="139" t="s">
        <v>138</v>
      </c>
      <c r="E188" s="140" t="s">
        <v>797</v>
      </c>
      <c r="F188" s="141" t="s">
        <v>798</v>
      </c>
      <c r="G188" s="142" t="s">
        <v>151</v>
      </c>
      <c r="H188" s="143">
        <v>5.75</v>
      </c>
      <c r="I188" s="144"/>
      <c r="J188" s="144">
        <f>ROUND(I188*H188,2)</f>
        <v>0</v>
      </c>
      <c r="K188" s="145"/>
      <c r="L188" s="27"/>
      <c r="M188" s="146" t="s">
        <v>1</v>
      </c>
      <c r="N188" s="147" t="s">
        <v>36</v>
      </c>
      <c r="O188" s="148">
        <v>0.184</v>
      </c>
      <c r="P188" s="148">
        <f>O188*H188</f>
        <v>1.0580000000000001</v>
      </c>
      <c r="Q188" s="148">
        <v>0.24156</v>
      </c>
      <c r="R188" s="148">
        <f>Q188*H188</f>
        <v>1.38897</v>
      </c>
      <c r="S188" s="148">
        <v>0</v>
      </c>
      <c r="T188" s="149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95</v>
      </c>
      <c r="AT188" s="150" t="s">
        <v>138</v>
      </c>
      <c r="AU188" s="150" t="s">
        <v>89</v>
      </c>
      <c r="AY188" s="14" t="s">
        <v>136</v>
      </c>
      <c r="BE188" s="151">
        <f>IF(N188="základná",J188,0)</f>
        <v>0</v>
      </c>
      <c r="BF188" s="151">
        <f>IF(N188="znížená",J188,0)</f>
        <v>0</v>
      </c>
      <c r="BG188" s="151">
        <f>IF(N188="zákl. prenesená",J188,0)</f>
        <v>0</v>
      </c>
      <c r="BH188" s="151">
        <f>IF(N188="zníž. prenesená",J188,0)</f>
        <v>0</v>
      </c>
      <c r="BI188" s="151">
        <f>IF(N188="nulová",J188,0)</f>
        <v>0</v>
      </c>
      <c r="BJ188" s="14" t="s">
        <v>89</v>
      </c>
      <c r="BK188" s="151">
        <f>ROUND(I188*H188,2)</f>
        <v>0</v>
      </c>
      <c r="BL188" s="14" t="s">
        <v>95</v>
      </c>
      <c r="BM188" s="150" t="s">
        <v>799</v>
      </c>
    </row>
    <row r="189" spans="1:65" s="2" customFormat="1" ht="14.45" customHeight="1">
      <c r="A189" s="26"/>
      <c r="B189" s="138"/>
      <c r="C189" s="139" t="s">
        <v>378</v>
      </c>
      <c r="D189" s="139" t="s">
        <v>138</v>
      </c>
      <c r="E189" s="140" t="s">
        <v>800</v>
      </c>
      <c r="F189" s="141" t="s">
        <v>801</v>
      </c>
      <c r="G189" s="142" t="s">
        <v>151</v>
      </c>
      <c r="H189" s="143">
        <v>5.75</v>
      </c>
      <c r="I189" s="144"/>
      <c r="J189" s="144">
        <f>ROUND(I189*H189,2)</f>
        <v>0</v>
      </c>
      <c r="K189" s="145"/>
      <c r="L189" s="27"/>
      <c r="M189" s="146" t="s">
        <v>1</v>
      </c>
      <c r="N189" s="147" t="s">
        <v>36</v>
      </c>
      <c r="O189" s="148">
        <v>1.1672899999999999</v>
      </c>
      <c r="P189" s="148">
        <f>O189*H189</f>
        <v>6.7119174999999993</v>
      </c>
      <c r="Q189" s="148">
        <v>1.2700000000000001E-3</v>
      </c>
      <c r="R189" s="148">
        <f>Q189*H189</f>
        <v>7.3025000000000008E-3</v>
      </c>
      <c r="S189" s="148">
        <v>0</v>
      </c>
      <c r="T189" s="149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201</v>
      </c>
      <c r="AT189" s="150" t="s">
        <v>138</v>
      </c>
      <c r="AU189" s="150" t="s">
        <v>89</v>
      </c>
      <c r="AY189" s="14" t="s">
        <v>136</v>
      </c>
      <c r="BE189" s="151">
        <f>IF(N189="základná",J189,0)</f>
        <v>0</v>
      </c>
      <c r="BF189" s="151">
        <f>IF(N189="znížená",J189,0)</f>
        <v>0</v>
      </c>
      <c r="BG189" s="151">
        <f>IF(N189="zákl. prenesená",J189,0)</f>
        <v>0</v>
      </c>
      <c r="BH189" s="151">
        <f>IF(N189="zníž. prenesená",J189,0)</f>
        <v>0</v>
      </c>
      <c r="BI189" s="151">
        <f>IF(N189="nulová",J189,0)</f>
        <v>0</v>
      </c>
      <c r="BJ189" s="14" t="s">
        <v>89</v>
      </c>
      <c r="BK189" s="151">
        <f>ROUND(I189*H189,2)</f>
        <v>0</v>
      </c>
      <c r="BL189" s="14" t="s">
        <v>201</v>
      </c>
      <c r="BM189" s="150" t="s">
        <v>802</v>
      </c>
    </row>
    <row r="190" spans="1:65" s="12" customFormat="1" ht="22.9" customHeight="1">
      <c r="B190" s="126"/>
      <c r="D190" s="127" t="s">
        <v>69</v>
      </c>
      <c r="E190" s="136" t="s">
        <v>147</v>
      </c>
      <c r="F190" s="136" t="s">
        <v>803</v>
      </c>
      <c r="J190" s="137">
        <f>BK190</f>
        <v>0</v>
      </c>
      <c r="L190" s="126"/>
      <c r="M190" s="130"/>
      <c r="N190" s="131"/>
      <c r="O190" s="131"/>
      <c r="P190" s="132">
        <f>SUM(P191:P207)</f>
        <v>60.249420000000001</v>
      </c>
      <c r="Q190" s="131"/>
      <c r="R190" s="132">
        <f>SUM(R191:R207)</f>
        <v>44.295283800000007</v>
      </c>
      <c r="S190" s="131"/>
      <c r="T190" s="133">
        <f>SUM(T191:T207)</f>
        <v>0</v>
      </c>
      <c r="AR190" s="127" t="s">
        <v>76</v>
      </c>
      <c r="AT190" s="134" t="s">
        <v>69</v>
      </c>
      <c r="AU190" s="134" t="s">
        <v>76</v>
      </c>
      <c r="AY190" s="127" t="s">
        <v>136</v>
      </c>
      <c r="BK190" s="135">
        <f>SUM(BK191:BK207)</f>
        <v>0</v>
      </c>
    </row>
    <row r="191" spans="1:65" s="2" customFormat="1" ht="24.2" customHeight="1">
      <c r="A191" s="26"/>
      <c r="B191" s="138"/>
      <c r="C191" s="139" t="s">
        <v>384</v>
      </c>
      <c r="D191" s="139" t="s">
        <v>138</v>
      </c>
      <c r="E191" s="140" t="s">
        <v>804</v>
      </c>
      <c r="F191" s="141" t="s">
        <v>805</v>
      </c>
      <c r="G191" s="142" t="s">
        <v>209</v>
      </c>
      <c r="H191" s="143">
        <v>218.58</v>
      </c>
      <c r="I191" s="144"/>
      <c r="J191" s="144">
        <f t="shared" ref="J191:J207" si="20">ROUND(I191*H191,2)</f>
        <v>0</v>
      </c>
      <c r="K191" s="145"/>
      <c r="L191" s="27"/>
      <c r="M191" s="146" t="s">
        <v>1</v>
      </c>
      <c r="N191" s="147" t="s">
        <v>36</v>
      </c>
      <c r="O191" s="148">
        <v>4.5999999999999999E-2</v>
      </c>
      <c r="P191" s="148">
        <f t="shared" ref="P191:P207" si="21">O191*H191</f>
        <v>10.054680000000001</v>
      </c>
      <c r="Q191" s="148">
        <v>1.0000000000000001E-5</v>
      </c>
      <c r="R191" s="148">
        <f t="shared" ref="R191:R207" si="22">Q191*H191</f>
        <v>2.1858000000000003E-3</v>
      </c>
      <c r="S191" s="148">
        <v>0</v>
      </c>
      <c r="T191" s="149">
        <f t="shared" ref="T191:T207" si="23"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95</v>
      </c>
      <c r="AT191" s="150" t="s">
        <v>138</v>
      </c>
      <c r="AU191" s="150" t="s">
        <v>89</v>
      </c>
      <c r="AY191" s="14" t="s">
        <v>136</v>
      </c>
      <c r="BE191" s="151">
        <f t="shared" ref="BE191:BE207" si="24">IF(N191="základná",J191,0)</f>
        <v>0</v>
      </c>
      <c r="BF191" s="151">
        <f t="shared" ref="BF191:BF207" si="25">IF(N191="znížená",J191,0)</f>
        <v>0</v>
      </c>
      <c r="BG191" s="151">
        <f t="shared" ref="BG191:BG207" si="26">IF(N191="zákl. prenesená",J191,0)</f>
        <v>0</v>
      </c>
      <c r="BH191" s="151">
        <f t="shared" ref="BH191:BH207" si="27">IF(N191="zníž. prenesená",J191,0)</f>
        <v>0</v>
      </c>
      <c r="BI191" s="151">
        <f t="shared" ref="BI191:BI207" si="28">IF(N191="nulová",J191,0)</f>
        <v>0</v>
      </c>
      <c r="BJ191" s="14" t="s">
        <v>89</v>
      </c>
      <c r="BK191" s="151">
        <f t="shared" ref="BK191:BK207" si="29">ROUND(I191*H191,2)</f>
        <v>0</v>
      </c>
      <c r="BL191" s="14" t="s">
        <v>95</v>
      </c>
      <c r="BM191" s="150" t="s">
        <v>806</v>
      </c>
    </row>
    <row r="192" spans="1:65" s="2" customFormat="1" ht="24.2" customHeight="1">
      <c r="A192" s="26"/>
      <c r="B192" s="138"/>
      <c r="C192" s="152" t="s">
        <v>388</v>
      </c>
      <c r="D192" s="152" t="s">
        <v>143</v>
      </c>
      <c r="E192" s="153" t="s">
        <v>807</v>
      </c>
      <c r="F192" s="154" t="s">
        <v>808</v>
      </c>
      <c r="G192" s="155" t="s">
        <v>159</v>
      </c>
      <c r="H192" s="156">
        <v>44</v>
      </c>
      <c r="I192" s="157"/>
      <c r="J192" s="157">
        <f t="shared" si="20"/>
        <v>0</v>
      </c>
      <c r="K192" s="158"/>
      <c r="L192" s="159"/>
      <c r="M192" s="160" t="s">
        <v>1</v>
      </c>
      <c r="N192" s="161" t="s">
        <v>36</v>
      </c>
      <c r="O192" s="148">
        <v>0</v>
      </c>
      <c r="P192" s="148">
        <f t="shared" si="21"/>
        <v>0</v>
      </c>
      <c r="Q192" s="148">
        <v>1.6670000000000001E-2</v>
      </c>
      <c r="R192" s="148">
        <f t="shared" si="22"/>
        <v>0.73348000000000002</v>
      </c>
      <c r="S192" s="148">
        <v>0</v>
      </c>
      <c r="T192" s="149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147</v>
      </c>
      <c r="AT192" s="150" t="s">
        <v>143</v>
      </c>
      <c r="AU192" s="150" t="s">
        <v>89</v>
      </c>
      <c r="AY192" s="14" t="s">
        <v>136</v>
      </c>
      <c r="BE192" s="151">
        <f t="shared" si="24"/>
        <v>0</v>
      </c>
      <c r="BF192" s="151">
        <f t="shared" si="25"/>
        <v>0</v>
      </c>
      <c r="BG192" s="151">
        <f t="shared" si="26"/>
        <v>0</v>
      </c>
      <c r="BH192" s="151">
        <f t="shared" si="27"/>
        <v>0</v>
      </c>
      <c r="BI192" s="151">
        <f t="shared" si="28"/>
        <v>0</v>
      </c>
      <c r="BJ192" s="14" t="s">
        <v>89</v>
      </c>
      <c r="BK192" s="151">
        <f t="shared" si="29"/>
        <v>0</v>
      </c>
      <c r="BL192" s="14" t="s">
        <v>95</v>
      </c>
      <c r="BM192" s="150" t="s">
        <v>809</v>
      </c>
    </row>
    <row r="193" spans="1:65" s="2" customFormat="1" ht="14.45" customHeight="1">
      <c r="A193" s="26"/>
      <c r="B193" s="138"/>
      <c r="C193" s="139" t="s">
        <v>392</v>
      </c>
      <c r="D193" s="139" t="s">
        <v>138</v>
      </c>
      <c r="E193" s="140" t="s">
        <v>810</v>
      </c>
      <c r="F193" s="141" t="s">
        <v>811</v>
      </c>
      <c r="G193" s="142" t="s">
        <v>159</v>
      </c>
      <c r="H193" s="143">
        <v>20</v>
      </c>
      <c r="I193" s="144"/>
      <c r="J193" s="144">
        <f t="shared" si="20"/>
        <v>0</v>
      </c>
      <c r="K193" s="145"/>
      <c r="L193" s="27"/>
      <c r="M193" s="146" t="s">
        <v>1</v>
      </c>
      <c r="N193" s="147" t="s">
        <v>36</v>
      </c>
      <c r="O193" s="148">
        <v>0.23</v>
      </c>
      <c r="P193" s="148">
        <f t="shared" si="21"/>
        <v>4.6000000000000005</v>
      </c>
      <c r="Q193" s="148">
        <v>5.0000000000000002E-5</v>
      </c>
      <c r="R193" s="148">
        <f t="shared" si="22"/>
        <v>1E-3</v>
      </c>
      <c r="S193" s="148">
        <v>0</v>
      </c>
      <c r="T193" s="149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95</v>
      </c>
      <c r="AT193" s="150" t="s">
        <v>138</v>
      </c>
      <c r="AU193" s="150" t="s">
        <v>89</v>
      </c>
      <c r="AY193" s="14" t="s">
        <v>136</v>
      </c>
      <c r="BE193" s="151">
        <f t="shared" si="24"/>
        <v>0</v>
      </c>
      <c r="BF193" s="151">
        <f t="shared" si="25"/>
        <v>0</v>
      </c>
      <c r="BG193" s="151">
        <f t="shared" si="26"/>
        <v>0</v>
      </c>
      <c r="BH193" s="151">
        <f t="shared" si="27"/>
        <v>0</v>
      </c>
      <c r="BI193" s="151">
        <f t="shared" si="28"/>
        <v>0</v>
      </c>
      <c r="BJ193" s="14" t="s">
        <v>89</v>
      </c>
      <c r="BK193" s="151">
        <f t="shared" si="29"/>
        <v>0</v>
      </c>
      <c r="BL193" s="14" t="s">
        <v>95</v>
      </c>
      <c r="BM193" s="150" t="s">
        <v>812</v>
      </c>
    </row>
    <row r="194" spans="1:65" s="2" customFormat="1" ht="24.2" customHeight="1">
      <c r="A194" s="26"/>
      <c r="B194" s="138"/>
      <c r="C194" s="152" t="s">
        <v>396</v>
      </c>
      <c r="D194" s="152" t="s">
        <v>143</v>
      </c>
      <c r="E194" s="153" t="s">
        <v>813</v>
      </c>
      <c r="F194" s="154" t="s">
        <v>814</v>
      </c>
      <c r="G194" s="155" t="s">
        <v>159</v>
      </c>
      <c r="H194" s="156">
        <v>20</v>
      </c>
      <c r="I194" s="157"/>
      <c r="J194" s="157">
        <f t="shared" si="20"/>
        <v>0</v>
      </c>
      <c r="K194" s="158"/>
      <c r="L194" s="159"/>
      <c r="M194" s="160" t="s">
        <v>1</v>
      </c>
      <c r="N194" s="161" t="s">
        <v>36</v>
      </c>
      <c r="O194" s="148">
        <v>0</v>
      </c>
      <c r="P194" s="148">
        <f t="shared" si="21"/>
        <v>0</v>
      </c>
      <c r="Q194" s="148">
        <v>8.4999999999999995E-4</v>
      </c>
      <c r="R194" s="148">
        <f t="shared" si="22"/>
        <v>1.6999999999999998E-2</v>
      </c>
      <c r="S194" s="148">
        <v>0</v>
      </c>
      <c r="T194" s="149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147</v>
      </c>
      <c r="AT194" s="150" t="s">
        <v>143</v>
      </c>
      <c r="AU194" s="150" t="s">
        <v>89</v>
      </c>
      <c r="AY194" s="14" t="s">
        <v>136</v>
      </c>
      <c r="BE194" s="151">
        <f t="shared" si="24"/>
        <v>0</v>
      </c>
      <c r="BF194" s="151">
        <f t="shared" si="25"/>
        <v>0</v>
      </c>
      <c r="BG194" s="151">
        <f t="shared" si="26"/>
        <v>0</v>
      </c>
      <c r="BH194" s="151">
        <f t="shared" si="27"/>
        <v>0</v>
      </c>
      <c r="BI194" s="151">
        <f t="shared" si="28"/>
        <v>0</v>
      </c>
      <c r="BJ194" s="14" t="s">
        <v>89</v>
      </c>
      <c r="BK194" s="151">
        <f t="shared" si="29"/>
        <v>0</v>
      </c>
      <c r="BL194" s="14" t="s">
        <v>95</v>
      </c>
      <c r="BM194" s="150" t="s">
        <v>815</v>
      </c>
    </row>
    <row r="195" spans="1:65" s="2" customFormat="1" ht="14.45" customHeight="1">
      <c r="A195" s="26"/>
      <c r="B195" s="138"/>
      <c r="C195" s="139" t="s">
        <v>402</v>
      </c>
      <c r="D195" s="139" t="s">
        <v>138</v>
      </c>
      <c r="E195" s="140" t="s">
        <v>816</v>
      </c>
      <c r="F195" s="141" t="s">
        <v>817</v>
      </c>
      <c r="G195" s="142" t="s">
        <v>209</v>
      </c>
      <c r="H195" s="143">
        <v>218.58</v>
      </c>
      <c r="I195" s="144"/>
      <c r="J195" s="144">
        <f t="shared" si="20"/>
        <v>0</v>
      </c>
      <c r="K195" s="145"/>
      <c r="L195" s="27"/>
      <c r="M195" s="146" t="s">
        <v>1</v>
      </c>
      <c r="N195" s="147" t="s">
        <v>36</v>
      </c>
      <c r="O195" s="148">
        <v>0</v>
      </c>
      <c r="P195" s="148">
        <f t="shared" si="21"/>
        <v>0</v>
      </c>
      <c r="Q195" s="148">
        <v>0</v>
      </c>
      <c r="R195" s="148">
        <f t="shared" si="22"/>
        <v>0</v>
      </c>
      <c r="S195" s="148">
        <v>0</v>
      </c>
      <c r="T195" s="149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0" t="s">
        <v>95</v>
      </c>
      <c r="AT195" s="150" t="s">
        <v>138</v>
      </c>
      <c r="AU195" s="150" t="s">
        <v>89</v>
      </c>
      <c r="AY195" s="14" t="s">
        <v>136</v>
      </c>
      <c r="BE195" s="151">
        <f t="shared" si="24"/>
        <v>0</v>
      </c>
      <c r="BF195" s="151">
        <f t="shared" si="25"/>
        <v>0</v>
      </c>
      <c r="BG195" s="151">
        <f t="shared" si="26"/>
        <v>0</v>
      </c>
      <c r="BH195" s="151">
        <f t="shared" si="27"/>
        <v>0</v>
      </c>
      <c r="BI195" s="151">
        <f t="shared" si="28"/>
        <v>0</v>
      </c>
      <c r="BJ195" s="14" t="s">
        <v>89</v>
      </c>
      <c r="BK195" s="151">
        <f t="shared" si="29"/>
        <v>0</v>
      </c>
      <c r="BL195" s="14" t="s">
        <v>95</v>
      </c>
      <c r="BM195" s="150" t="s">
        <v>818</v>
      </c>
    </row>
    <row r="196" spans="1:65" s="2" customFormat="1" ht="14.45" customHeight="1">
      <c r="A196" s="26"/>
      <c r="B196" s="138"/>
      <c r="C196" s="139" t="s">
        <v>406</v>
      </c>
      <c r="D196" s="139" t="s">
        <v>138</v>
      </c>
      <c r="E196" s="140" t="s">
        <v>819</v>
      </c>
      <c r="F196" s="141" t="s">
        <v>820</v>
      </c>
      <c r="G196" s="142" t="s">
        <v>159</v>
      </c>
      <c r="H196" s="143">
        <v>4</v>
      </c>
      <c r="I196" s="144"/>
      <c r="J196" s="144">
        <f t="shared" si="20"/>
        <v>0</v>
      </c>
      <c r="K196" s="145"/>
      <c r="L196" s="27"/>
      <c r="M196" s="146" t="s">
        <v>1</v>
      </c>
      <c r="N196" s="147" t="s">
        <v>36</v>
      </c>
      <c r="O196" s="148">
        <v>6.5650000000000004</v>
      </c>
      <c r="P196" s="148">
        <f t="shared" si="21"/>
        <v>26.26</v>
      </c>
      <c r="Q196" s="148">
        <v>0</v>
      </c>
      <c r="R196" s="148">
        <f t="shared" si="22"/>
        <v>0</v>
      </c>
      <c r="S196" s="148">
        <v>0</v>
      </c>
      <c r="T196" s="149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95</v>
      </c>
      <c r="AT196" s="150" t="s">
        <v>138</v>
      </c>
      <c r="AU196" s="150" t="s">
        <v>89</v>
      </c>
      <c r="AY196" s="14" t="s">
        <v>136</v>
      </c>
      <c r="BE196" s="151">
        <f t="shared" si="24"/>
        <v>0</v>
      </c>
      <c r="BF196" s="151">
        <f t="shared" si="25"/>
        <v>0</v>
      </c>
      <c r="BG196" s="151">
        <f t="shared" si="26"/>
        <v>0</v>
      </c>
      <c r="BH196" s="151">
        <f t="shared" si="27"/>
        <v>0</v>
      </c>
      <c r="BI196" s="151">
        <f t="shared" si="28"/>
        <v>0</v>
      </c>
      <c r="BJ196" s="14" t="s">
        <v>89</v>
      </c>
      <c r="BK196" s="151">
        <f t="shared" si="29"/>
        <v>0</v>
      </c>
      <c r="BL196" s="14" t="s">
        <v>95</v>
      </c>
      <c r="BM196" s="150" t="s">
        <v>821</v>
      </c>
    </row>
    <row r="197" spans="1:65" s="2" customFormat="1" ht="37.9" customHeight="1">
      <c r="A197" s="26"/>
      <c r="B197" s="138"/>
      <c r="C197" s="152" t="s">
        <v>354</v>
      </c>
      <c r="D197" s="152" t="s">
        <v>143</v>
      </c>
      <c r="E197" s="153" t="s">
        <v>822</v>
      </c>
      <c r="F197" s="154" t="s">
        <v>823</v>
      </c>
      <c r="G197" s="155" t="s">
        <v>159</v>
      </c>
      <c r="H197" s="156">
        <v>1</v>
      </c>
      <c r="I197" s="157"/>
      <c r="J197" s="157">
        <f t="shared" si="20"/>
        <v>0</v>
      </c>
      <c r="K197" s="158"/>
      <c r="L197" s="159"/>
      <c r="M197" s="160" t="s">
        <v>1</v>
      </c>
      <c r="N197" s="161" t="s">
        <v>36</v>
      </c>
      <c r="O197" s="148">
        <v>0</v>
      </c>
      <c r="P197" s="148">
        <f t="shared" si="21"/>
        <v>0</v>
      </c>
      <c r="Q197" s="148">
        <v>6.68</v>
      </c>
      <c r="R197" s="148">
        <f t="shared" si="22"/>
        <v>6.68</v>
      </c>
      <c r="S197" s="148">
        <v>0</v>
      </c>
      <c r="T197" s="149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147</v>
      </c>
      <c r="AT197" s="150" t="s">
        <v>143</v>
      </c>
      <c r="AU197" s="150" t="s">
        <v>89</v>
      </c>
      <c r="AY197" s="14" t="s">
        <v>136</v>
      </c>
      <c r="BE197" s="151">
        <f t="shared" si="24"/>
        <v>0</v>
      </c>
      <c r="BF197" s="151">
        <f t="shared" si="25"/>
        <v>0</v>
      </c>
      <c r="BG197" s="151">
        <f t="shared" si="26"/>
        <v>0</v>
      </c>
      <c r="BH197" s="151">
        <f t="shared" si="27"/>
        <v>0</v>
      </c>
      <c r="BI197" s="151">
        <f t="shared" si="28"/>
        <v>0</v>
      </c>
      <c r="BJ197" s="14" t="s">
        <v>89</v>
      </c>
      <c r="BK197" s="151">
        <f t="shared" si="29"/>
        <v>0</v>
      </c>
      <c r="BL197" s="14" t="s">
        <v>95</v>
      </c>
      <c r="BM197" s="150" t="s">
        <v>824</v>
      </c>
    </row>
    <row r="198" spans="1:65" s="2" customFormat="1" ht="37.9" customHeight="1">
      <c r="A198" s="26"/>
      <c r="B198" s="138"/>
      <c r="C198" s="152" t="s">
        <v>413</v>
      </c>
      <c r="D198" s="152" t="s">
        <v>143</v>
      </c>
      <c r="E198" s="153" t="s">
        <v>825</v>
      </c>
      <c r="F198" s="154" t="s">
        <v>826</v>
      </c>
      <c r="G198" s="155" t="s">
        <v>159</v>
      </c>
      <c r="H198" s="156">
        <v>1</v>
      </c>
      <c r="I198" s="157"/>
      <c r="J198" s="157">
        <f t="shared" si="20"/>
        <v>0</v>
      </c>
      <c r="K198" s="158"/>
      <c r="L198" s="159"/>
      <c r="M198" s="160" t="s">
        <v>1</v>
      </c>
      <c r="N198" s="161" t="s">
        <v>36</v>
      </c>
      <c r="O198" s="148">
        <v>0</v>
      </c>
      <c r="P198" s="148">
        <f t="shared" si="21"/>
        <v>0</v>
      </c>
      <c r="Q198" s="148">
        <v>10.6</v>
      </c>
      <c r="R198" s="148">
        <f t="shared" si="22"/>
        <v>10.6</v>
      </c>
      <c r="S198" s="148">
        <v>0</v>
      </c>
      <c r="T198" s="149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147</v>
      </c>
      <c r="AT198" s="150" t="s">
        <v>143</v>
      </c>
      <c r="AU198" s="150" t="s">
        <v>89</v>
      </c>
      <c r="AY198" s="14" t="s">
        <v>136</v>
      </c>
      <c r="BE198" s="151">
        <f t="shared" si="24"/>
        <v>0</v>
      </c>
      <c r="BF198" s="151">
        <f t="shared" si="25"/>
        <v>0</v>
      </c>
      <c r="BG198" s="151">
        <f t="shared" si="26"/>
        <v>0</v>
      </c>
      <c r="BH198" s="151">
        <f t="shared" si="27"/>
        <v>0</v>
      </c>
      <c r="BI198" s="151">
        <f t="shared" si="28"/>
        <v>0</v>
      </c>
      <c r="BJ198" s="14" t="s">
        <v>89</v>
      </c>
      <c r="BK198" s="151">
        <f t="shared" si="29"/>
        <v>0</v>
      </c>
      <c r="BL198" s="14" t="s">
        <v>95</v>
      </c>
      <c r="BM198" s="150" t="s">
        <v>827</v>
      </c>
    </row>
    <row r="199" spans="1:65" s="2" customFormat="1" ht="37.9" customHeight="1">
      <c r="A199" s="26"/>
      <c r="B199" s="138"/>
      <c r="C199" s="152" t="s">
        <v>417</v>
      </c>
      <c r="D199" s="152" t="s">
        <v>143</v>
      </c>
      <c r="E199" s="153" t="s">
        <v>828</v>
      </c>
      <c r="F199" s="154" t="s">
        <v>829</v>
      </c>
      <c r="G199" s="155" t="s">
        <v>159</v>
      </c>
      <c r="H199" s="156">
        <v>1</v>
      </c>
      <c r="I199" s="157"/>
      <c r="J199" s="157">
        <f t="shared" si="20"/>
        <v>0</v>
      </c>
      <c r="K199" s="158"/>
      <c r="L199" s="159"/>
      <c r="M199" s="160" t="s">
        <v>1</v>
      </c>
      <c r="N199" s="161" t="s">
        <v>36</v>
      </c>
      <c r="O199" s="148">
        <v>0</v>
      </c>
      <c r="P199" s="148">
        <f t="shared" si="21"/>
        <v>0</v>
      </c>
      <c r="Q199" s="148">
        <v>11.6</v>
      </c>
      <c r="R199" s="148">
        <f t="shared" si="22"/>
        <v>11.6</v>
      </c>
      <c r="S199" s="148">
        <v>0</v>
      </c>
      <c r="T199" s="149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147</v>
      </c>
      <c r="AT199" s="150" t="s">
        <v>143</v>
      </c>
      <c r="AU199" s="150" t="s">
        <v>89</v>
      </c>
      <c r="AY199" s="14" t="s">
        <v>136</v>
      </c>
      <c r="BE199" s="151">
        <f t="shared" si="24"/>
        <v>0</v>
      </c>
      <c r="BF199" s="151">
        <f t="shared" si="25"/>
        <v>0</v>
      </c>
      <c r="BG199" s="151">
        <f t="shared" si="26"/>
        <v>0</v>
      </c>
      <c r="BH199" s="151">
        <f t="shared" si="27"/>
        <v>0</v>
      </c>
      <c r="BI199" s="151">
        <f t="shared" si="28"/>
        <v>0</v>
      </c>
      <c r="BJ199" s="14" t="s">
        <v>89</v>
      </c>
      <c r="BK199" s="151">
        <f t="shared" si="29"/>
        <v>0</v>
      </c>
      <c r="BL199" s="14" t="s">
        <v>95</v>
      </c>
      <c r="BM199" s="150" t="s">
        <v>830</v>
      </c>
    </row>
    <row r="200" spans="1:65" s="2" customFormat="1" ht="37.9" customHeight="1">
      <c r="A200" s="26"/>
      <c r="B200" s="138"/>
      <c r="C200" s="152" t="s">
        <v>421</v>
      </c>
      <c r="D200" s="152" t="s">
        <v>143</v>
      </c>
      <c r="E200" s="153" t="s">
        <v>831</v>
      </c>
      <c r="F200" s="154" t="s">
        <v>832</v>
      </c>
      <c r="G200" s="155" t="s">
        <v>159</v>
      </c>
      <c r="H200" s="156">
        <v>1</v>
      </c>
      <c r="I200" s="157"/>
      <c r="J200" s="157">
        <f t="shared" si="20"/>
        <v>0</v>
      </c>
      <c r="K200" s="158"/>
      <c r="L200" s="159"/>
      <c r="M200" s="160" t="s">
        <v>1</v>
      </c>
      <c r="N200" s="161" t="s">
        <v>36</v>
      </c>
      <c r="O200" s="148">
        <v>0</v>
      </c>
      <c r="P200" s="148">
        <f t="shared" si="21"/>
        <v>0</v>
      </c>
      <c r="Q200" s="148">
        <v>14.5</v>
      </c>
      <c r="R200" s="148">
        <f t="shared" si="22"/>
        <v>14.5</v>
      </c>
      <c r="S200" s="148">
        <v>0</v>
      </c>
      <c r="T200" s="149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147</v>
      </c>
      <c r="AT200" s="150" t="s">
        <v>143</v>
      </c>
      <c r="AU200" s="150" t="s">
        <v>89</v>
      </c>
      <c r="AY200" s="14" t="s">
        <v>136</v>
      </c>
      <c r="BE200" s="151">
        <f t="shared" si="24"/>
        <v>0</v>
      </c>
      <c r="BF200" s="151">
        <f t="shared" si="25"/>
        <v>0</v>
      </c>
      <c r="BG200" s="151">
        <f t="shared" si="26"/>
        <v>0</v>
      </c>
      <c r="BH200" s="151">
        <f t="shared" si="27"/>
        <v>0</v>
      </c>
      <c r="BI200" s="151">
        <f t="shared" si="28"/>
        <v>0</v>
      </c>
      <c r="BJ200" s="14" t="s">
        <v>89</v>
      </c>
      <c r="BK200" s="151">
        <f t="shared" si="29"/>
        <v>0</v>
      </c>
      <c r="BL200" s="14" t="s">
        <v>95</v>
      </c>
      <c r="BM200" s="150" t="s">
        <v>833</v>
      </c>
    </row>
    <row r="201" spans="1:65" s="2" customFormat="1" ht="24.2" customHeight="1">
      <c r="A201" s="26"/>
      <c r="B201" s="138"/>
      <c r="C201" s="139" t="s">
        <v>425</v>
      </c>
      <c r="D201" s="139" t="s">
        <v>138</v>
      </c>
      <c r="E201" s="140" t="s">
        <v>834</v>
      </c>
      <c r="F201" s="141" t="s">
        <v>835</v>
      </c>
      <c r="G201" s="142" t="s">
        <v>159</v>
      </c>
      <c r="H201" s="143">
        <v>5</v>
      </c>
      <c r="I201" s="144"/>
      <c r="J201" s="144">
        <f t="shared" si="20"/>
        <v>0</v>
      </c>
      <c r="K201" s="145"/>
      <c r="L201" s="27"/>
      <c r="M201" s="146" t="s">
        <v>1</v>
      </c>
      <c r="N201" s="147" t="s">
        <v>36</v>
      </c>
      <c r="O201" s="148">
        <v>1.55</v>
      </c>
      <c r="P201" s="148">
        <f t="shared" si="21"/>
        <v>7.75</v>
      </c>
      <c r="Q201" s="148">
        <v>0</v>
      </c>
      <c r="R201" s="148">
        <f t="shared" si="22"/>
        <v>0</v>
      </c>
      <c r="S201" s="148">
        <v>0</v>
      </c>
      <c r="T201" s="149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95</v>
      </c>
      <c r="AT201" s="150" t="s">
        <v>138</v>
      </c>
      <c r="AU201" s="150" t="s">
        <v>89</v>
      </c>
      <c r="AY201" s="14" t="s">
        <v>136</v>
      </c>
      <c r="BE201" s="151">
        <f t="shared" si="24"/>
        <v>0</v>
      </c>
      <c r="BF201" s="151">
        <f t="shared" si="25"/>
        <v>0</v>
      </c>
      <c r="BG201" s="151">
        <f t="shared" si="26"/>
        <v>0</v>
      </c>
      <c r="BH201" s="151">
        <f t="shared" si="27"/>
        <v>0</v>
      </c>
      <c r="BI201" s="151">
        <f t="shared" si="28"/>
        <v>0</v>
      </c>
      <c r="BJ201" s="14" t="s">
        <v>89</v>
      </c>
      <c r="BK201" s="151">
        <f t="shared" si="29"/>
        <v>0</v>
      </c>
      <c r="BL201" s="14" t="s">
        <v>95</v>
      </c>
      <c r="BM201" s="150" t="s">
        <v>836</v>
      </c>
    </row>
    <row r="202" spans="1:65" s="2" customFormat="1" ht="24.2" customHeight="1">
      <c r="A202" s="26"/>
      <c r="B202" s="138"/>
      <c r="C202" s="152" t="s">
        <v>429</v>
      </c>
      <c r="D202" s="152" t="s">
        <v>143</v>
      </c>
      <c r="E202" s="153" t="s">
        <v>837</v>
      </c>
      <c r="F202" s="154" t="s">
        <v>838</v>
      </c>
      <c r="G202" s="155" t="s">
        <v>159</v>
      </c>
      <c r="H202" s="156">
        <v>2</v>
      </c>
      <c r="I202" s="157"/>
      <c r="J202" s="157">
        <f t="shared" si="20"/>
        <v>0</v>
      </c>
      <c r="K202" s="158"/>
      <c r="L202" s="159"/>
      <c r="M202" s="160" t="s">
        <v>1</v>
      </c>
      <c r="N202" s="161" t="s">
        <v>36</v>
      </c>
      <c r="O202" s="148">
        <v>0</v>
      </c>
      <c r="P202" s="148">
        <f t="shared" si="21"/>
        <v>0</v>
      </c>
      <c r="Q202" s="148">
        <v>9.0299999999999998E-3</v>
      </c>
      <c r="R202" s="148">
        <f t="shared" si="22"/>
        <v>1.806E-2</v>
      </c>
      <c r="S202" s="148">
        <v>0</v>
      </c>
      <c r="T202" s="149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147</v>
      </c>
      <c r="AT202" s="150" t="s">
        <v>143</v>
      </c>
      <c r="AU202" s="150" t="s">
        <v>89</v>
      </c>
      <c r="AY202" s="14" t="s">
        <v>136</v>
      </c>
      <c r="BE202" s="151">
        <f t="shared" si="24"/>
        <v>0</v>
      </c>
      <c r="BF202" s="151">
        <f t="shared" si="25"/>
        <v>0</v>
      </c>
      <c r="BG202" s="151">
        <f t="shared" si="26"/>
        <v>0</v>
      </c>
      <c r="BH202" s="151">
        <f t="shared" si="27"/>
        <v>0</v>
      </c>
      <c r="BI202" s="151">
        <f t="shared" si="28"/>
        <v>0</v>
      </c>
      <c r="BJ202" s="14" t="s">
        <v>89</v>
      </c>
      <c r="BK202" s="151">
        <f t="shared" si="29"/>
        <v>0</v>
      </c>
      <c r="BL202" s="14" t="s">
        <v>95</v>
      </c>
      <c r="BM202" s="150" t="s">
        <v>839</v>
      </c>
    </row>
    <row r="203" spans="1:65" s="2" customFormat="1" ht="24.2" customHeight="1">
      <c r="A203" s="26"/>
      <c r="B203" s="138"/>
      <c r="C203" s="152" t="s">
        <v>433</v>
      </c>
      <c r="D203" s="152" t="s">
        <v>143</v>
      </c>
      <c r="E203" s="153" t="s">
        <v>840</v>
      </c>
      <c r="F203" s="154" t="s">
        <v>841</v>
      </c>
      <c r="G203" s="155" t="s">
        <v>159</v>
      </c>
      <c r="H203" s="156">
        <v>3</v>
      </c>
      <c r="I203" s="157"/>
      <c r="J203" s="157">
        <f t="shared" si="20"/>
        <v>0</v>
      </c>
      <c r="K203" s="158"/>
      <c r="L203" s="159"/>
      <c r="M203" s="160" t="s">
        <v>1</v>
      </c>
      <c r="N203" s="161" t="s">
        <v>36</v>
      </c>
      <c r="O203" s="148">
        <v>0</v>
      </c>
      <c r="P203" s="148">
        <f t="shared" si="21"/>
        <v>0</v>
      </c>
      <c r="Q203" s="148">
        <v>9.7999999999999997E-3</v>
      </c>
      <c r="R203" s="148">
        <f t="shared" si="22"/>
        <v>2.9399999999999999E-2</v>
      </c>
      <c r="S203" s="148">
        <v>0</v>
      </c>
      <c r="T203" s="149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147</v>
      </c>
      <c r="AT203" s="150" t="s">
        <v>143</v>
      </c>
      <c r="AU203" s="150" t="s">
        <v>89</v>
      </c>
      <c r="AY203" s="14" t="s">
        <v>136</v>
      </c>
      <c r="BE203" s="151">
        <f t="shared" si="24"/>
        <v>0</v>
      </c>
      <c r="BF203" s="151">
        <f t="shared" si="25"/>
        <v>0</v>
      </c>
      <c r="BG203" s="151">
        <f t="shared" si="26"/>
        <v>0</v>
      </c>
      <c r="BH203" s="151">
        <f t="shared" si="27"/>
        <v>0</v>
      </c>
      <c r="BI203" s="151">
        <f t="shared" si="28"/>
        <v>0</v>
      </c>
      <c r="BJ203" s="14" t="s">
        <v>89</v>
      </c>
      <c r="BK203" s="151">
        <f t="shared" si="29"/>
        <v>0</v>
      </c>
      <c r="BL203" s="14" t="s">
        <v>95</v>
      </c>
      <c r="BM203" s="150" t="s">
        <v>842</v>
      </c>
    </row>
    <row r="204" spans="1:65" s="2" customFormat="1" ht="24.2" customHeight="1">
      <c r="A204" s="26"/>
      <c r="B204" s="138"/>
      <c r="C204" s="152" t="s">
        <v>437</v>
      </c>
      <c r="D204" s="152" t="s">
        <v>143</v>
      </c>
      <c r="E204" s="153" t="s">
        <v>843</v>
      </c>
      <c r="F204" s="154" t="s">
        <v>844</v>
      </c>
      <c r="G204" s="155" t="s">
        <v>159</v>
      </c>
      <c r="H204" s="156">
        <v>5</v>
      </c>
      <c r="I204" s="157"/>
      <c r="J204" s="157">
        <f t="shared" si="20"/>
        <v>0</v>
      </c>
      <c r="K204" s="158"/>
      <c r="L204" s="159"/>
      <c r="M204" s="160" t="s">
        <v>1</v>
      </c>
      <c r="N204" s="161" t="s">
        <v>36</v>
      </c>
      <c r="O204" s="148">
        <v>0</v>
      </c>
      <c r="P204" s="148">
        <f t="shared" si="21"/>
        <v>0</v>
      </c>
      <c r="Q204" s="148">
        <v>1.4489999999999999E-2</v>
      </c>
      <c r="R204" s="148">
        <f t="shared" si="22"/>
        <v>7.2450000000000001E-2</v>
      </c>
      <c r="S204" s="148">
        <v>0</v>
      </c>
      <c r="T204" s="149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147</v>
      </c>
      <c r="AT204" s="150" t="s">
        <v>143</v>
      </c>
      <c r="AU204" s="150" t="s">
        <v>89</v>
      </c>
      <c r="AY204" s="14" t="s">
        <v>136</v>
      </c>
      <c r="BE204" s="151">
        <f t="shared" si="24"/>
        <v>0</v>
      </c>
      <c r="BF204" s="151">
        <f t="shared" si="25"/>
        <v>0</v>
      </c>
      <c r="BG204" s="151">
        <f t="shared" si="26"/>
        <v>0</v>
      </c>
      <c r="BH204" s="151">
        <f t="shared" si="27"/>
        <v>0</v>
      </c>
      <c r="BI204" s="151">
        <f t="shared" si="28"/>
        <v>0</v>
      </c>
      <c r="BJ204" s="14" t="s">
        <v>89</v>
      </c>
      <c r="BK204" s="151">
        <f t="shared" si="29"/>
        <v>0</v>
      </c>
      <c r="BL204" s="14" t="s">
        <v>95</v>
      </c>
      <c r="BM204" s="150" t="s">
        <v>845</v>
      </c>
    </row>
    <row r="205" spans="1:65" s="2" customFormat="1" ht="24.2" customHeight="1">
      <c r="A205" s="26"/>
      <c r="B205" s="138"/>
      <c r="C205" s="152" t="s">
        <v>441</v>
      </c>
      <c r="D205" s="152" t="s">
        <v>143</v>
      </c>
      <c r="E205" s="153" t="s">
        <v>846</v>
      </c>
      <c r="F205" s="154" t="s">
        <v>847</v>
      </c>
      <c r="G205" s="155" t="s">
        <v>159</v>
      </c>
      <c r="H205" s="156">
        <v>5</v>
      </c>
      <c r="I205" s="157"/>
      <c r="J205" s="157">
        <f t="shared" si="20"/>
        <v>0</v>
      </c>
      <c r="K205" s="158"/>
      <c r="L205" s="159"/>
      <c r="M205" s="160" t="s">
        <v>1</v>
      </c>
      <c r="N205" s="161" t="s">
        <v>36</v>
      </c>
      <c r="O205" s="148">
        <v>0</v>
      </c>
      <c r="P205" s="148">
        <f t="shared" si="21"/>
        <v>0</v>
      </c>
      <c r="Q205" s="148">
        <v>2.65E-3</v>
      </c>
      <c r="R205" s="148">
        <f t="shared" si="22"/>
        <v>1.325E-2</v>
      </c>
      <c r="S205" s="148">
        <v>0</v>
      </c>
      <c r="T205" s="149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147</v>
      </c>
      <c r="AT205" s="150" t="s">
        <v>143</v>
      </c>
      <c r="AU205" s="150" t="s">
        <v>89</v>
      </c>
      <c r="AY205" s="14" t="s">
        <v>136</v>
      </c>
      <c r="BE205" s="151">
        <f t="shared" si="24"/>
        <v>0</v>
      </c>
      <c r="BF205" s="151">
        <f t="shared" si="25"/>
        <v>0</v>
      </c>
      <c r="BG205" s="151">
        <f t="shared" si="26"/>
        <v>0</v>
      </c>
      <c r="BH205" s="151">
        <f t="shared" si="27"/>
        <v>0</v>
      </c>
      <c r="BI205" s="151">
        <f t="shared" si="28"/>
        <v>0</v>
      </c>
      <c r="BJ205" s="14" t="s">
        <v>89</v>
      </c>
      <c r="BK205" s="151">
        <f t="shared" si="29"/>
        <v>0</v>
      </c>
      <c r="BL205" s="14" t="s">
        <v>95</v>
      </c>
      <c r="BM205" s="150" t="s">
        <v>848</v>
      </c>
    </row>
    <row r="206" spans="1:65" s="2" customFormat="1" ht="24.2" customHeight="1">
      <c r="A206" s="26"/>
      <c r="B206" s="138"/>
      <c r="C206" s="152" t="s">
        <v>445</v>
      </c>
      <c r="D206" s="152" t="s">
        <v>143</v>
      </c>
      <c r="E206" s="153" t="s">
        <v>849</v>
      </c>
      <c r="F206" s="154" t="s">
        <v>850</v>
      </c>
      <c r="G206" s="155" t="s">
        <v>159</v>
      </c>
      <c r="H206" s="156">
        <v>10</v>
      </c>
      <c r="I206" s="157"/>
      <c r="J206" s="157">
        <f t="shared" si="20"/>
        <v>0</v>
      </c>
      <c r="K206" s="158"/>
      <c r="L206" s="159"/>
      <c r="M206" s="160" t="s">
        <v>1</v>
      </c>
      <c r="N206" s="161" t="s">
        <v>36</v>
      </c>
      <c r="O206" s="148">
        <v>0</v>
      </c>
      <c r="P206" s="148">
        <f t="shared" si="21"/>
        <v>0</v>
      </c>
      <c r="Q206" s="148">
        <v>6.6E-4</v>
      </c>
      <c r="R206" s="148">
        <f t="shared" si="22"/>
        <v>6.6E-3</v>
      </c>
      <c r="S206" s="148">
        <v>0</v>
      </c>
      <c r="T206" s="149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147</v>
      </c>
      <c r="AT206" s="150" t="s">
        <v>143</v>
      </c>
      <c r="AU206" s="150" t="s">
        <v>89</v>
      </c>
      <c r="AY206" s="14" t="s">
        <v>136</v>
      </c>
      <c r="BE206" s="151">
        <f t="shared" si="24"/>
        <v>0</v>
      </c>
      <c r="BF206" s="151">
        <f t="shared" si="25"/>
        <v>0</v>
      </c>
      <c r="BG206" s="151">
        <f t="shared" si="26"/>
        <v>0</v>
      </c>
      <c r="BH206" s="151">
        <f t="shared" si="27"/>
        <v>0</v>
      </c>
      <c r="BI206" s="151">
        <f t="shared" si="28"/>
        <v>0</v>
      </c>
      <c r="BJ206" s="14" t="s">
        <v>89</v>
      </c>
      <c r="BK206" s="151">
        <f t="shared" si="29"/>
        <v>0</v>
      </c>
      <c r="BL206" s="14" t="s">
        <v>95</v>
      </c>
      <c r="BM206" s="150" t="s">
        <v>851</v>
      </c>
    </row>
    <row r="207" spans="1:65" s="2" customFormat="1" ht="24.2" customHeight="1">
      <c r="A207" s="26"/>
      <c r="B207" s="138"/>
      <c r="C207" s="139" t="s">
        <v>451</v>
      </c>
      <c r="D207" s="139" t="s">
        <v>138</v>
      </c>
      <c r="E207" s="140" t="s">
        <v>852</v>
      </c>
      <c r="F207" s="141" t="s">
        <v>853</v>
      </c>
      <c r="G207" s="142" t="s">
        <v>209</v>
      </c>
      <c r="H207" s="143">
        <v>218.58</v>
      </c>
      <c r="I207" s="144"/>
      <c r="J207" s="144">
        <f t="shared" si="20"/>
        <v>0</v>
      </c>
      <c r="K207" s="145"/>
      <c r="L207" s="27"/>
      <c r="M207" s="146" t="s">
        <v>1</v>
      </c>
      <c r="N207" s="147" t="s">
        <v>36</v>
      </c>
      <c r="O207" s="148">
        <v>5.2999999999999999E-2</v>
      </c>
      <c r="P207" s="148">
        <f t="shared" si="21"/>
        <v>11.58474</v>
      </c>
      <c r="Q207" s="148">
        <v>1E-4</v>
      </c>
      <c r="R207" s="148">
        <f t="shared" si="22"/>
        <v>2.1858000000000002E-2</v>
      </c>
      <c r="S207" s="148">
        <v>0</v>
      </c>
      <c r="T207" s="149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95</v>
      </c>
      <c r="AT207" s="150" t="s">
        <v>138</v>
      </c>
      <c r="AU207" s="150" t="s">
        <v>89</v>
      </c>
      <c r="AY207" s="14" t="s">
        <v>136</v>
      </c>
      <c r="BE207" s="151">
        <f t="shared" si="24"/>
        <v>0</v>
      </c>
      <c r="BF207" s="151">
        <f t="shared" si="25"/>
        <v>0</v>
      </c>
      <c r="BG207" s="151">
        <f t="shared" si="26"/>
        <v>0</v>
      </c>
      <c r="BH207" s="151">
        <f t="shared" si="27"/>
        <v>0</v>
      </c>
      <c r="BI207" s="151">
        <f t="shared" si="28"/>
        <v>0</v>
      </c>
      <c r="BJ207" s="14" t="s">
        <v>89</v>
      </c>
      <c r="BK207" s="151">
        <f t="shared" si="29"/>
        <v>0</v>
      </c>
      <c r="BL207" s="14" t="s">
        <v>95</v>
      </c>
      <c r="BM207" s="150" t="s">
        <v>854</v>
      </c>
    </row>
    <row r="208" spans="1:65" s="12" customFormat="1" ht="22.9" customHeight="1">
      <c r="B208" s="126"/>
      <c r="D208" s="127" t="s">
        <v>69</v>
      </c>
      <c r="E208" s="136" t="s">
        <v>172</v>
      </c>
      <c r="F208" s="136" t="s">
        <v>231</v>
      </c>
      <c r="J208" s="137">
        <f>BK208</f>
        <v>0</v>
      </c>
      <c r="L208" s="126"/>
      <c r="M208" s="130"/>
      <c r="N208" s="131"/>
      <c r="O208" s="131"/>
      <c r="P208" s="132">
        <f>SUM(P209:P217)</f>
        <v>1248.8093020000001</v>
      </c>
      <c r="Q208" s="131"/>
      <c r="R208" s="132">
        <f>SUM(R209:R217)</f>
        <v>1.73624E-2</v>
      </c>
      <c r="S208" s="131"/>
      <c r="T208" s="133">
        <f>SUM(T209:T217)</f>
        <v>0</v>
      </c>
      <c r="AR208" s="127" t="s">
        <v>76</v>
      </c>
      <c r="AT208" s="134" t="s">
        <v>69</v>
      </c>
      <c r="AU208" s="134" t="s">
        <v>76</v>
      </c>
      <c r="AY208" s="127" t="s">
        <v>136</v>
      </c>
      <c r="BK208" s="135">
        <f>SUM(BK209:BK217)</f>
        <v>0</v>
      </c>
    </row>
    <row r="209" spans="1:65" s="2" customFormat="1" ht="24.2" customHeight="1">
      <c r="A209" s="26"/>
      <c r="B209" s="138"/>
      <c r="C209" s="139" t="s">
        <v>455</v>
      </c>
      <c r="D209" s="139" t="s">
        <v>138</v>
      </c>
      <c r="E209" s="140" t="s">
        <v>855</v>
      </c>
      <c r="F209" s="141" t="s">
        <v>856</v>
      </c>
      <c r="G209" s="142" t="s">
        <v>209</v>
      </c>
      <c r="H209" s="143">
        <v>10</v>
      </c>
      <c r="I209" s="144"/>
      <c r="J209" s="144">
        <f t="shared" ref="J209:J217" si="30">ROUND(I209*H209,2)</f>
        <v>0</v>
      </c>
      <c r="K209" s="145"/>
      <c r="L209" s="27"/>
      <c r="M209" s="146" t="s">
        <v>1</v>
      </c>
      <c r="N209" s="147" t="s">
        <v>36</v>
      </c>
      <c r="O209" s="148">
        <v>0.47899999999999998</v>
      </c>
      <c r="P209" s="148">
        <f t="shared" ref="P209:P217" si="31">O209*H209</f>
        <v>4.79</v>
      </c>
      <c r="Q209" s="148">
        <v>8.0000000000000007E-5</v>
      </c>
      <c r="R209" s="148">
        <f t="shared" ref="R209:R217" si="32">Q209*H209</f>
        <v>8.0000000000000004E-4</v>
      </c>
      <c r="S209" s="148">
        <v>0</v>
      </c>
      <c r="T209" s="149">
        <f t="shared" ref="T209:T217" si="33"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95</v>
      </c>
      <c r="AT209" s="150" t="s">
        <v>138</v>
      </c>
      <c r="AU209" s="150" t="s">
        <v>89</v>
      </c>
      <c r="AY209" s="14" t="s">
        <v>136</v>
      </c>
      <c r="BE209" s="151">
        <f t="shared" ref="BE209:BE217" si="34">IF(N209="základná",J209,0)</f>
        <v>0</v>
      </c>
      <c r="BF209" s="151">
        <f t="shared" ref="BF209:BF217" si="35">IF(N209="znížená",J209,0)</f>
        <v>0</v>
      </c>
      <c r="BG209" s="151">
        <f t="shared" ref="BG209:BG217" si="36">IF(N209="zákl. prenesená",J209,0)</f>
        <v>0</v>
      </c>
      <c r="BH209" s="151">
        <f t="shared" ref="BH209:BH217" si="37">IF(N209="zníž. prenesená",J209,0)</f>
        <v>0</v>
      </c>
      <c r="BI209" s="151">
        <f t="shared" ref="BI209:BI217" si="38">IF(N209="nulová",J209,0)</f>
        <v>0</v>
      </c>
      <c r="BJ209" s="14" t="s">
        <v>89</v>
      </c>
      <c r="BK209" s="151">
        <f t="shared" ref="BK209:BK217" si="39">ROUND(I209*H209,2)</f>
        <v>0</v>
      </c>
      <c r="BL209" s="14" t="s">
        <v>95</v>
      </c>
      <c r="BM209" s="150" t="s">
        <v>857</v>
      </c>
    </row>
    <row r="210" spans="1:65" s="2" customFormat="1" ht="49.15" customHeight="1">
      <c r="A210" s="26"/>
      <c r="B210" s="138"/>
      <c r="C210" s="139" t="s">
        <v>459</v>
      </c>
      <c r="D210" s="139" t="s">
        <v>138</v>
      </c>
      <c r="E210" s="140" t="s">
        <v>858</v>
      </c>
      <c r="F210" s="141" t="s">
        <v>859</v>
      </c>
      <c r="G210" s="142" t="s">
        <v>151</v>
      </c>
      <c r="H210" s="143">
        <v>1480.27</v>
      </c>
      <c r="I210" s="144"/>
      <c r="J210" s="144">
        <f t="shared" si="30"/>
        <v>0</v>
      </c>
      <c r="K210" s="145"/>
      <c r="L210" s="27"/>
      <c r="M210" s="146" t="s">
        <v>1</v>
      </c>
      <c r="N210" s="147" t="s">
        <v>36</v>
      </c>
      <c r="O210" s="148">
        <v>0.76</v>
      </c>
      <c r="P210" s="148">
        <f t="shared" si="31"/>
        <v>1125.0052000000001</v>
      </c>
      <c r="Q210" s="148">
        <v>0</v>
      </c>
      <c r="R210" s="148">
        <f t="shared" si="32"/>
        <v>0</v>
      </c>
      <c r="S210" s="148">
        <v>0</v>
      </c>
      <c r="T210" s="149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95</v>
      </c>
      <c r="AT210" s="150" t="s">
        <v>138</v>
      </c>
      <c r="AU210" s="150" t="s">
        <v>89</v>
      </c>
      <c r="AY210" s="14" t="s">
        <v>136</v>
      </c>
      <c r="BE210" s="151">
        <f t="shared" si="34"/>
        <v>0</v>
      </c>
      <c r="BF210" s="151">
        <f t="shared" si="35"/>
        <v>0</v>
      </c>
      <c r="BG210" s="151">
        <f t="shared" si="36"/>
        <v>0</v>
      </c>
      <c r="BH210" s="151">
        <f t="shared" si="37"/>
        <v>0</v>
      </c>
      <c r="BI210" s="151">
        <f t="shared" si="38"/>
        <v>0</v>
      </c>
      <c r="BJ210" s="14" t="s">
        <v>89</v>
      </c>
      <c r="BK210" s="151">
        <f t="shared" si="39"/>
        <v>0</v>
      </c>
      <c r="BL210" s="14" t="s">
        <v>95</v>
      </c>
      <c r="BM210" s="150" t="s">
        <v>860</v>
      </c>
    </row>
    <row r="211" spans="1:65" s="2" customFormat="1" ht="14.45" customHeight="1">
      <c r="A211" s="26"/>
      <c r="B211" s="138"/>
      <c r="C211" s="139" t="s">
        <v>466</v>
      </c>
      <c r="D211" s="139" t="s">
        <v>138</v>
      </c>
      <c r="E211" s="140" t="s">
        <v>238</v>
      </c>
      <c r="F211" s="141" t="s">
        <v>861</v>
      </c>
      <c r="G211" s="142" t="s">
        <v>151</v>
      </c>
      <c r="H211" s="143">
        <v>331.24799999999999</v>
      </c>
      <c r="I211" s="144"/>
      <c r="J211" s="144">
        <f t="shared" si="30"/>
        <v>0</v>
      </c>
      <c r="K211" s="145"/>
      <c r="L211" s="27"/>
      <c r="M211" s="146" t="s">
        <v>1</v>
      </c>
      <c r="N211" s="147" t="s">
        <v>36</v>
      </c>
      <c r="O211" s="148">
        <v>0.32400000000000001</v>
      </c>
      <c r="P211" s="148">
        <f t="shared" si="31"/>
        <v>107.324352</v>
      </c>
      <c r="Q211" s="148">
        <v>5.0000000000000002E-5</v>
      </c>
      <c r="R211" s="148">
        <f t="shared" si="32"/>
        <v>1.6562400000000001E-2</v>
      </c>
      <c r="S211" s="148">
        <v>0</v>
      </c>
      <c r="T211" s="149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95</v>
      </c>
      <c r="AT211" s="150" t="s">
        <v>138</v>
      </c>
      <c r="AU211" s="150" t="s">
        <v>89</v>
      </c>
      <c r="AY211" s="14" t="s">
        <v>136</v>
      </c>
      <c r="BE211" s="151">
        <f t="shared" si="34"/>
        <v>0</v>
      </c>
      <c r="BF211" s="151">
        <f t="shared" si="35"/>
        <v>0</v>
      </c>
      <c r="BG211" s="151">
        <f t="shared" si="36"/>
        <v>0</v>
      </c>
      <c r="BH211" s="151">
        <f t="shared" si="37"/>
        <v>0</v>
      </c>
      <c r="BI211" s="151">
        <f t="shared" si="38"/>
        <v>0</v>
      </c>
      <c r="BJ211" s="14" t="s">
        <v>89</v>
      </c>
      <c r="BK211" s="151">
        <f t="shared" si="39"/>
        <v>0</v>
      </c>
      <c r="BL211" s="14" t="s">
        <v>95</v>
      </c>
      <c r="BM211" s="150" t="s">
        <v>862</v>
      </c>
    </row>
    <row r="212" spans="1:65" s="2" customFormat="1" ht="14.45" customHeight="1">
      <c r="A212" s="26"/>
      <c r="B212" s="138"/>
      <c r="C212" s="139" t="s">
        <v>472</v>
      </c>
      <c r="D212" s="139" t="s">
        <v>138</v>
      </c>
      <c r="E212" s="140" t="s">
        <v>246</v>
      </c>
      <c r="F212" s="141" t="s">
        <v>247</v>
      </c>
      <c r="G212" s="142" t="s">
        <v>146</v>
      </c>
      <c r="H212" s="143">
        <v>5.75</v>
      </c>
      <c r="I212" s="144"/>
      <c r="J212" s="144">
        <f t="shared" si="30"/>
        <v>0</v>
      </c>
      <c r="K212" s="145"/>
      <c r="L212" s="27"/>
      <c r="M212" s="146" t="s">
        <v>1</v>
      </c>
      <c r="N212" s="147" t="s">
        <v>36</v>
      </c>
      <c r="O212" s="148">
        <v>0.59799999999999998</v>
      </c>
      <c r="P212" s="148">
        <f t="shared" si="31"/>
        <v>3.4384999999999999</v>
      </c>
      <c r="Q212" s="148">
        <v>0</v>
      </c>
      <c r="R212" s="148">
        <f t="shared" si="32"/>
        <v>0</v>
      </c>
      <c r="S212" s="148">
        <v>0</v>
      </c>
      <c r="T212" s="149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95</v>
      </c>
      <c r="AT212" s="150" t="s">
        <v>138</v>
      </c>
      <c r="AU212" s="150" t="s">
        <v>89</v>
      </c>
      <c r="AY212" s="14" t="s">
        <v>136</v>
      </c>
      <c r="BE212" s="151">
        <f t="shared" si="34"/>
        <v>0</v>
      </c>
      <c r="BF212" s="151">
        <f t="shared" si="35"/>
        <v>0</v>
      </c>
      <c r="BG212" s="151">
        <f t="shared" si="36"/>
        <v>0</v>
      </c>
      <c r="BH212" s="151">
        <f t="shared" si="37"/>
        <v>0</v>
      </c>
      <c r="BI212" s="151">
        <f t="shared" si="38"/>
        <v>0</v>
      </c>
      <c r="BJ212" s="14" t="s">
        <v>89</v>
      </c>
      <c r="BK212" s="151">
        <f t="shared" si="39"/>
        <v>0</v>
      </c>
      <c r="BL212" s="14" t="s">
        <v>95</v>
      </c>
      <c r="BM212" s="150" t="s">
        <v>863</v>
      </c>
    </row>
    <row r="213" spans="1:65" s="2" customFormat="1" ht="24.2" customHeight="1">
      <c r="A213" s="26"/>
      <c r="B213" s="138"/>
      <c r="C213" s="139" t="s">
        <v>864</v>
      </c>
      <c r="D213" s="139" t="s">
        <v>138</v>
      </c>
      <c r="E213" s="140" t="s">
        <v>250</v>
      </c>
      <c r="F213" s="141" t="s">
        <v>251</v>
      </c>
      <c r="G213" s="142" t="s">
        <v>146</v>
      </c>
      <c r="H213" s="143">
        <v>149.5</v>
      </c>
      <c r="I213" s="144"/>
      <c r="J213" s="144">
        <f t="shared" si="30"/>
        <v>0</v>
      </c>
      <c r="K213" s="145"/>
      <c r="L213" s="27"/>
      <c r="M213" s="146" t="s">
        <v>1</v>
      </c>
      <c r="N213" s="147" t="s">
        <v>36</v>
      </c>
      <c r="O213" s="148">
        <v>7.0000000000000001E-3</v>
      </c>
      <c r="P213" s="148">
        <f t="shared" si="31"/>
        <v>1.0465</v>
      </c>
      <c r="Q213" s="148">
        <v>0</v>
      </c>
      <c r="R213" s="148">
        <f t="shared" si="32"/>
        <v>0</v>
      </c>
      <c r="S213" s="148">
        <v>0</v>
      </c>
      <c r="T213" s="149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95</v>
      </c>
      <c r="AT213" s="150" t="s">
        <v>138</v>
      </c>
      <c r="AU213" s="150" t="s">
        <v>89</v>
      </c>
      <c r="AY213" s="14" t="s">
        <v>136</v>
      </c>
      <c r="BE213" s="151">
        <f t="shared" si="34"/>
        <v>0</v>
      </c>
      <c r="BF213" s="151">
        <f t="shared" si="35"/>
        <v>0</v>
      </c>
      <c r="BG213" s="151">
        <f t="shared" si="36"/>
        <v>0</v>
      </c>
      <c r="BH213" s="151">
        <f t="shared" si="37"/>
        <v>0</v>
      </c>
      <c r="BI213" s="151">
        <f t="shared" si="38"/>
        <v>0</v>
      </c>
      <c r="BJ213" s="14" t="s">
        <v>89</v>
      </c>
      <c r="BK213" s="151">
        <f t="shared" si="39"/>
        <v>0</v>
      </c>
      <c r="BL213" s="14" t="s">
        <v>95</v>
      </c>
      <c r="BM213" s="150" t="s">
        <v>865</v>
      </c>
    </row>
    <row r="214" spans="1:65" s="2" customFormat="1" ht="24.2" customHeight="1">
      <c r="A214" s="26"/>
      <c r="B214" s="138"/>
      <c r="C214" s="139" t="s">
        <v>866</v>
      </c>
      <c r="D214" s="139" t="s">
        <v>138</v>
      </c>
      <c r="E214" s="140" t="s">
        <v>254</v>
      </c>
      <c r="F214" s="141" t="s">
        <v>255</v>
      </c>
      <c r="G214" s="142" t="s">
        <v>146</v>
      </c>
      <c r="H214" s="143">
        <v>5.75</v>
      </c>
      <c r="I214" s="144"/>
      <c r="J214" s="144">
        <f t="shared" si="30"/>
        <v>0</v>
      </c>
      <c r="K214" s="145"/>
      <c r="L214" s="27"/>
      <c r="M214" s="146" t="s">
        <v>1</v>
      </c>
      <c r="N214" s="147" t="s">
        <v>36</v>
      </c>
      <c r="O214" s="148">
        <v>0.89</v>
      </c>
      <c r="P214" s="148">
        <f t="shared" si="31"/>
        <v>5.1174999999999997</v>
      </c>
      <c r="Q214" s="148">
        <v>0</v>
      </c>
      <c r="R214" s="148">
        <f t="shared" si="32"/>
        <v>0</v>
      </c>
      <c r="S214" s="148">
        <v>0</v>
      </c>
      <c r="T214" s="149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95</v>
      </c>
      <c r="AT214" s="150" t="s">
        <v>138</v>
      </c>
      <c r="AU214" s="150" t="s">
        <v>89</v>
      </c>
      <c r="AY214" s="14" t="s">
        <v>136</v>
      </c>
      <c r="BE214" s="151">
        <f t="shared" si="34"/>
        <v>0</v>
      </c>
      <c r="BF214" s="151">
        <f t="shared" si="35"/>
        <v>0</v>
      </c>
      <c r="BG214" s="151">
        <f t="shared" si="36"/>
        <v>0</v>
      </c>
      <c r="BH214" s="151">
        <f t="shared" si="37"/>
        <v>0</v>
      </c>
      <c r="BI214" s="151">
        <f t="shared" si="38"/>
        <v>0</v>
      </c>
      <c r="BJ214" s="14" t="s">
        <v>89</v>
      </c>
      <c r="BK214" s="151">
        <f t="shared" si="39"/>
        <v>0</v>
      </c>
      <c r="BL214" s="14" t="s">
        <v>95</v>
      </c>
      <c r="BM214" s="150" t="s">
        <v>867</v>
      </c>
    </row>
    <row r="215" spans="1:65" s="2" customFormat="1" ht="24.2" customHeight="1">
      <c r="A215" s="26"/>
      <c r="B215" s="138"/>
      <c r="C215" s="139" t="s">
        <v>868</v>
      </c>
      <c r="D215" s="139" t="s">
        <v>138</v>
      </c>
      <c r="E215" s="140" t="s">
        <v>258</v>
      </c>
      <c r="F215" s="141" t="s">
        <v>259</v>
      </c>
      <c r="G215" s="142" t="s">
        <v>146</v>
      </c>
      <c r="H215" s="143">
        <v>5.75</v>
      </c>
      <c r="I215" s="144"/>
      <c r="J215" s="144">
        <f t="shared" si="30"/>
        <v>0</v>
      </c>
      <c r="K215" s="145"/>
      <c r="L215" s="27"/>
      <c r="M215" s="146" t="s">
        <v>1</v>
      </c>
      <c r="N215" s="147" t="s">
        <v>36</v>
      </c>
      <c r="O215" s="148">
        <v>0.1</v>
      </c>
      <c r="P215" s="148">
        <f t="shared" si="31"/>
        <v>0.57500000000000007</v>
      </c>
      <c r="Q215" s="148">
        <v>0</v>
      </c>
      <c r="R215" s="148">
        <f t="shared" si="32"/>
        <v>0</v>
      </c>
      <c r="S215" s="148">
        <v>0</v>
      </c>
      <c r="T215" s="149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95</v>
      </c>
      <c r="AT215" s="150" t="s">
        <v>138</v>
      </c>
      <c r="AU215" s="150" t="s">
        <v>89</v>
      </c>
      <c r="AY215" s="14" t="s">
        <v>136</v>
      </c>
      <c r="BE215" s="151">
        <f t="shared" si="34"/>
        <v>0</v>
      </c>
      <c r="BF215" s="151">
        <f t="shared" si="35"/>
        <v>0</v>
      </c>
      <c r="BG215" s="151">
        <f t="shared" si="36"/>
        <v>0</v>
      </c>
      <c r="BH215" s="151">
        <f t="shared" si="37"/>
        <v>0</v>
      </c>
      <c r="BI215" s="151">
        <f t="shared" si="38"/>
        <v>0</v>
      </c>
      <c r="BJ215" s="14" t="s">
        <v>89</v>
      </c>
      <c r="BK215" s="151">
        <f t="shared" si="39"/>
        <v>0</v>
      </c>
      <c r="BL215" s="14" t="s">
        <v>95</v>
      </c>
      <c r="BM215" s="150" t="s">
        <v>869</v>
      </c>
    </row>
    <row r="216" spans="1:65" s="2" customFormat="1" ht="24.2" customHeight="1">
      <c r="A216" s="26"/>
      <c r="B216" s="138"/>
      <c r="C216" s="139" t="s">
        <v>870</v>
      </c>
      <c r="D216" s="139" t="s">
        <v>138</v>
      </c>
      <c r="E216" s="140" t="s">
        <v>629</v>
      </c>
      <c r="F216" s="141" t="s">
        <v>630</v>
      </c>
      <c r="G216" s="142" t="s">
        <v>146</v>
      </c>
      <c r="H216" s="143">
        <v>5.75</v>
      </c>
      <c r="I216" s="144"/>
      <c r="J216" s="144">
        <f t="shared" si="30"/>
        <v>0</v>
      </c>
      <c r="K216" s="145"/>
      <c r="L216" s="27"/>
      <c r="M216" s="146" t="s">
        <v>1</v>
      </c>
      <c r="N216" s="147" t="s">
        <v>36</v>
      </c>
      <c r="O216" s="148">
        <v>0.26300000000000001</v>
      </c>
      <c r="P216" s="148">
        <f t="shared" si="31"/>
        <v>1.5122500000000001</v>
      </c>
      <c r="Q216" s="148">
        <v>0</v>
      </c>
      <c r="R216" s="148">
        <f t="shared" si="32"/>
        <v>0</v>
      </c>
      <c r="S216" s="148">
        <v>0</v>
      </c>
      <c r="T216" s="149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0" t="s">
        <v>95</v>
      </c>
      <c r="AT216" s="150" t="s">
        <v>138</v>
      </c>
      <c r="AU216" s="150" t="s">
        <v>89</v>
      </c>
      <c r="AY216" s="14" t="s">
        <v>136</v>
      </c>
      <c r="BE216" s="151">
        <f t="shared" si="34"/>
        <v>0</v>
      </c>
      <c r="BF216" s="151">
        <f t="shared" si="35"/>
        <v>0</v>
      </c>
      <c r="BG216" s="151">
        <f t="shared" si="36"/>
        <v>0</v>
      </c>
      <c r="BH216" s="151">
        <f t="shared" si="37"/>
        <v>0</v>
      </c>
      <c r="BI216" s="151">
        <f t="shared" si="38"/>
        <v>0</v>
      </c>
      <c r="BJ216" s="14" t="s">
        <v>89</v>
      </c>
      <c r="BK216" s="151">
        <f t="shared" si="39"/>
        <v>0</v>
      </c>
      <c r="BL216" s="14" t="s">
        <v>95</v>
      </c>
      <c r="BM216" s="150" t="s">
        <v>871</v>
      </c>
    </row>
    <row r="217" spans="1:65" s="2" customFormat="1" ht="24.2" customHeight="1">
      <c r="A217" s="26"/>
      <c r="B217" s="138"/>
      <c r="C217" s="139" t="s">
        <v>872</v>
      </c>
      <c r="D217" s="139" t="s">
        <v>138</v>
      </c>
      <c r="E217" s="140" t="s">
        <v>262</v>
      </c>
      <c r="F217" s="141" t="s">
        <v>263</v>
      </c>
      <c r="G217" s="142" t="s">
        <v>146</v>
      </c>
      <c r="H217" s="143">
        <v>5.75</v>
      </c>
      <c r="I217" s="144"/>
      <c r="J217" s="144">
        <f t="shared" si="30"/>
        <v>0</v>
      </c>
      <c r="K217" s="145"/>
      <c r="L217" s="27"/>
      <c r="M217" s="146" t="s">
        <v>1</v>
      </c>
      <c r="N217" s="147" t="s">
        <v>36</v>
      </c>
      <c r="O217" s="148">
        <v>0</v>
      </c>
      <c r="P217" s="148">
        <f t="shared" si="31"/>
        <v>0</v>
      </c>
      <c r="Q217" s="148">
        <v>0</v>
      </c>
      <c r="R217" s="148">
        <f t="shared" si="32"/>
        <v>0</v>
      </c>
      <c r="S217" s="148">
        <v>0</v>
      </c>
      <c r="T217" s="149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0" t="s">
        <v>95</v>
      </c>
      <c r="AT217" s="150" t="s">
        <v>138</v>
      </c>
      <c r="AU217" s="150" t="s">
        <v>89</v>
      </c>
      <c r="AY217" s="14" t="s">
        <v>136</v>
      </c>
      <c r="BE217" s="151">
        <f t="shared" si="34"/>
        <v>0</v>
      </c>
      <c r="BF217" s="151">
        <f t="shared" si="35"/>
        <v>0</v>
      </c>
      <c r="BG217" s="151">
        <f t="shared" si="36"/>
        <v>0</v>
      </c>
      <c r="BH217" s="151">
        <f t="shared" si="37"/>
        <v>0</v>
      </c>
      <c r="BI217" s="151">
        <f t="shared" si="38"/>
        <v>0</v>
      </c>
      <c r="BJ217" s="14" t="s">
        <v>89</v>
      </c>
      <c r="BK217" s="151">
        <f t="shared" si="39"/>
        <v>0</v>
      </c>
      <c r="BL217" s="14" t="s">
        <v>95</v>
      </c>
      <c r="BM217" s="150" t="s">
        <v>873</v>
      </c>
    </row>
    <row r="218" spans="1:65" s="12" customFormat="1" ht="22.9" customHeight="1">
      <c r="B218" s="126"/>
      <c r="D218" s="127" t="s">
        <v>69</v>
      </c>
      <c r="E218" s="136" t="s">
        <v>265</v>
      </c>
      <c r="F218" s="136" t="s">
        <v>266</v>
      </c>
      <c r="J218" s="137">
        <f>BK218</f>
        <v>0</v>
      </c>
      <c r="L218" s="126"/>
      <c r="M218" s="130"/>
      <c r="N218" s="131"/>
      <c r="O218" s="131"/>
      <c r="P218" s="132">
        <f>P219</f>
        <v>478.86607799999996</v>
      </c>
      <c r="Q218" s="131"/>
      <c r="R218" s="132">
        <f>R219</f>
        <v>0</v>
      </c>
      <c r="S218" s="131"/>
      <c r="T218" s="133">
        <f>T219</f>
        <v>0</v>
      </c>
      <c r="AR218" s="127" t="s">
        <v>76</v>
      </c>
      <c r="AT218" s="134" t="s">
        <v>69</v>
      </c>
      <c r="AU218" s="134" t="s">
        <v>76</v>
      </c>
      <c r="AY218" s="127" t="s">
        <v>136</v>
      </c>
      <c r="BK218" s="135">
        <f>BK219</f>
        <v>0</v>
      </c>
    </row>
    <row r="219" spans="1:65" s="2" customFormat="1" ht="24.2" customHeight="1">
      <c r="A219" s="26"/>
      <c r="B219" s="138"/>
      <c r="C219" s="139" t="s">
        <v>874</v>
      </c>
      <c r="D219" s="139" t="s">
        <v>138</v>
      </c>
      <c r="E219" s="140" t="s">
        <v>875</v>
      </c>
      <c r="F219" s="141" t="s">
        <v>876</v>
      </c>
      <c r="G219" s="142" t="s">
        <v>146</v>
      </c>
      <c r="H219" s="143">
        <v>371.50200000000001</v>
      </c>
      <c r="I219" s="144"/>
      <c r="J219" s="144">
        <f>ROUND(I219*H219,2)</f>
        <v>0</v>
      </c>
      <c r="K219" s="145"/>
      <c r="L219" s="27"/>
      <c r="M219" s="146" t="s">
        <v>1</v>
      </c>
      <c r="N219" s="147" t="s">
        <v>36</v>
      </c>
      <c r="O219" s="148">
        <v>1.2889999999999999</v>
      </c>
      <c r="P219" s="148">
        <f>O219*H219</f>
        <v>478.86607799999996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95</v>
      </c>
      <c r="AT219" s="150" t="s">
        <v>138</v>
      </c>
      <c r="AU219" s="150" t="s">
        <v>89</v>
      </c>
      <c r="AY219" s="14" t="s">
        <v>136</v>
      </c>
      <c r="BE219" s="151">
        <f>IF(N219="základná",J219,0)</f>
        <v>0</v>
      </c>
      <c r="BF219" s="151">
        <f>IF(N219="znížená",J219,0)</f>
        <v>0</v>
      </c>
      <c r="BG219" s="151">
        <f>IF(N219="zákl. prenesená",J219,0)</f>
        <v>0</v>
      </c>
      <c r="BH219" s="151">
        <f>IF(N219="zníž. prenesená",J219,0)</f>
        <v>0</v>
      </c>
      <c r="BI219" s="151">
        <f>IF(N219="nulová",J219,0)</f>
        <v>0</v>
      </c>
      <c r="BJ219" s="14" t="s">
        <v>89</v>
      </c>
      <c r="BK219" s="151">
        <f>ROUND(I219*H219,2)</f>
        <v>0</v>
      </c>
      <c r="BL219" s="14" t="s">
        <v>95</v>
      </c>
      <c r="BM219" s="150" t="s">
        <v>877</v>
      </c>
    </row>
    <row r="220" spans="1:65" s="12" customFormat="1" ht="25.9" customHeight="1">
      <c r="B220" s="126"/>
      <c r="D220" s="127" t="s">
        <v>69</v>
      </c>
      <c r="E220" s="128" t="s">
        <v>271</v>
      </c>
      <c r="F220" s="128" t="s">
        <v>272</v>
      </c>
      <c r="J220" s="129">
        <f>BK220</f>
        <v>0</v>
      </c>
      <c r="L220" s="126"/>
      <c r="M220" s="130"/>
      <c r="N220" s="131"/>
      <c r="O220" s="131"/>
      <c r="P220" s="132">
        <f>P221</f>
        <v>15.774920000000002</v>
      </c>
      <c r="Q220" s="131"/>
      <c r="R220" s="132">
        <f>R221</f>
        <v>2.6720000000000001E-2</v>
      </c>
      <c r="S220" s="131"/>
      <c r="T220" s="133">
        <f>T221</f>
        <v>0</v>
      </c>
      <c r="AR220" s="127" t="s">
        <v>89</v>
      </c>
      <c r="AT220" s="134" t="s">
        <v>69</v>
      </c>
      <c r="AU220" s="134" t="s">
        <v>70</v>
      </c>
      <c r="AY220" s="127" t="s">
        <v>136</v>
      </c>
      <c r="BK220" s="135">
        <f>BK221</f>
        <v>0</v>
      </c>
    </row>
    <row r="221" spans="1:65" s="12" customFormat="1" ht="22.9" customHeight="1">
      <c r="B221" s="126"/>
      <c r="D221" s="127" t="s">
        <v>69</v>
      </c>
      <c r="E221" s="136" t="s">
        <v>878</v>
      </c>
      <c r="F221" s="136" t="s">
        <v>879</v>
      </c>
      <c r="J221" s="137">
        <f>BK221</f>
        <v>0</v>
      </c>
      <c r="L221" s="126"/>
      <c r="M221" s="130"/>
      <c r="N221" s="131"/>
      <c r="O221" s="131"/>
      <c r="P221" s="132">
        <f>SUM(P222:P225)</f>
        <v>15.774920000000002</v>
      </c>
      <c r="Q221" s="131"/>
      <c r="R221" s="132">
        <f>SUM(R222:R225)</f>
        <v>2.6720000000000001E-2</v>
      </c>
      <c r="S221" s="131"/>
      <c r="T221" s="133">
        <f>SUM(T222:T225)</f>
        <v>0</v>
      </c>
      <c r="AR221" s="127" t="s">
        <v>89</v>
      </c>
      <c r="AT221" s="134" t="s">
        <v>69</v>
      </c>
      <c r="AU221" s="134" t="s">
        <v>76</v>
      </c>
      <c r="AY221" s="127" t="s">
        <v>136</v>
      </c>
      <c r="BK221" s="135">
        <f>SUM(BK222:BK225)</f>
        <v>0</v>
      </c>
    </row>
    <row r="222" spans="1:65" s="2" customFormat="1" ht="14.45" customHeight="1">
      <c r="A222" s="26"/>
      <c r="B222" s="138"/>
      <c r="C222" s="139" t="s">
        <v>880</v>
      </c>
      <c r="D222" s="139" t="s">
        <v>138</v>
      </c>
      <c r="E222" s="140" t="s">
        <v>881</v>
      </c>
      <c r="F222" s="141" t="s">
        <v>882</v>
      </c>
      <c r="G222" s="142" t="s">
        <v>159</v>
      </c>
      <c r="H222" s="143">
        <v>16</v>
      </c>
      <c r="I222" s="144"/>
      <c r="J222" s="144">
        <f>ROUND(I222*H222,2)</f>
        <v>0</v>
      </c>
      <c r="K222" s="145"/>
      <c r="L222" s="27"/>
      <c r="M222" s="146" t="s">
        <v>1</v>
      </c>
      <c r="N222" s="147" t="s">
        <v>36</v>
      </c>
      <c r="O222" s="148">
        <v>0.44161</v>
      </c>
      <c r="P222" s="148">
        <f>O222*H222</f>
        <v>7.06576</v>
      </c>
      <c r="Q222" s="148">
        <v>2.7E-4</v>
      </c>
      <c r="R222" s="148">
        <f>Q222*H222</f>
        <v>4.3200000000000001E-3</v>
      </c>
      <c r="S222" s="148">
        <v>0</v>
      </c>
      <c r="T222" s="149">
        <f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0" t="s">
        <v>201</v>
      </c>
      <c r="AT222" s="150" t="s">
        <v>138</v>
      </c>
      <c r="AU222" s="150" t="s">
        <v>89</v>
      </c>
      <c r="AY222" s="14" t="s">
        <v>136</v>
      </c>
      <c r="BE222" s="151">
        <f>IF(N222="základná",J222,0)</f>
        <v>0</v>
      </c>
      <c r="BF222" s="151">
        <f>IF(N222="znížená",J222,0)</f>
        <v>0</v>
      </c>
      <c r="BG222" s="151">
        <f>IF(N222="zákl. prenesená",J222,0)</f>
        <v>0</v>
      </c>
      <c r="BH222" s="151">
        <f>IF(N222="zníž. prenesená",J222,0)</f>
        <v>0</v>
      </c>
      <c r="BI222" s="151">
        <f>IF(N222="nulová",J222,0)</f>
        <v>0</v>
      </c>
      <c r="BJ222" s="14" t="s">
        <v>89</v>
      </c>
      <c r="BK222" s="151">
        <f>ROUND(I222*H222,2)</f>
        <v>0</v>
      </c>
      <c r="BL222" s="14" t="s">
        <v>201</v>
      </c>
      <c r="BM222" s="150" t="s">
        <v>883</v>
      </c>
    </row>
    <row r="223" spans="1:65" s="2" customFormat="1" ht="24.2" customHeight="1">
      <c r="A223" s="26"/>
      <c r="B223" s="138"/>
      <c r="C223" s="152" t="s">
        <v>884</v>
      </c>
      <c r="D223" s="152" t="s">
        <v>143</v>
      </c>
      <c r="E223" s="153" t="s">
        <v>885</v>
      </c>
      <c r="F223" s="154" t="s">
        <v>886</v>
      </c>
      <c r="G223" s="155" t="s">
        <v>159</v>
      </c>
      <c r="H223" s="156">
        <v>16</v>
      </c>
      <c r="I223" s="157"/>
      <c r="J223" s="157">
        <f>ROUND(I223*H223,2)</f>
        <v>0</v>
      </c>
      <c r="K223" s="158"/>
      <c r="L223" s="159"/>
      <c r="M223" s="160" t="s">
        <v>1</v>
      </c>
      <c r="N223" s="161" t="s">
        <v>36</v>
      </c>
      <c r="O223" s="148">
        <v>0</v>
      </c>
      <c r="P223" s="148">
        <f>O223*H223</f>
        <v>0</v>
      </c>
      <c r="Q223" s="148">
        <v>2.9E-4</v>
      </c>
      <c r="R223" s="148">
        <f>Q223*H223</f>
        <v>4.64E-3</v>
      </c>
      <c r="S223" s="148">
        <v>0</v>
      </c>
      <c r="T223" s="149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0" t="s">
        <v>275</v>
      </c>
      <c r="AT223" s="150" t="s">
        <v>143</v>
      </c>
      <c r="AU223" s="150" t="s">
        <v>89</v>
      </c>
      <c r="AY223" s="14" t="s">
        <v>136</v>
      </c>
      <c r="BE223" s="151">
        <f>IF(N223="základná",J223,0)</f>
        <v>0</v>
      </c>
      <c r="BF223" s="151">
        <f>IF(N223="znížená",J223,0)</f>
        <v>0</v>
      </c>
      <c r="BG223" s="151">
        <f>IF(N223="zákl. prenesená",J223,0)</f>
        <v>0</v>
      </c>
      <c r="BH223" s="151">
        <f>IF(N223="zníž. prenesená",J223,0)</f>
        <v>0</v>
      </c>
      <c r="BI223" s="151">
        <f>IF(N223="nulová",J223,0)</f>
        <v>0</v>
      </c>
      <c r="BJ223" s="14" t="s">
        <v>89</v>
      </c>
      <c r="BK223" s="151">
        <f>ROUND(I223*H223,2)</f>
        <v>0</v>
      </c>
      <c r="BL223" s="14" t="s">
        <v>201</v>
      </c>
      <c r="BM223" s="150" t="s">
        <v>887</v>
      </c>
    </row>
    <row r="224" spans="1:65" s="2" customFormat="1" ht="24.2" customHeight="1">
      <c r="A224" s="26"/>
      <c r="B224" s="138"/>
      <c r="C224" s="139" t="s">
        <v>888</v>
      </c>
      <c r="D224" s="139" t="s">
        <v>138</v>
      </c>
      <c r="E224" s="140" t="s">
        <v>889</v>
      </c>
      <c r="F224" s="141" t="s">
        <v>890</v>
      </c>
      <c r="G224" s="142" t="s">
        <v>159</v>
      </c>
      <c r="H224" s="143">
        <v>16</v>
      </c>
      <c r="I224" s="144"/>
      <c r="J224" s="144">
        <f>ROUND(I224*H224,2)</f>
        <v>0</v>
      </c>
      <c r="K224" s="145"/>
      <c r="L224" s="27"/>
      <c r="M224" s="146" t="s">
        <v>1</v>
      </c>
      <c r="N224" s="147" t="s">
        <v>36</v>
      </c>
      <c r="O224" s="148">
        <v>0.54196</v>
      </c>
      <c r="P224" s="148">
        <f>O224*H224</f>
        <v>8.67136</v>
      </c>
      <c r="Q224" s="148">
        <v>1.1100000000000001E-3</v>
      </c>
      <c r="R224" s="148">
        <f>Q224*H224</f>
        <v>1.7760000000000001E-2</v>
      </c>
      <c r="S224" s="148">
        <v>0</v>
      </c>
      <c r="T224" s="149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0" t="s">
        <v>201</v>
      </c>
      <c r="AT224" s="150" t="s">
        <v>138</v>
      </c>
      <c r="AU224" s="150" t="s">
        <v>89</v>
      </c>
      <c r="AY224" s="14" t="s">
        <v>136</v>
      </c>
      <c r="BE224" s="151">
        <f>IF(N224="základná",J224,0)</f>
        <v>0</v>
      </c>
      <c r="BF224" s="151">
        <f>IF(N224="znížená",J224,0)</f>
        <v>0</v>
      </c>
      <c r="BG224" s="151">
        <f>IF(N224="zákl. prenesená",J224,0)</f>
        <v>0</v>
      </c>
      <c r="BH224" s="151">
        <f>IF(N224="zníž. prenesená",J224,0)</f>
        <v>0</v>
      </c>
      <c r="BI224" s="151">
        <f>IF(N224="nulová",J224,0)</f>
        <v>0</v>
      </c>
      <c r="BJ224" s="14" t="s">
        <v>89</v>
      </c>
      <c r="BK224" s="151">
        <f>ROUND(I224*H224,2)</f>
        <v>0</v>
      </c>
      <c r="BL224" s="14" t="s">
        <v>201</v>
      </c>
      <c r="BM224" s="150" t="s">
        <v>891</v>
      </c>
    </row>
    <row r="225" spans="1:65" s="2" customFormat="1" ht="24.2" customHeight="1">
      <c r="A225" s="26"/>
      <c r="B225" s="138"/>
      <c r="C225" s="139" t="s">
        <v>892</v>
      </c>
      <c r="D225" s="139" t="s">
        <v>138</v>
      </c>
      <c r="E225" s="140" t="s">
        <v>893</v>
      </c>
      <c r="F225" s="141" t="s">
        <v>894</v>
      </c>
      <c r="G225" s="142" t="s">
        <v>146</v>
      </c>
      <c r="H225" s="143">
        <v>2.7E-2</v>
      </c>
      <c r="I225" s="144"/>
      <c r="J225" s="144">
        <f>ROUND(I225*H225,2)</f>
        <v>0</v>
      </c>
      <c r="K225" s="145"/>
      <c r="L225" s="27"/>
      <c r="M225" s="146" t="s">
        <v>1</v>
      </c>
      <c r="N225" s="147" t="s">
        <v>36</v>
      </c>
      <c r="O225" s="148">
        <v>1.4</v>
      </c>
      <c r="P225" s="148">
        <f>O225*H225</f>
        <v>3.78E-2</v>
      </c>
      <c r="Q225" s="148">
        <v>0</v>
      </c>
      <c r="R225" s="148">
        <f>Q225*H225</f>
        <v>0</v>
      </c>
      <c r="S225" s="148">
        <v>0</v>
      </c>
      <c r="T225" s="149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0" t="s">
        <v>201</v>
      </c>
      <c r="AT225" s="150" t="s">
        <v>138</v>
      </c>
      <c r="AU225" s="150" t="s">
        <v>89</v>
      </c>
      <c r="AY225" s="14" t="s">
        <v>136</v>
      </c>
      <c r="BE225" s="151">
        <f>IF(N225="základná",J225,0)</f>
        <v>0</v>
      </c>
      <c r="BF225" s="151">
        <f>IF(N225="znížená",J225,0)</f>
        <v>0</v>
      </c>
      <c r="BG225" s="151">
        <f>IF(N225="zákl. prenesená",J225,0)</f>
        <v>0</v>
      </c>
      <c r="BH225" s="151">
        <f>IF(N225="zníž. prenesená",J225,0)</f>
        <v>0</v>
      </c>
      <c r="BI225" s="151">
        <f>IF(N225="nulová",J225,0)</f>
        <v>0</v>
      </c>
      <c r="BJ225" s="14" t="s">
        <v>89</v>
      </c>
      <c r="BK225" s="151">
        <f>ROUND(I225*H225,2)</f>
        <v>0</v>
      </c>
      <c r="BL225" s="14" t="s">
        <v>201</v>
      </c>
      <c r="BM225" s="150" t="s">
        <v>895</v>
      </c>
    </row>
    <row r="226" spans="1:65" s="12" customFormat="1" ht="25.9" customHeight="1">
      <c r="B226" s="126"/>
      <c r="D226" s="127" t="s">
        <v>69</v>
      </c>
      <c r="E226" s="128" t="s">
        <v>470</v>
      </c>
      <c r="F226" s="128" t="s">
        <v>471</v>
      </c>
      <c r="J226" s="129">
        <f>BK226</f>
        <v>0</v>
      </c>
      <c r="L226" s="126"/>
      <c r="M226" s="130"/>
      <c r="N226" s="131"/>
      <c r="O226" s="131"/>
      <c r="P226" s="132">
        <f>SUM(P227:P229)</f>
        <v>0</v>
      </c>
      <c r="Q226" s="131"/>
      <c r="R226" s="132">
        <f>SUM(R227:R229)</f>
        <v>0</v>
      </c>
      <c r="S226" s="131"/>
      <c r="T226" s="133">
        <f>SUM(T227:T229)</f>
        <v>0</v>
      </c>
      <c r="AR226" s="127" t="s">
        <v>156</v>
      </c>
      <c r="AT226" s="134" t="s">
        <v>69</v>
      </c>
      <c r="AU226" s="134" t="s">
        <v>70</v>
      </c>
      <c r="AY226" s="127" t="s">
        <v>136</v>
      </c>
      <c r="BK226" s="135">
        <f>SUM(BK227:BK229)</f>
        <v>0</v>
      </c>
    </row>
    <row r="227" spans="1:65" s="2" customFormat="1" ht="24.2" customHeight="1">
      <c r="A227" s="26"/>
      <c r="B227" s="138"/>
      <c r="C227" s="139" t="s">
        <v>896</v>
      </c>
      <c r="D227" s="139" t="s">
        <v>138</v>
      </c>
      <c r="E227" s="140" t="s">
        <v>644</v>
      </c>
      <c r="F227" s="141" t="s">
        <v>645</v>
      </c>
      <c r="G227" s="142" t="s">
        <v>151</v>
      </c>
      <c r="H227" s="143">
        <v>331.24799999999999</v>
      </c>
      <c r="I227" s="144"/>
      <c r="J227" s="144">
        <f>ROUND(I227*H227,2)</f>
        <v>0</v>
      </c>
      <c r="K227" s="145"/>
      <c r="L227" s="27"/>
      <c r="M227" s="146" t="s">
        <v>1</v>
      </c>
      <c r="N227" s="147" t="s">
        <v>36</v>
      </c>
      <c r="O227" s="148">
        <v>0</v>
      </c>
      <c r="P227" s="148">
        <f>O227*H227</f>
        <v>0</v>
      </c>
      <c r="Q227" s="148">
        <v>0</v>
      </c>
      <c r="R227" s="148">
        <f>Q227*H227</f>
        <v>0</v>
      </c>
      <c r="S227" s="148">
        <v>0</v>
      </c>
      <c r="T227" s="149">
        <f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0" t="s">
        <v>646</v>
      </c>
      <c r="AT227" s="150" t="s">
        <v>138</v>
      </c>
      <c r="AU227" s="150" t="s">
        <v>76</v>
      </c>
      <c r="AY227" s="14" t="s">
        <v>136</v>
      </c>
      <c r="BE227" s="151">
        <f>IF(N227="základná",J227,0)</f>
        <v>0</v>
      </c>
      <c r="BF227" s="151">
        <f>IF(N227="znížená",J227,0)</f>
        <v>0</v>
      </c>
      <c r="BG227" s="151">
        <f>IF(N227="zákl. prenesená",J227,0)</f>
        <v>0</v>
      </c>
      <c r="BH227" s="151">
        <f>IF(N227="zníž. prenesená",J227,0)</f>
        <v>0</v>
      </c>
      <c r="BI227" s="151">
        <f>IF(N227="nulová",J227,0)</f>
        <v>0</v>
      </c>
      <c r="BJ227" s="14" t="s">
        <v>89</v>
      </c>
      <c r="BK227" s="151">
        <f>ROUND(I227*H227,2)</f>
        <v>0</v>
      </c>
      <c r="BL227" s="14" t="s">
        <v>646</v>
      </c>
      <c r="BM227" s="150" t="s">
        <v>897</v>
      </c>
    </row>
    <row r="228" spans="1:65" s="2" customFormat="1" ht="24.2" customHeight="1">
      <c r="A228" s="26"/>
      <c r="B228" s="138"/>
      <c r="C228" s="139" t="s">
        <v>898</v>
      </c>
      <c r="D228" s="139" t="s">
        <v>138</v>
      </c>
      <c r="E228" s="140" t="s">
        <v>648</v>
      </c>
      <c r="F228" s="141" t="s">
        <v>649</v>
      </c>
      <c r="G228" s="142" t="s">
        <v>151</v>
      </c>
      <c r="H228" s="143">
        <v>331.24799999999999</v>
      </c>
      <c r="I228" s="144"/>
      <c r="J228" s="144">
        <f>ROUND(I228*H228,2)</f>
        <v>0</v>
      </c>
      <c r="K228" s="145"/>
      <c r="L228" s="27"/>
      <c r="M228" s="146" t="s">
        <v>1</v>
      </c>
      <c r="N228" s="147" t="s">
        <v>36</v>
      </c>
      <c r="O228" s="148">
        <v>0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0" t="s">
        <v>646</v>
      </c>
      <c r="AT228" s="150" t="s">
        <v>138</v>
      </c>
      <c r="AU228" s="150" t="s">
        <v>76</v>
      </c>
      <c r="AY228" s="14" t="s">
        <v>136</v>
      </c>
      <c r="BE228" s="151">
        <f>IF(N228="základná",J228,0)</f>
        <v>0</v>
      </c>
      <c r="BF228" s="151">
        <f>IF(N228="znížená",J228,0)</f>
        <v>0</v>
      </c>
      <c r="BG228" s="151">
        <f>IF(N228="zákl. prenesená",J228,0)</f>
        <v>0</v>
      </c>
      <c r="BH228" s="151">
        <f>IF(N228="zníž. prenesená",J228,0)</f>
        <v>0</v>
      </c>
      <c r="BI228" s="151">
        <f>IF(N228="nulová",J228,0)</f>
        <v>0</v>
      </c>
      <c r="BJ228" s="14" t="s">
        <v>89</v>
      </c>
      <c r="BK228" s="151">
        <f>ROUND(I228*H228,2)</f>
        <v>0</v>
      </c>
      <c r="BL228" s="14" t="s">
        <v>646</v>
      </c>
      <c r="BM228" s="150" t="s">
        <v>899</v>
      </c>
    </row>
    <row r="229" spans="1:65" s="2" customFormat="1" ht="14.45" customHeight="1">
      <c r="A229" s="26"/>
      <c r="B229" s="138"/>
      <c r="C229" s="139" t="s">
        <v>900</v>
      </c>
      <c r="D229" s="139" t="s">
        <v>138</v>
      </c>
      <c r="E229" s="140" t="s">
        <v>473</v>
      </c>
      <c r="F229" s="141" t="s">
        <v>474</v>
      </c>
      <c r="G229" s="142" t="s">
        <v>159</v>
      </c>
      <c r="H229" s="143">
        <v>1</v>
      </c>
      <c r="I229" s="144"/>
      <c r="J229" s="144">
        <f>ROUND(I229*H229,2)</f>
        <v>0</v>
      </c>
      <c r="K229" s="145"/>
      <c r="L229" s="27"/>
      <c r="M229" s="162" t="s">
        <v>1</v>
      </c>
      <c r="N229" s="163" t="s">
        <v>36</v>
      </c>
      <c r="O229" s="164">
        <v>0</v>
      </c>
      <c r="P229" s="164">
        <f>O229*H229</f>
        <v>0</v>
      </c>
      <c r="Q229" s="164">
        <v>0</v>
      </c>
      <c r="R229" s="164">
        <f>Q229*H229</f>
        <v>0</v>
      </c>
      <c r="S229" s="164">
        <v>0</v>
      </c>
      <c r="T229" s="165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0" t="s">
        <v>95</v>
      </c>
      <c r="AT229" s="150" t="s">
        <v>138</v>
      </c>
      <c r="AU229" s="150" t="s">
        <v>76</v>
      </c>
      <c r="AY229" s="14" t="s">
        <v>136</v>
      </c>
      <c r="BE229" s="151">
        <f>IF(N229="základná",J229,0)</f>
        <v>0</v>
      </c>
      <c r="BF229" s="151">
        <f>IF(N229="znížená",J229,0)</f>
        <v>0</v>
      </c>
      <c r="BG229" s="151">
        <f>IF(N229="zákl. prenesená",J229,0)</f>
        <v>0</v>
      </c>
      <c r="BH229" s="151">
        <f>IF(N229="zníž. prenesená",J229,0)</f>
        <v>0</v>
      </c>
      <c r="BI229" s="151">
        <f>IF(N229="nulová",J229,0)</f>
        <v>0</v>
      </c>
      <c r="BJ229" s="14" t="s">
        <v>89</v>
      </c>
      <c r="BK229" s="151">
        <f>ROUND(I229*H229,2)</f>
        <v>0</v>
      </c>
      <c r="BL229" s="14" t="s">
        <v>95</v>
      </c>
      <c r="BM229" s="150" t="s">
        <v>475</v>
      </c>
    </row>
    <row r="230" spans="1:65" s="2" customFormat="1" ht="6.95" customHeight="1">
      <c r="A230" s="26"/>
      <c r="B230" s="41"/>
      <c r="C230" s="42"/>
      <c r="D230" s="42"/>
      <c r="E230" s="42"/>
      <c r="F230" s="42"/>
      <c r="G230" s="42"/>
      <c r="H230" s="42"/>
      <c r="I230" s="42"/>
      <c r="J230" s="42"/>
      <c r="K230" s="42"/>
      <c r="L230" s="27"/>
      <c r="M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</row>
  </sheetData>
  <autoFilter ref="C126:K229" xr:uid="{00000000-0009-0000-0000-000008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71"/>
  <sheetViews>
    <sheetView showGridLines="0" topLeftCell="A107" workbookViewId="0">
      <selection activeCell="I126" sqref="I1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98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2" t="str">
        <f>'Rekapitulácia stavby'!K6</f>
        <v>Vodozádržné opatrenia v obci Vinica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99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2" t="s">
        <v>901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44306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17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6" t="str">
        <f>'Rekapitulácia stavby'!E14</f>
        <v xml:space="preserve"> </v>
      </c>
      <c r="F18" s="176"/>
      <c r="G18" s="176"/>
      <c r="H18" s="176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24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25</v>
      </c>
      <c r="F21" s="26"/>
      <c r="G21" s="26"/>
      <c r="H21" s="26"/>
      <c r="I21" s="23" t="s">
        <v>21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28</v>
      </c>
      <c r="F24" s="26"/>
      <c r="G24" s="26"/>
      <c r="H24" s="26"/>
      <c r="I24" s="23" t="s">
        <v>21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8" t="s">
        <v>1</v>
      </c>
      <c r="F27" s="178"/>
      <c r="G27" s="178"/>
      <c r="H27" s="178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ROUND((SUM(BE123:BE170)),  2)</f>
        <v>0</v>
      </c>
      <c r="G33" s="26"/>
      <c r="H33" s="26"/>
      <c r="I33" s="95">
        <v>0.2</v>
      </c>
      <c r="J33" s="94">
        <f>ROUND(((SUM(BE123:BE170))*I33),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ROUND((SUM(BF123:BF170)),  2)</f>
        <v>0</v>
      </c>
      <c r="G34" s="26"/>
      <c r="H34" s="26"/>
      <c r="I34" s="95">
        <v>0.2</v>
      </c>
      <c r="J34" s="94">
        <f>ROUND(((SUM(BF123:BF170))*I34),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ROUND((SUM(BG123:BG170)),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ROUND((SUM(BH123:BH170)),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ROUND((SUM(BI123:BI170)),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Vodozádržné opatrenia v obci Vinica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2" t="str">
        <f>E9</f>
        <v>4 - SO04 Spevnená plocha pri KD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Obec Vinica</v>
      </c>
      <c r="G89" s="26"/>
      <c r="H89" s="26"/>
      <c r="I89" s="23" t="s">
        <v>18</v>
      </c>
      <c r="J89" s="49">
        <f>IF(J12="","",J12)</f>
        <v>44306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Obec Vinica</v>
      </c>
      <c r="G91" s="26"/>
      <c r="H91" s="26"/>
      <c r="I91" s="23" t="s">
        <v>24</v>
      </c>
      <c r="J91" s="24" t="str">
        <f>E21</f>
        <v>JM1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Ing. Feciľak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101</v>
      </c>
      <c r="D94" s="96"/>
      <c r="E94" s="96"/>
      <c r="F94" s="96"/>
      <c r="G94" s="96"/>
      <c r="H94" s="96"/>
      <c r="I94" s="96"/>
      <c r="J94" s="105" t="s">
        <v>102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103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104</v>
      </c>
    </row>
    <row r="97" spans="1:31" s="9" customFormat="1" ht="24.95" customHeight="1">
      <c r="B97" s="107"/>
      <c r="D97" s="108" t="s">
        <v>105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1:31" s="10" customFormat="1" ht="19.899999999999999" customHeight="1">
      <c r="B98" s="111"/>
      <c r="D98" s="112" t="s">
        <v>106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1:31" s="10" customFormat="1" ht="19.899999999999999" customHeight="1">
      <c r="B99" s="111"/>
      <c r="D99" s="112" t="s">
        <v>492</v>
      </c>
      <c r="E99" s="113"/>
      <c r="F99" s="113"/>
      <c r="G99" s="113"/>
      <c r="H99" s="113"/>
      <c r="I99" s="113"/>
      <c r="J99" s="114">
        <f>J143</f>
        <v>0</v>
      </c>
      <c r="L99" s="111"/>
    </row>
    <row r="100" spans="1:31" s="10" customFormat="1" ht="19.899999999999999" customHeight="1">
      <c r="B100" s="111"/>
      <c r="D100" s="112" t="s">
        <v>493</v>
      </c>
      <c r="E100" s="113"/>
      <c r="F100" s="113"/>
      <c r="G100" s="113"/>
      <c r="H100" s="113"/>
      <c r="I100" s="113"/>
      <c r="J100" s="114">
        <f>J147</f>
        <v>0</v>
      </c>
      <c r="L100" s="111"/>
    </row>
    <row r="101" spans="1:31" s="10" customFormat="1" ht="19.899999999999999" customHeight="1">
      <c r="B101" s="111"/>
      <c r="D101" s="112" t="s">
        <v>110</v>
      </c>
      <c r="E101" s="113"/>
      <c r="F101" s="113"/>
      <c r="G101" s="113"/>
      <c r="H101" s="113"/>
      <c r="I101" s="113"/>
      <c r="J101" s="114">
        <f>J154</f>
        <v>0</v>
      </c>
      <c r="L101" s="111"/>
    </row>
    <row r="102" spans="1:31" s="10" customFormat="1" ht="19.899999999999999" customHeight="1">
      <c r="B102" s="111"/>
      <c r="D102" s="112" t="s">
        <v>111</v>
      </c>
      <c r="E102" s="113"/>
      <c r="F102" s="113"/>
      <c r="G102" s="113"/>
      <c r="H102" s="113"/>
      <c r="I102" s="113"/>
      <c r="J102" s="114">
        <f>J165</f>
        <v>0</v>
      </c>
      <c r="L102" s="111"/>
    </row>
    <row r="103" spans="1:31" s="9" customFormat="1" ht="24.95" customHeight="1">
      <c r="B103" s="107"/>
      <c r="D103" s="108" t="s">
        <v>121</v>
      </c>
      <c r="E103" s="109"/>
      <c r="F103" s="109"/>
      <c r="G103" s="109"/>
      <c r="H103" s="109"/>
      <c r="I103" s="109"/>
      <c r="J103" s="110">
        <f>J167</f>
        <v>0</v>
      </c>
      <c r="L103" s="107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122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2" t="str">
        <f>E7</f>
        <v>Vodozádržné opatrenia v obci Vinica</v>
      </c>
      <c r="F113" s="203"/>
      <c r="G113" s="203"/>
      <c r="H113" s="20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99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2" t="str">
        <f>E9</f>
        <v>4 - SO04 Spevnená plocha pri KD</v>
      </c>
      <c r="F115" s="201"/>
      <c r="G115" s="201"/>
      <c r="H115" s="20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Obec Vinica</v>
      </c>
      <c r="G117" s="26"/>
      <c r="H117" s="26"/>
      <c r="I117" s="23" t="s">
        <v>18</v>
      </c>
      <c r="J117" s="49">
        <f>IF(J12="","",J12)</f>
        <v>44306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Obec Vinica</v>
      </c>
      <c r="G119" s="26"/>
      <c r="H119" s="26"/>
      <c r="I119" s="23" t="s">
        <v>24</v>
      </c>
      <c r="J119" s="24" t="str">
        <f>E21</f>
        <v>JM1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22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E24</f>
        <v>Ing. Feciľak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123</v>
      </c>
      <c r="D122" s="118" t="s">
        <v>55</v>
      </c>
      <c r="E122" s="118" t="s">
        <v>51</v>
      </c>
      <c r="F122" s="118" t="s">
        <v>52</v>
      </c>
      <c r="G122" s="118" t="s">
        <v>124</v>
      </c>
      <c r="H122" s="118" t="s">
        <v>125</v>
      </c>
      <c r="I122" s="118" t="s">
        <v>126</v>
      </c>
      <c r="J122" s="119" t="s">
        <v>102</v>
      </c>
      <c r="K122" s="120" t="s">
        <v>127</v>
      </c>
      <c r="L122" s="121"/>
      <c r="M122" s="56" t="s">
        <v>1</v>
      </c>
      <c r="N122" s="57" t="s">
        <v>34</v>
      </c>
      <c r="O122" s="57" t="s">
        <v>128</v>
      </c>
      <c r="P122" s="57" t="s">
        <v>129</v>
      </c>
      <c r="Q122" s="57" t="s">
        <v>130</v>
      </c>
      <c r="R122" s="57" t="s">
        <v>131</v>
      </c>
      <c r="S122" s="57" t="s">
        <v>132</v>
      </c>
      <c r="T122" s="58" t="s">
        <v>133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103</v>
      </c>
      <c r="D123" s="26"/>
      <c r="E123" s="26"/>
      <c r="F123" s="26"/>
      <c r="G123" s="26"/>
      <c r="H123" s="26"/>
      <c r="I123" s="26"/>
      <c r="J123" s="122">
        <f>BK123</f>
        <v>0</v>
      </c>
      <c r="K123" s="26"/>
      <c r="L123" s="27"/>
      <c r="M123" s="59"/>
      <c r="N123" s="50"/>
      <c r="O123" s="60"/>
      <c r="P123" s="123">
        <f>P124+P167</f>
        <v>2258.7537080000002</v>
      </c>
      <c r="Q123" s="60"/>
      <c r="R123" s="123">
        <f>R124+R167</f>
        <v>833.68867840999997</v>
      </c>
      <c r="S123" s="60"/>
      <c r="T123" s="124">
        <f>T124+T167</f>
        <v>277.20091000000002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104</v>
      </c>
      <c r="BK123" s="125">
        <f>BK124+BK167</f>
        <v>0</v>
      </c>
    </row>
    <row r="124" spans="1:65" s="12" customFormat="1" ht="25.9" customHeight="1">
      <c r="B124" s="126"/>
      <c r="D124" s="127" t="s">
        <v>69</v>
      </c>
      <c r="E124" s="128" t="s">
        <v>134</v>
      </c>
      <c r="F124" s="128" t="s">
        <v>135</v>
      </c>
      <c r="J124" s="129">
        <f>BK124</f>
        <v>0</v>
      </c>
      <c r="L124" s="126"/>
      <c r="M124" s="130"/>
      <c r="N124" s="131"/>
      <c r="O124" s="131"/>
      <c r="P124" s="132">
        <f>P125+P143+P147+P154+P165</f>
        <v>2258.7537080000002</v>
      </c>
      <c r="Q124" s="131"/>
      <c r="R124" s="132">
        <f>R125+R143+R147+R154+R165</f>
        <v>833.68867840999997</v>
      </c>
      <c r="S124" s="131"/>
      <c r="T124" s="133">
        <f>T125+T143+T147+T154+T165</f>
        <v>277.20091000000002</v>
      </c>
      <c r="AR124" s="127" t="s">
        <v>76</v>
      </c>
      <c r="AT124" s="134" t="s">
        <v>69</v>
      </c>
      <c r="AU124" s="134" t="s">
        <v>70</v>
      </c>
      <c r="AY124" s="127" t="s">
        <v>136</v>
      </c>
      <c r="BK124" s="135">
        <f>BK125+BK143+BK147+BK154+BK165</f>
        <v>0</v>
      </c>
    </row>
    <row r="125" spans="1:65" s="12" customFormat="1" ht="22.9" customHeight="1">
      <c r="B125" s="126"/>
      <c r="D125" s="127" t="s">
        <v>69</v>
      </c>
      <c r="E125" s="136" t="s">
        <v>76</v>
      </c>
      <c r="F125" s="136" t="s">
        <v>137</v>
      </c>
      <c r="J125" s="137">
        <f>BK125</f>
        <v>0</v>
      </c>
      <c r="L125" s="126"/>
      <c r="M125" s="130"/>
      <c r="N125" s="131"/>
      <c r="O125" s="131"/>
      <c r="P125" s="132">
        <f>SUM(P126:P142)</f>
        <v>810.81695500000001</v>
      </c>
      <c r="Q125" s="131"/>
      <c r="R125" s="132">
        <f>SUM(R126:R142)</f>
        <v>52.292849999999994</v>
      </c>
      <c r="S125" s="131"/>
      <c r="T125" s="133">
        <f>SUM(T126:T142)</f>
        <v>277.20091000000002</v>
      </c>
      <c r="AR125" s="127" t="s">
        <v>76</v>
      </c>
      <c r="AT125" s="134" t="s">
        <v>69</v>
      </c>
      <c r="AU125" s="134" t="s">
        <v>76</v>
      </c>
      <c r="AY125" s="127" t="s">
        <v>136</v>
      </c>
      <c r="BK125" s="135">
        <f>SUM(BK126:BK142)</f>
        <v>0</v>
      </c>
    </row>
    <row r="126" spans="1:65" s="2" customFormat="1" ht="24.2" customHeight="1">
      <c r="A126" s="26"/>
      <c r="B126" s="138"/>
      <c r="C126" s="139" t="s">
        <v>76</v>
      </c>
      <c r="D126" s="139" t="s">
        <v>138</v>
      </c>
      <c r="E126" s="140" t="s">
        <v>902</v>
      </c>
      <c r="F126" s="141" t="s">
        <v>903</v>
      </c>
      <c r="G126" s="142" t="s">
        <v>151</v>
      </c>
      <c r="H126" s="143">
        <v>477.11</v>
      </c>
      <c r="I126" s="144"/>
      <c r="J126" s="144">
        <f t="shared" ref="J126:J142" si="0">ROUND(I126*H126,2)</f>
        <v>0</v>
      </c>
      <c r="K126" s="145"/>
      <c r="L126" s="27"/>
      <c r="M126" s="146" t="s">
        <v>1</v>
      </c>
      <c r="N126" s="147" t="s">
        <v>36</v>
      </c>
      <c r="O126" s="148">
        <v>7.3999999999999996E-2</v>
      </c>
      <c r="P126" s="148">
        <f t="shared" ref="P126:P142" si="1">O126*H126</f>
        <v>35.306139999999999</v>
      </c>
      <c r="Q126" s="148">
        <v>0</v>
      </c>
      <c r="R126" s="148">
        <f t="shared" ref="R126:R142" si="2">Q126*H126</f>
        <v>0</v>
      </c>
      <c r="S126" s="148">
        <v>0.18099999999999999</v>
      </c>
      <c r="T126" s="149">
        <f t="shared" ref="T126:T142" si="3">S126*H126</f>
        <v>86.356909999999999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95</v>
      </c>
      <c r="AT126" s="150" t="s">
        <v>138</v>
      </c>
      <c r="AU126" s="150" t="s">
        <v>89</v>
      </c>
      <c r="AY126" s="14" t="s">
        <v>136</v>
      </c>
      <c r="BE126" s="151">
        <f t="shared" ref="BE126:BE142" si="4">IF(N126="základná",J126,0)</f>
        <v>0</v>
      </c>
      <c r="BF126" s="151">
        <f t="shared" ref="BF126:BF142" si="5">IF(N126="znížená",J126,0)</f>
        <v>0</v>
      </c>
      <c r="BG126" s="151">
        <f t="shared" ref="BG126:BG142" si="6">IF(N126="zákl. prenesená",J126,0)</f>
        <v>0</v>
      </c>
      <c r="BH126" s="151">
        <f t="shared" ref="BH126:BH142" si="7">IF(N126="zníž. prenesená",J126,0)</f>
        <v>0</v>
      </c>
      <c r="BI126" s="151">
        <f t="shared" ref="BI126:BI142" si="8">IF(N126="nulová",J126,0)</f>
        <v>0</v>
      </c>
      <c r="BJ126" s="14" t="s">
        <v>89</v>
      </c>
      <c r="BK126" s="151">
        <f t="shared" ref="BK126:BK142" si="9">ROUND(I126*H126,2)</f>
        <v>0</v>
      </c>
      <c r="BL126" s="14" t="s">
        <v>95</v>
      </c>
      <c r="BM126" s="150" t="s">
        <v>904</v>
      </c>
    </row>
    <row r="127" spans="1:65" s="2" customFormat="1" ht="24.2" customHeight="1">
      <c r="A127" s="26"/>
      <c r="B127" s="138"/>
      <c r="C127" s="139" t="s">
        <v>89</v>
      </c>
      <c r="D127" s="139" t="s">
        <v>138</v>
      </c>
      <c r="E127" s="140" t="s">
        <v>905</v>
      </c>
      <c r="F127" s="141" t="s">
        <v>906</v>
      </c>
      <c r="G127" s="142" t="s">
        <v>151</v>
      </c>
      <c r="H127" s="143">
        <v>477.11</v>
      </c>
      <c r="I127" s="144"/>
      <c r="J127" s="144">
        <f t="shared" si="0"/>
        <v>0</v>
      </c>
      <c r="K127" s="145"/>
      <c r="L127" s="27"/>
      <c r="M127" s="146" t="s">
        <v>1</v>
      </c>
      <c r="N127" s="147" t="s">
        <v>36</v>
      </c>
      <c r="O127" s="148">
        <v>0.113</v>
      </c>
      <c r="P127" s="148">
        <f t="shared" si="1"/>
        <v>53.913430000000005</v>
      </c>
      <c r="Q127" s="148">
        <v>0</v>
      </c>
      <c r="R127" s="148">
        <f t="shared" si="2"/>
        <v>0</v>
      </c>
      <c r="S127" s="148">
        <v>0.4</v>
      </c>
      <c r="T127" s="149">
        <f t="shared" si="3"/>
        <v>190.84400000000002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95</v>
      </c>
      <c r="AT127" s="150" t="s">
        <v>138</v>
      </c>
      <c r="AU127" s="150" t="s">
        <v>89</v>
      </c>
      <c r="AY127" s="14" t="s">
        <v>136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89</v>
      </c>
      <c r="BK127" s="151">
        <f t="shared" si="9"/>
        <v>0</v>
      </c>
      <c r="BL127" s="14" t="s">
        <v>95</v>
      </c>
      <c r="BM127" s="150" t="s">
        <v>907</v>
      </c>
    </row>
    <row r="128" spans="1:65" s="2" customFormat="1" ht="24.2" customHeight="1">
      <c r="A128" s="26"/>
      <c r="B128" s="138"/>
      <c r="C128" s="139" t="s">
        <v>92</v>
      </c>
      <c r="D128" s="139" t="s">
        <v>138</v>
      </c>
      <c r="E128" s="140" t="s">
        <v>908</v>
      </c>
      <c r="F128" s="141" t="s">
        <v>909</v>
      </c>
      <c r="G128" s="142" t="s">
        <v>141</v>
      </c>
      <c r="H128" s="143">
        <v>162.21700000000001</v>
      </c>
      <c r="I128" s="144"/>
      <c r="J128" s="144">
        <f t="shared" si="0"/>
        <v>0</v>
      </c>
      <c r="K128" s="145"/>
      <c r="L128" s="27"/>
      <c r="M128" s="146" t="s">
        <v>1</v>
      </c>
      <c r="N128" s="147" t="s">
        <v>36</v>
      </c>
      <c r="O128" s="148">
        <v>0.46</v>
      </c>
      <c r="P128" s="148">
        <f t="shared" si="1"/>
        <v>74.619820000000004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95</v>
      </c>
      <c r="AT128" s="150" t="s">
        <v>138</v>
      </c>
      <c r="AU128" s="150" t="s">
        <v>89</v>
      </c>
      <c r="AY128" s="14" t="s">
        <v>136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89</v>
      </c>
      <c r="BK128" s="151">
        <f t="shared" si="9"/>
        <v>0</v>
      </c>
      <c r="BL128" s="14" t="s">
        <v>95</v>
      </c>
      <c r="BM128" s="150" t="s">
        <v>517</v>
      </c>
    </row>
    <row r="129" spans="1:65" s="2" customFormat="1" ht="24.2" customHeight="1">
      <c r="A129" s="26"/>
      <c r="B129" s="138"/>
      <c r="C129" s="139" t="s">
        <v>95</v>
      </c>
      <c r="D129" s="139" t="s">
        <v>138</v>
      </c>
      <c r="E129" s="140" t="s">
        <v>518</v>
      </c>
      <c r="F129" s="141" t="s">
        <v>519</v>
      </c>
      <c r="G129" s="142" t="s">
        <v>141</v>
      </c>
      <c r="H129" s="143">
        <v>162.21700000000001</v>
      </c>
      <c r="I129" s="144"/>
      <c r="J129" s="144">
        <f t="shared" si="0"/>
        <v>0</v>
      </c>
      <c r="K129" s="145"/>
      <c r="L129" s="27"/>
      <c r="M129" s="146" t="s">
        <v>1</v>
      </c>
      <c r="N129" s="147" t="s">
        <v>36</v>
      </c>
      <c r="O129" s="148">
        <v>5.6000000000000001E-2</v>
      </c>
      <c r="P129" s="148">
        <f t="shared" si="1"/>
        <v>9.0841520000000013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95</v>
      </c>
      <c r="AT129" s="150" t="s">
        <v>138</v>
      </c>
      <c r="AU129" s="150" t="s">
        <v>89</v>
      </c>
      <c r="AY129" s="14" t="s">
        <v>136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89</v>
      </c>
      <c r="BK129" s="151">
        <f t="shared" si="9"/>
        <v>0</v>
      </c>
      <c r="BL129" s="14" t="s">
        <v>95</v>
      </c>
      <c r="BM129" s="150" t="s">
        <v>520</v>
      </c>
    </row>
    <row r="130" spans="1:65" s="2" customFormat="1" ht="24.2" customHeight="1">
      <c r="A130" s="26"/>
      <c r="B130" s="138"/>
      <c r="C130" s="139" t="s">
        <v>156</v>
      </c>
      <c r="D130" s="139" t="s">
        <v>138</v>
      </c>
      <c r="E130" s="140" t="s">
        <v>521</v>
      </c>
      <c r="F130" s="141" t="s">
        <v>522</v>
      </c>
      <c r="G130" s="142" t="s">
        <v>141</v>
      </c>
      <c r="H130" s="143">
        <v>162.21700000000001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36</v>
      </c>
      <c r="O130" s="148">
        <v>6.9000000000000006E-2</v>
      </c>
      <c r="P130" s="148">
        <f t="shared" si="1"/>
        <v>11.192973000000002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95</v>
      </c>
      <c r="AT130" s="150" t="s">
        <v>138</v>
      </c>
      <c r="AU130" s="150" t="s">
        <v>89</v>
      </c>
      <c r="AY130" s="14" t="s">
        <v>136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89</v>
      </c>
      <c r="BK130" s="151">
        <f t="shared" si="9"/>
        <v>0</v>
      </c>
      <c r="BL130" s="14" t="s">
        <v>95</v>
      </c>
      <c r="BM130" s="150" t="s">
        <v>523</v>
      </c>
    </row>
    <row r="131" spans="1:65" s="2" customFormat="1" ht="24.2" customHeight="1">
      <c r="A131" s="26"/>
      <c r="B131" s="138"/>
      <c r="C131" s="139" t="s">
        <v>161</v>
      </c>
      <c r="D131" s="139" t="s">
        <v>138</v>
      </c>
      <c r="E131" s="140" t="s">
        <v>910</v>
      </c>
      <c r="F131" s="141" t="s">
        <v>911</v>
      </c>
      <c r="G131" s="142" t="s">
        <v>141</v>
      </c>
      <c r="H131" s="143">
        <v>162.21700000000001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36</v>
      </c>
      <c r="O131" s="148">
        <v>7.3999999999999996E-2</v>
      </c>
      <c r="P131" s="148">
        <f t="shared" si="1"/>
        <v>12.004058000000001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95</v>
      </c>
      <c r="AT131" s="150" t="s">
        <v>138</v>
      </c>
      <c r="AU131" s="150" t="s">
        <v>89</v>
      </c>
      <c r="AY131" s="14" t="s">
        <v>136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89</v>
      </c>
      <c r="BK131" s="151">
        <f t="shared" si="9"/>
        <v>0</v>
      </c>
      <c r="BL131" s="14" t="s">
        <v>95</v>
      </c>
      <c r="BM131" s="150" t="s">
        <v>526</v>
      </c>
    </row>
    <row r="132" spans="1:65" s="2" customFormat="1" ht="14.45" customHeight="1">
      <c r="A132" s="26"/>
      <c r="B132" s="138"/>
      <c r="C132" s="139" t="s">
        <v>165</v>
      </c>
      <c r="D132" s="139" t="s">
        <v>138</v>
      </c>
      <c r="E132" s="140" t="s">
        <v>527</v>
      </c>
      <c r="F132" s="141" t="s">
        <v>528</v>
      </c>
      <c r="G132" s="142" t="s">
        <v>141</v>
      </c>
      <c r="H132" s="143">
        <v>162.21700000000001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36</v>
      </c>
      <c r="O132" s="148">
        <v>0.61699999999999999</v>
      </c>
      <c r="P132" s="148">
        <f t="shared" si="1"/>
        <v>100.087889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95</v>
      </c>
      <c r="AT132" s="150" t="s">
        <v>138</v>
      </c>
      <c r="AU132" s="150" t="s">
        <v>89</v>
      </c>
      <c r="AY132" s="14" t="s">
        <v>136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89</v>
      </c>
      <c r="BK132" s="151">
        <f t="shared" si="9"/>
        <v>0</v>
      </c>
      <c r="BL132" s="14" t="s">
        <v>95</v>
      </c>
      <c r="BM132" s="150" t="s">
        <v>529</v>
      </c>
    </row>
    <row r="133" spans="1:65" s="2" customFormat="1" ht="37.9" customHeight="1">
      <c r="A133" s="26"/>
      <c r="B133" s="138"/>
      <c r="C133" s="139" t="s">
        <v>147</v>
      </c>
      <c r="D133" s="139" t="s">
        <v>138</v>
      </c>
      <c r="E133" s="140" t="s">
        <v>530</v>
      </c>
      <c r="F133" s="141" t="s">
        <v>531</v>
      </c>
      <c r="G133" s="142" t="s">
        <v>141</v>
      </c>
      <c r="H133" s="143">
        <v>162.21700000000001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36</v>
      </c>
      <c r="O133" s="148">
        <v>5.5E-2</v>
      </c>
      <c r="P133" s="148">
        <f t="shared" si="1"/>
        <v>8.9219350000000013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95</v>
      </c>
      <c r="AT133" s="150" t="s">
        <v>138</v>
      </c>
      <c r="AU133" s="150" t="s">
        <v>89</v>
      </c>
      <c r="AY133" s="14" t="s">
        <v>136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89</v>
      </c>
      <c r="BK133" s="151">
        <f t="shared" si="9"/>
        <v>0</v>
      </c>
      <c r="BL133" s="14" t="s">
        <v>95</v>
      </c>
      <c r="BM133" s="150" t="s">
        <v>532</v>
      </c>
    </row>
    <row r="134" spans="1:65" s="2" customFormat="1" ht="24.2" customHeight="1">
      <c r="A134" s="26"/>
      <c r="B134" s="138"/>
      <c r="C134" s="139" t="s">
        <v>172</v>
      </c>
      <c r="D134" s="139" t="s">
        <v>138</v>
      </c>
      <c r="E134" s="140" t="s">
        <v>533</v>
      </c>
      <c r="F134" s="141" t="s">
        <v>534</v>
      </c>
      <c r="G134" s="142" t="s">
        <v>141</v>
      </c>
      <c r="H134" s="143">
        <v>23.856000000000002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36</v>
      </c>
      <c r="O134" s="148">
        <v>1.4999999999999999E-2</v>
      </c>
      <c r="P134" s="148">
        <f t="shared" si="1"/>
        <v>0.35783999999999999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95</v>
      </c>
      <c r="AT134" s="150" t="s">
        <v>138</v>
      </c>
      <c r="AU134" s="150" t="s">
        <v>89</v>
      </c>
      <c r="AY134" s="14" t="s">
        <v>136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89</v>
      </c>
      <c r="BK134" s="151">
        <f t="shared" si="9"/>
        <v>0</v>
      </c>
      <c r="BL134" s="14" t="s">
        <v>95</v>
      </c>
      <c r="BM134" s="150" t="s">
        <v>535</v>
      </c>
    </row>
    <row r="135" spans="1:65" s="2" customFormat="1" ht="14.45" customHeight="1">
      <c r="A135" s="26"/>
      <c r="B135" s="138"/>
      <c r="C135" s="139" t="s">
        <v>177</v>
      </c>
      <c r="D135" s="139" t="s">
        <v>138</v>
      </c>
      <c r="E135" s="140" t="s">
        <v>536</v>
      </c>
      <c r="F135" s="141" t="s">
        <v>537</v>
      </c>
      <c r="G135" s="142" t="s">
        <v>151</v>
      </c>
      <c r="H135" s="143">
        <v>254.042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36</v>
      </c>
      <c r="O135" s="148">
        <v>6.0999999999999999E-2</v>
      </c>
      <c r="P135" s="148">
        <f t="shared" si="1"/>
        <v>15.496561999999999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95</v>
      </c>
      <c r="AT135" s="150" t="s">
        <v>138</v>
      </c>
      <c r="AU135" s="150" t="s">
        <v>89</v>
      </c>
      <c r="AY135" s="14" t="s">
        <v>136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89</v>
      </c>
      <c r="BK135" s="151">
        <f t="shared" si="9"/>
        <v>0</v>
      </c>
      <c r="BL135" s="14" t="s">
        <v>95</v>
      </c>
      <c r="BM135" s="150" t="s">
        <v>538</v>
      </c>
    </row>
    <row r="136" spans="1:65" s="2" customFormat="1" ht="14.45" customHeight="1">
      <c r="A136" s="26"/>
      <c r="B136" s="138"/>
      <c r="C136" s="152" t="s">
        <v>181</v>
      </c>
      <c r="D136" s="152" t="s">
        <v>143</v>
      </c>
      <c r="E136" s="153" t="s">
        <v>539</v>
      </c>
      <c r="F136" s="154" t="s">
        <v>540</v>
      </c>
      <c r="G136" s="155" t="s">
        <v>541</v>
      </c>
      <c r="H136" s="156">
        <v>7.85</v>
      </c>
      <c r="I136" s="157"/>
      <c r="J136" s="157">
        <f t="shared" si="0"/>
        <v>0</v>
      </c>
      <c r="K136" s="158"/>
      <c r="L136" s="159"/>
      <c r="M136" s="160" t="s">
        <v>1</v>
      </c>
      <c r="N136" s="161" t="s">
        <v>36</v>
      </c>
      <c r="O136" s="148">
        <v>0</v>
      </c>
      <c r="P136" s="148">
        <f t="shared" si="1"/>
        <v>0</v>
      </c>
      <c r="Q136" s="148">
        <v>1E-3</v>
      </c>
      <c r="R136" s="148">
        <f t="shared" si="2"/>
        <v>7.8499999999999993E-3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147</v>
      </c>
      <c r="AT136" s="150" t="s">
        <v>143</v>
      </c>
      <c r="AU136" s="150" t="s">
        <v>89</v>
      </c>
      <c r="AY136" s="14" t="s">
        <v>136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89</v>
      </c>
      <c r="BK136" s="151">
        <f t="shared" si="9"/>
        <v>0</v>
      </c>
      <c r="BL136" s="14" t="s">
        <v>95</v>
      </c>
      <c r="BM136" s="150" t="s">
        <v>542</v>
      </c>
    </row>
    <row r="137" spans="1:65" s="2" customFormat="1" ht="14.45" customHeight="1">
      <c r="A137" s="26"/>
      <c r="B137" s="138"/>
      <c r="C137" s="139" t="s">
        <v>185</v>
      </c>
      <c r="D137" s="139" t="s">
        <v>138</v>
      </c>
      <c r="E137" s="140" t="s">
        <v>543</v>
      </c>
      <c r="F137" s="141" t="s">
        <v>544</v>
      </c>
      <c r="G137" s="142" t="s">
        <v>151</v>
      </c>
      <c r="H137" s="143">
        <v>477.11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36</v>
      </c>
      <c r="O137" s="148">
        <v>1.7000000000000001E-2</v>
      </c>
      <c r="P137" s="148">
        <f t="shared" si="1"/>
        <v>8.1108700000000002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95</v>
      </c>
      <c r="AT137" s="150" t="s">
        <v>138</v>
      </c>
      <c r="AU137" s="150" t="s">
        <v>89</v>
      </c>
      <c r="AY137" s="14" t="s">
        <v>136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89</v>
      </c>
      <c r="BK137" s="151">
        <f t="shared" si="9"/>
        <v>0</v>
      </c>
      <c r="BL137" s="14" t="s">
        <v>95</v>
      </c>
      <c r="BM137" s="150" t="s">
        <v>545</v>
      </c>
    </row>
    <row r="138" spans="1:65" s="2" customFormat="1" ht="24.2" customHeight="1">
      <c r="A138" s="26"/>
      <c r="B138" s="138"/>
      <c r="C138" s="139" t="s">
        <v>189</v>
      </c>
      <c r="D138" s="139" t="s">
        <v>138</v>
      </c>
      <c r="E138" s="140" t="s">
        <v>546</v>
      </c>
      <c r="F138" s="141" t="s">
        <v>547</v>
      </c>
      <c r="G138" s="142" t="s">
        <v>151</v>
      </c>
      <c r="H138" s="143">
        <v>254.042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36</v>
      </c>
      <c r="O138" s="148">
        <v>0.128</v>
      </c>
      <c r="P138" s="148">
        <f t="shared" si="1"/>
        <v>32.517375999999999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95</v>
      </c>
      <c r="AT138" s="150" t="s">
        <v>138</v>
      </c>
      <c r="AU138" s="150" t="s">
        <v>89</v>
      </c>
      <c r="AY138" s="14" t="s">
        <v>136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89</v>
      </c>
      <c r="BK138" s="151">
        <f t="shared" si="9"/>
        <v>0</v>
      </c>
      <c r="BL138" s="14" t="s">
        <v>95</v>
      </c>
      <c r="BM138" s="150" t="s">
        <v>548</v>
      </c>
    </row>
    <row r="139" spans="1:65" s="2" customFormat="1" ht="14.45" customHeight="1">
      <c r="A139" s="26"/>
      <c r="B139" s="138"/>
      <c r="C139" s="152" t="s">
        <v>193</v>
      </c>
      <c r="D139" s="152" t="s">
        <v>143</v>
      </c>
      <c r="E139" s="153" t="s">
        <v>549</v>
      </c>
      <c r="F139" s="154" t="s">
        <v>550</v>
      </c>
      <c r="G139" s="155" t="s">
        <v>146</v>
      </c>
      <c r="H139" s="156">
        <v>52.284999999999997</v>
      </c>
      <c r="I139" s="157"/>
      <c r="J139" s="157">
        <f t="shared" si="0"/>
        <v>0</v>
      </c>
      <c r="K139" s="158"/>
      <c r="L139" s="159"/>
      <c r="M139" s="160" t="s">
        <v>1</v>
      </c>
      <c r="N139" s="161" t="s">
        <v>36</v>
      </c>
      <c r="O139" s="148">
        <v>0</v>
      </c>
      <c r="P139" s="148">
        <f t="shared" si="1"/>
        <v>0</v>
      </c>
      <c r="Q139" s="148">
        <v>1</v>
      </c>
      <c r="R139" s="148">
        <f t="shared" si="2"/>
        <v>52.284999999999997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147</v>
      </c>
      <c r="AT139" s="150" t="s">
        <v>143</v>
      </c>
      <c r="AU139" s="150" t="s">
        <v>89</v>
      </c>
      <c r="AY139" s="14" t="s">
        <v>136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89</v>
      </c>
      <c r="BK139" s="151">
        <f t="shared" si="9"/>
        <v>0</v>
      </c>
      <c r="BL139" s="14" t="s">
        <v>95</v>
      </c>
      <c r="BM139" s="150" t="s">
        <v>551</v>
      </c>
    </row>
    <row r="140" spans="1:65" s="2" customFormat="1" ht="24.2" customHeight="1">
      <c r="A140" s="26"/>
      <c r="B140" s="138"/>
      <c r="C140" s="139" t="s">
        <v>197</v>
      </c>
      <c r="D140" s="139" t="s">
        <v>138</v>
      </c>
      <c r="E140" s="140" t="s">
        <v>552</v>
      </c>
      <c r="F140" s="141" t="s">
        <v>553</v>
      </c>
      <c r="G140" s="142" t="s">
        <v>151</v>
      </c>
      <c r="H140" s="143">
        <v>549.85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36</v>
      </c>
      <c r="O140" s="148">
        <v>0.11700000000000001</v>
      </c>
      <c r="P140" s="148">
        <f t="shared" si="1"/>
        <v>64.332450000000009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95</v>
      </c>
      <c r="AT140" s="150" t="s">
        <v>138</v>
      </c>
      <c r="AU140" s="150" t="s">
        <v>89</v>
      </c>
      <c r="AY140" s="14" t="s">
        <v>136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89</v>
      </c>
      <c r="BK140" s="151">
        <f t="shared" si="9"/>
        <v>0</v>
      </c>
      <c r="BL140" s="14" t="s">
        <v>95</v>
      </c>
      <c r="BM140" s="150" t="s">
        <v>554</v>
      </c>
    </row>
    <row r="141" spans="1:65" s="2" customFormat="1" ht="14.45" customHeight="1">
      <c r="A141" s="26"/>
      <c r="B141" s="138"/>
      <c r="C141" s="139" t="s">
        <v>201</v>
      </c>
      <c r="D141" s="139" t="s">
        <v>138</v>
      </c>
      <c r="E141" s="140" t="s">
        <v>169</v>
      </c>
      <c r="F141" s="141" t="s">
        <v>555</v>
      </c>
      <c r="G141" s="142" t="s">
        <v>141</v>
      </c>
      <c r="H141" s="143">
        <v>2.54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36</v>
      </c>
      <c r="O141" s="148">
        <v>1.175</v>
      </c>
      <c r="P141" s="148">
        <f t="shared" si="1"/>
        <v>2.9845000000000002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95</v>
      </c>
      <c r="AT141" s="150" t="s">
        <v>138</v>
      </c>
      <c r="AU141" s="150" t="s">
        <v>89</v>
      </c>
      <c r="AY141" s="14" t="s">
        <v>136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89</v>
      </c>
      <c r="BK141" s="151">
        <f t="shared" si="9"/>
        <v>0</v>
      </c>
      <c r="BL141" s="14" t="s">
        <v>95</v>
      </c>
      <c r="BM141" s="150" t="s">
        <v>556</v>
      </c>
    </row>
    <row r="142" spans="1:65" s="2" customFormat="1" ht="24.2" customHeight="1">
      <c r="A142" s="26"/>
      <c r="B142" s="138"/>
      <c r="C142" s="139" t="s">
        <v>206</v>
      </c>
      <c r="D142" s="139" t="s">
        <v>138</v>
      </c>
      <c r="E142" s="140" t="s">
        <v>557</v>
      </c>
      <c r="F142" s="141" t="s">
        <v>558</v>
      </c>
      <c r="G142" s="142" t="s">
        <v>141</v>
      </c>
      <c r="H142" s="143">
        <v>419.65600000000001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36</v>
      </c>
      <c r="O142" s="148">
        <v>0.91</v>
      </c>
      <c r="P142" s="148">
        <f t="shared" si="1"/>
        <v>381.88696000000004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95</v>
      </c>
      <c r="AT142" s="150" t="s">
        <v>138</v>
      </c>
      <c r="AU142" s="150" t="s">
        <v>89</v>
      </c>
      <c r="AY142" s="14" t="s">
        <v>136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89</v>
      </c>
      <c r="BK142" s="151">
        <f t="shared" si="9"/>
        <v>0</v>
      </c>
      <c r="BL142" s="14" t="s">
        <v>95</v>
      </c>
      <c r="BM142" s="150" t="s">
        <v>559</v>
      </c>
    </row>
    <row r="143" spans="1:65" s="12" customFormat="1" ht="22.9" customHeight="1">
      <c r="B143" s="126"/>
      <c r="D143" s="127" t="s">
        <v>69</v>
      </c>
      <c r="E143" s="136" t="s">
        <v>95</v>
      </c>
      <c r="F143" s="136" t="s">
        <v>176</v>
      </c>
      <c r="J143" s="137">
        <f>BK143</f>
        <v>0</v>
      </c>
      <c r="L143" s="126"/>
      <c r="M143" s="130"/>
      <c r="N143" s="131"/>
      <c r="O143" s="131"/>
      <c r="P143" s="132">
        <f>SUM(P144:P146)</f>
        <v>66.318290000000005</v>
      </c>
      <c r="Q143" s="131"/>
      <c r="R143" s="132">
        <f>SUM(R144:R146)</f>
        <v>77.559001600000002</v>
      </c>
      <c r="S143" s="131"/>
      <c r="T143" s="133">
        <f>SUM(T144:T146)</f>
        <v>0</v>
      </c>
      <c r="AR143" s="127" t="s">
        <v>76</v>
      </c>
      <c r="AT143" s="134" t="s">
        <v>69</v>
      </c>
      <c r="AU143" s="134" t="s">
        <v>76</v>
      </c>
      <c r="AY143" s="127" t="s">
        <v>136</v>
      </c>
      <c r="BK143" s="135">
        <f>SUM(BK144:BK146)</f>
        <v>0</v>
      </c>
    </row>
    <row r="144" spans="1:65" s="2" customFormat="1" ht="24.2" customHeight="1">
      <c r="A144" s="26"/>
      <c r="B144" s="138"/>
      <c r="C144" s="139" t="s">
        <v>211</v>
      </c>
      <c r="D144" s="139" t="s">
        <v>138</v>
      </c>
      <c r="E144" s="140" t="s">
        <v>560</v>
      </c>
      <c r="F144" s="141" t="s">
        <v>561</v>
      </c>
      <c r="G144" s="142" t="s">
        <v>151</v>
      </c>
      <c r="H144" s="143">
        <v>477.11</v>
      </c>
      <c r="I144" s="144"/>
      <c r="J144" s="144">
        <f>ROUND(I144*H144,2)</f>
        <v>0</v>
      </c>
      <c r="K144" s="145"/>
      <c r="L144" s="27"/>
      <c r="M144" s="146" t="s">
        <v>1</v>
      </c>
      <c r="N144" s="147" t="s">
        <v>36</v>
      </c>
      <c r="O144" s="148">
        <v>4.7E-2</v>
      </c>
      <c r="P144" s="148">
        <f>O144*H144</f>
        <v>22.42417</v>
      </c>
      <c r="Q144" s="148">
        <v>0.16192000000000001</v>
      </c>
      <c r="R144" s="148">
        <f>Q144*H144</f>
        <v>77.253651200000007</v>
      </c>
      <c r="S144" s="148">
        <v>0</v>
      </c>
      <c r="T144" s="149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95</v>
      </c>
      <c r="AT144" s="150" t="s">
        <v>138</v>
      </c>
      <c r="AU144" s="150" t="s">
        <v>89</v>
      </c>
      <c r="AY144" s="14" t="s">
        <v>136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4" t="s">
        <v>89</v>
      </c>
      <c r="BK144" s="151">
        <f>ROUND(I144*H144,2)</f>
        <v>0</v>
      </c>
      <c r="BL144" s="14" t="s">
        <v>95</v>
      </c>
      <c r="BM144" s="150" t="s">
        <v>562</v>
      </c>
    </row>
    <row r="145" spans="1:65" s="2" customFormat="1" ht="37.9" customHeight="1">
      <c r="A145" s="26"/>
      <c r="B145" s="138"/>
      <c r="C145" s="139" t="s">
        <v>216</v>
      </c>
      <c r="D145" s="139" t="s">
        <v>138</v>
      </c>
      <c r="E145" s="140" t="s">
        <v>194</v>
      </c>
      <c r="F145" s="141" t="s">
        <v>195</v>
      </c>
      <c r="G145" s="142" t="s">
        <v>151</v>
      </c>
      <c r="H145" s="143">
        <v>477.11</v>
      </c>
      <c r="I145" s="144"/>
      <c r="J145" s="144">
        <f>ROUND(I145*H145,2)</f>
        <v>0</v>
      </c>
      <c r="K145" s="145"/>
      <c r="L145" s="27"/>
      <c r="M145" s="146" t="s">
        <v>1</v>
      </c>
      <c r="N145" s="147" t="s">
        <v>36</v>
      </c>
      <c r="O145" s="148">
        <v>9.1999999999999998E-2</v>
      </c>
      <c r="P145" s="148">
        <f>O145*H145</f>
        <v>43.894120000000001</v>
      </c>
      <c r="Q145" s="148">
        <v>2.7999999999999998E-4</v>
      </c>
      <c r="R145" s="148">
        <f>Q145*H145</f>
        <v>0.13359079999999998</v>
      </c>
      <c r="S145" s="148">
        <v>0</v>
      </c>
      <c r="T145" s="149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95</v>
      </c>
      <c r="AT145" s="150" t="s">
        <v>138</v>
      </c>
      <c r="AU145" s="150" t="s">
        <v>89</v>
      </c>
      <c r="AY145" s="14" t="s">
        <v>136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4" t="s">
        <v>89</v>
      </c>
      <c r="BK145" s="151">
        <f>ROUND(I145*H145,2)</f>
        <v>0</v>
      </c>
      <c r="BL145" s="14" t="s">
        <v>95</v>
      </c>
      <c r="BM145" s="150" t="s">
        <v>563</v>
      </c>
    </row>
    <row r="146" spans="1:65" s="2" customFormat="1" ht="14.45" customHeight="1">
      <c r="A146" s="26"/>
      <c r="B146" s="138"/>
      <c r="C146" s="152" t="s">
        <v>7</v>
      </c>
      <c r="D146" s="152" t="s">
        <v>143</v>
      </c>
      <c r="E146" s="153" t="s">
        <v>564</v>
      </c>
      <c r="F146" s="154" t="s">
        <v>565</v>
      </c>
      <c r="G146" s="155" t="s">
        <v>151</v>
      </c>
      <c r="H146" s="156">
        <v>572.53200000000004</v>
      </c>
      <c r="I146" s="157"/>
      <c r="J146" s="157">
        <f>ROUND(I146*H146,2)</f>
        <v>0</v>
      </c>
      <c r="K146" s="158"/>
      <c r="L146" s="159"/>
      <c r="M146" s="160" t="s">
        <v>1</v>
      </c>
      <c r="N146" s="161" t="s">
        <v>36</v>
      </c>
      <c r="O146" s="148">
        <v>0</v>
      </c>
      <c r="P146" s="148">
        <f>O146*H146</f>
        <v>0</v>
      </c>
      <c r="Q146" s="148">
        <v>2.9999999999999997E-4</v>
      </c>
      <c r="R146" s="148">
        <f>Q146*H146</f>
        <v>0.17175959999999998</v>
      </c>
      <c r="S146" s="148">
        <v>0</v>
      </c>
      <c r="T146" s="149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147</v>
      </c>
      <c r="AT146" s="150" t="s">
        <v>143</v>
      </c>
      <c r="AU146" s="150" t="s">
        <v>89</v>
      </c>
      <c r="AY146" s="14" t="s">
        <v>136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4" t="s">
        <v>89</v>
      </c>
      <c r="BK146" s="151">
        <f>ROUND(I146*H146,2)</f>
        <v>0</v>
      </c>
      <c r="BL146" s="14" t="s">
        <v>95</v>
      </c>
      <c r="BM146" s="150" t="s">
        <v>566</v>
      </c>
    </row>
    <row r="147" spans="1:65" s="12" customFormat="1" ht="22.9" customHeight="1">
      <c r="B147" s="126"/>
      <c r="D147" s="127" t="s">
        <v>69</v>
      </c>
      <c r="E147" s="136" t="s">
        <v>156</v>
      </c>
      <c r="F147" s="136" t="s">
        <v>205</v>
      </c>
      <c r="J147" s="137">
        <f>BK147</f>
        <v>0</v>
      </c>
      <c r="L147" s="126"/>
      <c r="M147" s="130"/>
      <c r="N147" s="131"/>
      <c r="O147" s="131"/>
      <c r="P147" s="132">
        <f>SUM(P148:P153)</f>
        <v>352.86547000000002</v>
      </c>
      <c r="Q147" s="131"/>
      <c r="R147" s="132">
        <f>SUM(R148:R153)</f>
        <v>686.18892879999999</v>
      </c>
      <c r="S147" s="131"/>
      <c r="T147" s="133">
        <f>SUM(T148:T153)</f>
        <v>0</v>
      </c>
      <c r="AR147" s="127" t="s">
        <v>76</v>
      </c>
      <c r="AT147" s="134" t="s">
        <v>69</v>
      </c>
      <c r="AU147" s="134" t="s">
        <v>76</v>
      </c>
      <c r="AY147" s="127" t="s">
        <v>136</v>
      </c>
      <c r="BK147" s="135">
        <f>SUM(BK148:BK153)</f>
        <v>0</v>
      </c>
    </row>
    <row r="148" spans="1:65" s="2" customFormat="1" ht="24.2" customHeight="1">
      <c r="A148" s="26"/>
      <c r="B148" s="138"/>
      <c r="C148" s="139" t="s">
        <v>223</v>
      </c>
      <c r="D148" s="139" t="s">
        <v>138</v>
      </c>
      <c r="E148" s="140" t="s">
        <v>573</v>
      </c>
      <c r="F148" s="141" t="s">
        <v>574</v>
      </c>
      <c r="G148" s="142" t="s">
        <v>151</v>
      </c>
      <c r="H148" s="143">
        <v>477.11</v>
      </c>
      <c r="I148" s="144"/>
      <c r="J148" s="144">
        <f t="shared" ref="J148:J153" si="10">ROUND(I148*H148,2)</f>
        <v>0</v>
      </c>
      <c r="K148" s="145"/>
      <c r="L148" s="27"/>
      <c r="M148" s="146" t="s">
        <v>1</v>
      </c>
      <c r="N148" s="147" t="s">
        <v>36</v>
      </c>
      <c r="O148" s="148">
        <v>2.5999999999999999E-2</v>
      </c>
      <c r="P148" s="148">
        <f t="shared" ref="P148:P153" si="11">O148*H148</f>
        <v>12.404859999999999</v>
      </c>
      <c r="Q148" s="148">
        <v>0.29899999999999999</v>
      </c>
      <c r="R148" s="148">
        <f t="shared" ref="R148:R153" si="12">Q148*H148</f>
        <v>142.65589</v>
      </c>
      <c r="S148" s="148">
        <v>0</v>
      </c>
      <c r="T148" s="149">
        <f t="shared" ref="T148:T153" si="13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95</v>
      </c>
      <c r="AT148" s="150" t="s">
        <v>138</v>
      </c>
      <c r="AU148" s="150" t="s">
        <v>89</v>
      </c>
      <c r="AY148" s="14" t="s">
        <v>136</v>
      </c>
      <c r="BE148" s="151">
        <f t="shared" ref="BE148:BE153" si="14">IF(N148="základná",J148,0)</f>
        <v>0</v>
      </c>
      <c r="BF148" s="151">
        <f t="shared" ref="BF148:BF153" si="15">IF(N148="znížená",J148,0)</f>
        <v>0</v>
      </c>
      <c r="BG148" s="151">
        <f t="shared" ref="BG148:BG153" si="16">IF(N148="zákl. prenesená",J148,0)</f>
        <v>0</v>
      </c>
      <c r="BH148" s="151">
        <f t="shared" ref="BH148:BH153" si="17">IF(N148="zníž. prenesená",J148,0)</f>
        <v>0</v>
      </c>
      <c r="BI148" s="151">
        <f t="shared" ref="BI148:BI153" si="18">IF(N148="nulová",J148,0)</f>
        <v>0</v>
      </c>
      <c r="BJ148" s="14" t="s">
        <v>89</v>
      </c>
      <c r="BK148" s="151">
        <f t="shared" ref="BK148:BK153" si="19">ROUND(I148*H148,2)</f>
        <v>0</v>
      </c>
      <c r="BL148" s="14" t="s">
        <v>95</v>
      </c>
      <c r="BM148" s="150" t="s">
        <v>575</v>
      </c>
    </row>
    <row r="149" spans="1:65" s="2" customFormat="1" ht="24.2" customHeight="1">
      <c r="A149" s="26"/>
      <c r="B149" s="138"/>
      <c r="C149" s="139" t="s">
        <v>227</v>
      </c>
      <c r="D149" s="139" t="s">
        <v>138</v>
      </c>
      <c r="E149" s="140" t="s">
        <v>576</v>
      </c>
      <c r="F149" s="141" t="s">
        <v>577</v>
      </c>
      <c r="G149" s="142" t="s">
        <v>151</v>
      </c>
      <c r="H149" s="143">
        <v>477.11</v>
      </c>
      <c r="I149" s="144"/>
      <c r="J149" s="144">
        <f t="shared" si="10"/>
        <v>0</v>
      </c>
      <c r="K149" s="145"/>
      <c r="L149" s="27"/>
      <c r="M149" s="146" t="s">
        <v>1</v>
      </c>
      <c r="N149" s="147" t="s">
        <v>36</v>
      </c>
      <c r="O149" s="148">
        <v>2.5999999999999999E-2</v>
      </c>
      <c r="P149" s="148">
        <f t="shared" si="11"/>
        <v>12.404859999999999</v>
      </c>
      <c r="Q149" s="148">
        <v>0.39800000000000002</v>
      </c>
      <c r="R149" s="148">
        <f t="shared" si="12"/>
        <v>189.88978</v>
      </c>
      <c r="S149" s="148">
        <v>0</v>
      </c>
      <c r="T149" s="149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95</v>
      </c>
      <c r="AT149" s="150" t="s">
        <v>138</v>
      </c>
      <c r="AU149" s="150" t="s">
        <v>89</v>
      </c>
      <c r="AY149" s="14" t="s">
        <v>136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4" t="s">
        <v>89</v>
      </c>
      <c r="BK149" s="151">
        <f t="shared" si="19"/>
        <v>0</v>
      </c>
      <c r="BL149" s="14" t="s">
        <v>95</v>
      </c>
      <c r="BM149" s="150" t="s">
        <v>578</v>
      </c>
    </row>
    <row r="150" spans="1:65" s="2" customFormat="1" ht="24.2" customHeight="1">
      <c r="A150" s="26"/>
      <c r="B150" s="138"/>
      <c r="C150" s="139" t="s">
        <v>232</v>
      </c>
      <c r="D150" s="139" t="s">
        <v>138</v>
      </c>
      <c r="E150" s="140" t="s">
        <v>579</v>
      </c>
      <c r="F150" s="141" t="s">
        <v>580</v>
      </c>
      <c r="G150" s="142" t="s">
        <v>151</v>
      </c>
      <c r="H150" s="143">
        <v>477.11</v>
      </c>
      <c r="I150" s="144"/>
      <c r="J150" s="144">
        <f t="shared" si="10"/>
        <v>0</v>
      </c>
      <c r="K150" s="145"/>
      <c r="L150" s="27"/>
      <c r="M150" s="146" t="s">
        <v>1</v>
      </c>
      <c r="N150" s="147" t="s">
        <v>36</v>
      </c>
      <c r="O150" s="148">
        <v>5.8999999999999997E-2</v>
      </c>
      <c r="P150" s="148">
        <f t="shared" si="11"/>
        <v>28.14949</v>
      </c>
      <c r="Q150" s="148">
        <v>0.60104000000000002</v>
      </c>
      <c r="R150" s="148">
        <f t="shared" si="12"/>
        <v>286.7621944</v>
      </c>
      <c r="S150" s="148">
        <v>0</v>
      </c>
      <c r="T150" s="149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95</v>
      </c>
      <c r="AT150" s="150" t="s">
        <v>138</v>
      </c>
      <c r="AU150" s="150" t="s">
        <v>89</v>
      </c>
      <c r="AY150" s="14" t="s">
        <v>136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4" t="s">
        <v>89</v>
      </c>
      <c r="BK150" s="151">
        <f t="shared" si="19"/>
        <v>0</v>
      </c>
      <c r="BL150" s="14" t="s">
        <v>95</v>
      </c>
      <c r="BM150" s="150" t="s">
        <v>581</v>
      </c>
    </row>
    <row r="151" spans="1:65" s="2" customFormat="1" ht="24.2" customHeight="1">
      <c r="A151" s="26"/>
      <c r="B151" s="138"/>
      <c r="C151" s="139" t="s">
        <v>237</v>
      </c>
      <c r="D151" s="139" t="s">
        <v>138</v>
      </c>
      <c r="E151" s="140" t="s">
        <v>912</v>
      </c>
      <c r="F151" s="141" t="s">
        <v>589</v>
      </c>
      <c r="G151" s="142" t="s">
        <v>151</v>
      </c>
      <c r="H151" s="143">
        <v>477.11</v>
      </c>
      <c r="I151" s="144"/>
      <c r="J151" s="144">
        <f t="shared" si="10"/>
        <v>0</v>
      </c>
      <c r="K151" s="145"/>
      <c r="L151" s="27"/>
      <c r="M151" s="146" t="s">
        <v>1</v>
      </c>
      <c r="N151" s="147" t="s">
        <v>36</v>
      </c>
      <c r="O151" s="148">
        <v>0.626</v>
      </c>
      <c r="P151" s="148">
        <f t="shared" si="11"/>
        <v>298.67086</v>
      </c>
      <c r="Q151" s="148">
        <v>0</v>
      </c>
      <c r="R151" s="148">
        <f t="shared" si="12"/>
        <v>0</v>
      </c>
      <c r="S151" s="148">
        <v>0</v>
      </c>
      <c r="T151" s="149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95</v>
      </c>
      <c r="AT151" s="150" t="s">
        <v>138</v>
      </c>
      <c r="AU151" s="150" t="s">
        <v>89</v>
      </c>
      <c r="AY151" s="14" t="s">
        <v>136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4" t="s">
        <v>89</v>
      </c>
      <c r="BK151" s="151">
        <f t="shared" si="19"/>
        <v>0</v>
      </c>
      <c r="BL151" s="14" t="s">
        <v>95</v>
      </c>
      <c r="BM151" s="150" t="s">
        <v>913</v>
      </c>
    </row>
    <row r="152" spans="1:65" s="2" customFormat="1" ht="24.2" customHeight="1">
      <c r="A152" s="26"/>
      <c r="B152" s="138"/>
      <c r="C152" s="152" t="s">
        <v>241</v>
      </c>
      <c r="D152" s="152" t="s">
        <v>143</v>
      </c>
      <c r="E152" s="153" t="s">
        <v>591</v>
      </c>
      <c r="F152" s="154" t="s">
        <v>592</v>
      </c>
      <c r="G152" s="155" t="s">
        <v>151</v>
      </c>
      <c r="H152" s="156">
        <v>500.96600000000001</v>
      </c>
      <c r="I152" s="157"/>
      <c r="J152" s="157">
        <f t="shared" si="10"/>
        <v>0</v>
      </c>
      <c r="K152" s="158"/>
      <c r="L152" s="159"/>
      <c r="M152" s="160" t="s">
        <v>1</v>
      </c>
      <c r="N152" s="161" t="s">
        <v>36</v>
      </c>
      <c r="O152" s="148">
        <v>0</v>
      </c>
      <c r="P152" s="148">
        <f t="shared" si="11"/>
        <v>0</v>
      </c>
      <c r="Q152" s="148">
        <v>0.13339999999999999</v>
      </c>
      <c r="R152" s="148">
        <f t="shared" si="12"/>
        <v>66.828864400000001</v>
      </c>
      <c r="S152" s="148">
        <v>0</v>
      </c>
      <c r="T152" s="149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147</v>
      </c>
      <c r="AT152" s="150" t="s">
        <v>143</v>
      </c>
      <c r="AU152" s="150" t="s">
        <v>89</v>
      </c>
      <c r="AY152" s="14" t="s">
        <v>136</v>
      </c>
      <c r="BE152" s="151">
        <f t="shared" si="14"/>
        <v>0</v>
      </c>
      <c r="BF152" s="151">
        <f t="shared" si="15"/>
        <v>0</v>
      </c>
      <c r="BG152" s="151">
        <f t="shared" si="16"/>
        <v>0</v>
      </c>
      <c r="BH152" s="151">
        <f t="shared" si="17"/>
        <v>0</v>
      </c>
      <c r="BI152" s="151">
        <f t="shared" si="18"/>
        <v>0</v>
      </c>
      <c r="BJ152" s="14" t="s">
        <v>89</v>
      </c>
      <c r="BK152" s="151">
        <f t="shared" si="19"/>
        <v>0</v>
      </c>
      <c r="BL152" s="14" t="s">
        <v>95</v>
      </c>
      <c r="BM152" s="150" t="s">
        <v>593</v>
      </c>
    </row>
    <row r="153" spans="1:65" s="2" customFormat="1" ht="24.2" customHeight="1">
      <c r="A153" s="26"/>
      <c r="B153" s="138"/>
      <c r="C153" s="139" t="s">
        <v>245</v>
      </c>
      <c r="D153" s="139" t="s">
        <v>138</v>
      </c>
      <c r="E153" s="140" t="s">
        <v>594</v>
      </c>
      <c r="F153" s="141" t="s">
        <v>595</v>
      </c>
      <c r="G153" s="142" t="s">
        <v>151</v>
      </c>
      <c r="H153" s="143">
        <v>4.3499999999999996</v>
      </c>
      <c r="I153" s="144"/>
      <c r="J153" s="144">
        <f t="shared" si="10"/>
        <v>0</v>
      </c>
      <c r="K153" s="145"/>
      <c r="L153" s="27"/>
      <c r="M153" s="146" t="s">
        <v>1</v>
      </c>
      <c r="N153" s="147" t="s">
        <v>36</v>
      </c>
      <c r="O153" s="148">
        <v>0.28399999999999997</v>
      </c>
      <c r="P153" s="148">
        <f t="shared" si="11"/>
        <v>1.2353999999999998</v>
      </c>
      <c r="Q153" s="148">
        <v>1.2E-2</v>
      </c>
      <c r="R153" s="148">
        <f t="shared" si="12"/>
        <v>5.2199999999999996E-2</v>
      </c>
      <c r="S153" s="148">
        <v>0</v>
      </c>
      <c r="T153" s="149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95</v>
      </c>
      <c r="AT153" s="150" t="s">
        <v>138</v>
      </c>
      <c r="AU153" s="150" t="s">
        <v>89</v>
      </c>
      <c r="AY153" s="14" t="s">
        <v>136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4" t="s">
        <v>89</v>
      </c>
      <c r="BK153" s="151">
        <f t="shared" si="19"/>
        <v>0</v>
      </c>
      <c r="BL153" s="14" t="s">
        <v>95</v>
      </c>
      <c r="BM153" s="150" t="s">
        <v>596</v>
      </c>
    </row>
    <row r="154" spans="1:65" s="12" customFormat="1" ht="22.9" customHeight="1">
      <c r="B154" s="126"/>
      <c r="D154" s="127" t="s">
        <v>69</v>
      </c>
      <c r="E154" s="136" t="s">
        <v>172</v>
      </c>
      <c r="F154" s="136" t="s">
        <v>231</v>
      </c>
      <c r="J154" s="137">
        <f>BK154</f>
        <v>0</v>
      </c>
      <c r="L154" s="126"/>
      <c r="M154" s="130"/>
      <c r="N154" s="131"/>
      <c r="O154" s="131"/>
      <c r="P154" s="132">
        <f>SUM(P155:P164)</f>
        <v>701.11321600000008</v>
      </c>
      <c r="Q154" s="131"/>
      <c r="R154" s="132">
        <f>SUM(R155:R164)</f>
        <v>17.647898009999999</v>
      </c>
      <c r="S154" s="131"/>
      <c r="T154" s="133">
        <f>SUM(T155:T164)</f>
        <v>0</v>
      </c>
      <c r="AR154" s="127" t="s">
        <v>76</v>
      </c>
      <c r="AT154" s="134" t="s">
        <v>69</v>
      </c>
      <c r="AU154" s="134" t="s">
        <v>76</v>
      </c>
      <c r="AY154" s="127" t="s">
        <v>136</v>
      </c>
      <c r="BK154" s="135">
        <f>SUM(BK155:BK164)</f>
        <v>0</v>
      </c>
    </row>
    <row r="155" spans="1:65" s="2" customFormat="1" ht="24.2" customHeight="1">
      <c r="A155" s="26"/>
      <c r="B155" s="138"/>
      <c r="C155" s="139" t="s">
        <v>249</v>
      </c>
      <c r="D155" s="139" t="s">
        <v>138</v>
      </c>
      <c r="E155" s="140" t="s">
        <v>603</v>
      </c>
      <c r="F155" s="141" t="s">
        <v>604</v>
      </c>
      <c r="G155" s="142" t="s">
        <v>209</v>
      </c>
      <c r="H155" s="143">
        <v>97.11</v>
      </c>
      <c r="I155" s="144"/>
      <c r="J155" s="144">
        <f t="shared" ref="J155:J164" si="20">ROUND(I155*H155,2)</f>
        <v>0</v>
      </c>
      <c r="K155" s="145"/>
      <c r="L155" s="27"/>
      <c r="M155" s="146" t="s">
        <v>1</v>
      </c>
      <c r="N155" s="147" t="s">
        <v>36</v>
      </c>
      <c r="O155" s="148">
        <v>0.32</v>
      </c>
      <c r="P155" s="148">
        <f t="shared" ref="P155:P164" si="21">O155*H155</f>
        <v>31.075199999999999</v>
      </c>
      <c r="Q155" s="148">
        <v>0</v>
      </c>
      <c r="R155" s="148">
        <f t="shared" ref="R155:R164" si="22">Q155*H155</f>
        <v>0</v>
      </c>
      <c r="S155" s="148">
        <v>0</v>
      </c>
      <c r="T155" s="149">
        <f t="shared" ref="T155:T164" si="2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95</v>
      </c>
      <c r="AT155" s="150" t="s">
        <v>138</v>
      </c>
      <c r="AU155" s="150" t="s">
        <v>89</v>
      </c>
      <c r="AY155" s="14" t="s">
        <v>136</v>
      </c>
      <c r="BE155" s="151">
        <f t="shared" ref="BE155:BE164" si="24">IF(N155="základná",J155,0)</f>
        <v>0</v>
      </c>
      <c r="BF155" s="151">
        <f t="shared" ref="BF155:BF164" si="25">IF(N155="znížená",J155,0)</f>
        <v>0</v>
      </c>
      <c r="BG155" s="151">
        <f t="shared" ref="BG155:BG164" si="26">IF(N155="zákl. prenesená",J155,0)</f>
        <v>0</v>
      </c>
      <c r="BH155" s="151">
        <f t="shared" ref="BH155:BH164" si="27">IF(N155="zníž. prenesená",J155,0)</f>
        <v>0</v>
      </c>
      <c r="BI155" s="151">
        <f t="shared" ref="BI155:BI164" si="28">IF(N155="nulová",J155,0)</f>
        <v>0</v>
      </c>
      <c r="BJ155" s="14" t="s">
        <v>89</v>
      </c>
      <c r="BK155" s="151">
        <f t="shared" ref="BK155:BK164" si="29">ROUND(I155*H155,2)</f>
        <v>0</v>
      </c>
      <c r="BL155" s="14" t="s">
        <v>95</v>
      </c>
      <c r="BM155" s="150" t="s">
        <v>605</v>
      </c>
    </row>
    <row r="156" spans="1:65" s="2" customFormat="1" ht="24.2" customHeight="1">
      <c r="A156" s="26"/>
      <c r="B156" s="138"/>
      <c r="C156" s="152" t="s">
        <v>253</v>
      </c>
      <c r="D156" s="152" t="s">
        <v>143</v>
      </c>
      <c r="E156" s="153" t="s">
        <v>606</v>
      </c>
      <c r="F156" s="154" t="s">
        <v>607</v>
      </c>
      <c r="G156" s="155" t="s">
        <v>159</v>
      </c>
      <c r="H156" s="156">
        <v>98.26</v>
      </c>
      <c r="I156" s="157"/>
      <c r="J156" s="157">
        <f t="shared" si="20"/>
        <v>0</v>
      </c>
      <c r="K156" s="158"/>
      <c r="L156" s="159"/>
      <c r="M156" s="160" t="s">
        <v>1</v>
      </c>
      <c r="N156" s="161" t="s">
        <v>36</v>
      </c>
      <c r="O156" s="148">
        <v>0</v>
      </c>
      <c r="P156" s="148">
        <f t="shared" si="21"/>
        <v>0</v>
      </c>
      <c r="Q156" s="148">
        <v>4.8000000000000001E-2</v>
      </c>
      <c r="R156" s="148">
        <f t="shared" si="22"/>
        <v>4.7164800000000007</v>
      </c>
      <c r="S156" s="148">
        <v>0</v>
      </c>
      <c r="T156" s="149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147</v>
      </c>
      <c r="AT156" s="150" t="s">
        <v>143</v>
      </c>
      <c r="AU156" s="150" t="s">
        <v>89</v>
      </c>
      <c r="AY156" s="14" t="s">
        <v>136</v>
      </c>
      <c r="BE156" s="151">
        <f t="shared" si="24"/>
        <v>0</v>
      </c>
      <c r="BF156" s="151">
        <f t="shared" si="25"/>
        <v>0</v>
      </c>
      <c r="BG156" s="151">
        <f t="shared" si="26"/>
        <v>0</v>
      </c>
      <c r="BH156" s="151">
        <f t="shared" si="27"/>
        <v>0</v>
      </c>
      <c r="BI156" s="151">
        <f t="shared" si="28"/>
        <v>0</v>
      </c>
      <c r="BJ156" s="14" t="s">
        <v>89</v>
      </c>
      <c r="BK156" s="151">
        <f t="shared" si="29"/>
        <v>0</v>
      </c>
      <c r="BL156" s="14" t="s">
        <v>95</v>
      </c>
      <c r="BM156" s="150" t="s">
        <v>608</v>
      </c>
    </row>
    <row r="157" spans="1:65" s="2" customFormat="1" ht="24.2" customHeight="1">
      <c r="A157" s="26"/>
      <c r="B157" s="138"/>
      <c r="C157" s="139" t="s">
        <v>257</v>
      </c>
      <c r="D157" s="139" t="s">
        <v>138</v>
      </c>
      <c r="E157" s="140" t="s">
        <v>615</v>
      </c>
      <c r="F157" s="141" t="s">
        <v>616</v>
      </c>
      <c r="G157" s="142" t="s">
        <v>141</v>
      </c>
      <c r="H157" s="143">
        <v>5.827</v>
      </c>
      <c r="I157" s="144"/>
      <c r="J157" s="144">
        <f t="shared" si="20"/>
        <v>0</v>
      </c>
      <c r="K157" s="145"/>
      <c r="L157" s="27"/>
      <c r="M157" s="146" t="s">
        <v>1</v>
      </c>
      <c r="N157" s="147" t="s">
        <v>36</v>
      </c>
      <c r="O157" s="148">
        <v>1.363</v>
      </c>
      <c r="P157" s="148">
        <f t="shared" si="21"/>
        <v>7.9422009999999998</v>
      </c>
      <c r="Q157" s="148">
        <v>2.2151299999999998</v>
      </c>
      <c r="R157" s="148">
        <f t="shared" si="22"/>
        <v>12.907562509999998</v>
      </c>
      <c r="S157" s="148">
        <v>0</v>
      </c>
      <c r="T157" s="149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95</v>
      </c>
      <c r="AT157" s="150" t="s">
        <v>138</v>
      </c>
      <c r="AU157" s="150" t="s">
        <v>89</v>
      </c>
      <c r="AY157" s="14" t="s">
        <v>136</v>
      </c>
      <c r="BE157" s="151">
        <f t="shared" si="24"/>
        <v>0</v>
      </c>
      <c r="BF157" s="151">
        <f t="shared" si="25"/>
        <v>0</v>
      </c>
      <c r="BG157" s="151">
        <f t="shared" si="26"/>
        <v>0</v>
      </c>
      <c r="BH157" s="151">
        <f t="shared" si="27"/>
        <v>0</v>
      </c>
      <c r="BI157" s="151">
        <f t="shared" si="28"/>
        <v>0</v>
      </c>
      <c r="BJ157" s="14" t="s">
        <v>89</v>
      </c>
      <c r="BK157" s="151">
        <f t="shared" si="29"/>
        <v>0</v>
      </c>
      <c r="BL157" s="14" t="s">
        <v>95</v>
      </c>
      <c r="BM157" s="150" t="s">
        <v>617</v>
      </c>
    </row>
    <row r="158" spans="1:65" s="2" customFormat="1" ht="24.2" customHeight="1">
      <c r="A158" s="26"/>
      <c r="B158" s="138"/>
      <c r="C158" s="139" t="s">
        <v>261</v>
      </c>
      <c r="D158" s="139" t="s">
        <v>138</v>
      </c>
      <c r="E158" s="140" t="s">
        <v>618</v>
      </c>
      <c r="F158" s="141" t="s">
        <v>619</v>
      </c>
      <c r="G158" s="142" t="s">
        <v>209</v>
      </c>
      <c r="H158" s="143">
        <v>21.75</v>
      </c>
      <c r="I158" s="144"/>
      <c r="J158" s="144">
        <f t="shared" si="20"/>
        <v>0</v>
      </c>
      <c r="K158" s="145"/>
      <c r="L158" s="27"/>
      <c r="M158" s="146" t="s">
        <v>1</v>
      </c>
      <c r="N158" s="147" t="s">
        <v>36</v>
      </c>
      <c r="O158" s="148">
        <v>0.29499999999999998</v>
      </c>
      <c r="P158" s="148">
        <f t="shared" si="21"/>
        <v>6.4162499999999998</v>
      </c>
      <c r="Q158" s="148">
        <v>0</v>
      </c>
      <c r="R158" s="148">
        <f t="shared" si="22"/>
        <v>0</v>
      </c>
      <c r="S158" s="148">
        <v>0</v>
      </c>
      <c r="T158" s="149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95</v>
      </c>
      <c r="AT158" s="150" t="s">
        <v>138</v>
      </c>
      <c r="AU158" s="150" t="s">
        <v>89</v>
      </c>
      <c r="AY158" s="14" t="s">
        <v>136</v>
      </c>
      <c r="BE158" s="151">
        <f t="shared" si="24"/>
        <v>0</v>
      </c>
      <c r="BF158" s="151">
        <f t="shared" si="25"/>
        <v>0</v>
      </c>
      <c r="BG158" s="151">
        <f t="shared" si="26"/>
        <v>0</v>
      </c>
      <c r="BH158" s="151">
        <f t="shared" si="27"/>
        <v>0</v>
      </c>
      <c r="BI158" s="151">
        <f t="shared" si="28"/>
        <v>0</v>
      </c>
      <c r="BJ158" s="14" t="s">
        <v>89</v>
      </c>
      <c r="BK158" s="151">
        <f t="shared" si="29"/>
        <v>0</v>
      </c>
      <c r="BL158" s="14" t="s">
        <v>95</v>
      </c>
      <c r="BM158" s="150" t="s">
        <v>620</v>
      </c>
    </row>
    <row r="159" spans="1:65" s="2" customFormat="1" ht="14.45" customHeight="1">
      <c r="A159" s="26"/>
      <c r="B159" s="138"/>
      <c r="C159" s="139" t="s">
        <v>267</v>
      </c>
      <c r="D159" s="139" t="s">
        <v>138</v>
      </c>
      <c r="E159" s="140" t="s">
        <v>238</v>
      </c>
      <c r="F159" s="141" t="s">
        <v>239</v>
      </c>
      <c r="G159" s="142" t="s">
        <v>151</v>
      </c>
      <c r="H159" s="143">
        <v>477.11</v>
      </c>
      <c r="I159" s="144"/>
      <c r="J159" s="144">
        <f t="shared" si="20"/>
        <v>0</v>
      </c>
      <c r="K159" s="145"/>
      <c r="L159" s="27"/>
      <c r="M159" s="146" t="s">
        <v>1</v>
      </c>
      <c r="N159" s="147" t="s">
        <v>36</v>
      </c>
      <c r="O159" s="148">
        <v>0.32400000000000001</v>
      </c>
      <c r="P159" s="148">
        <f t="shared" si="21"/>
        <v>154.58364</v>
      </c>
      <c r="Q159" s="148">
        <v>5.0000000000000002E-5</v>
      </c>
      <c r="R159" s="148">
        <f t="shared" si="22"/>
        <v>2.3855500000000002E-2</v>
      </c>
      <c r="S159" s="148">
        <v>0</v>
      </c>
      <c r="T159" s="149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95</v>
      </c>
      <c r="AT159" s="150" t="s">
        <v>138</v>
      </c>
      <c r="AU159" s="150" t="s">
        <v>89</v>
      </c>
      <c r="AY159" s="14" t="s">
        <v>136</v>
      </c>
      <c r="BE159" s="151">
        <f t="shared" si="24"/>
        <v>0</v>
      </c>
      <c r="BF159" s="151">
        <f t="shared" si="25"/>
        <v>0</v>
      </c>
      <c r="BG159" s="151">
        <f t="shared" si="26"/>
        <v>0</v>
      </c>
      <c r="BH159" s="151">
        <f t="shared" si="27"/>
        <v>0</v>
      </c>
      <c r="BI159" s="151">
        <f t="shared" si="28"/>
        <v>0</v>
      </c>
      <c r="BJ159" s="14" t="s">
        <v>89</v>
      </c>
      <c r="BK159" s="151">
        <f t="shared" si="29"/>
        <v>0</v>
      </c>
      <c r="BL159" s="14" t="s">
        <v>95</v>
      </c>
      <c r="BM159" s="150" t="s">
        <v>624</v>
      </c>
    </row>
    <row r="160" spans="1:65" s="2" customFormat="1" ht="14.45" customHeight="1">
      <c r="A160" s="26"/>
      <c r="B160" s="138"/>
      <c r="C160" s="139" t="s">
        <v>275</v>
      </c>
      <c r="D160" s="139" t="s">
        <v>138</v>
      </c>
      <c r="E160" s="140" t="s">
        <v>625</v>
      </c>
      <c r="F160" s="141" t="s">
        <v>247</v>
      </c>
      <c r="G160" s="142" t="s">
        <v>146</v>
      </c>
      <c r="H160" s="143">
        <v>277.20100000000002</v>
      </c>
      <c r="I160" s="144"/>
      <c r="J160" s="144">
        <f t="shared" si="20"/>
        <v>0</v>
      </c>
      <c r="K160" s="145"/>
      <c r="L160" s="27"/>
      <c r="M160" s="146" t="s">
        <v>1</v>
      </c>
      <c r="N160" s="147" t="s">
        <v>36</v>
      </c>
      <c r="O160" s="148">
        <v>0.59799999999999998</v>
      </c>
      <c r="P160" s="148">
        <f t="shared" si="21"/>
        <v>165.766198</v>
      </c>
      <c r="Q160" s="148">
        <v>0</v>
      </c>
      <c r="R160" s="148">
        <f t="shared" si="22"/>
        <v>0</v>
      </c>
      <c r="S160" s="148">
        <v>0</v>
      </c>
      <c r="T160" s="149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95</v>
      </c>
      <c r="AT160" s="150" t="s">
        <v>138</v>
      </c>
      <c r="AU160" s="150" t="s">
        <v>89</v>
      </c>
      <c r="AY160" s="14" t="s">
        <v>136</v>
      </c>
      <c r="BE160" s="151">
        <f t="shared" si="24"/>
        <v>0</v>
      </c>
      <c r="BF160" s="151">
        <f t="shared" si="25"/>
        <v>0</v>
      </c>
      <c r="BG160" s="151">
        <f t="shared" si="26"/>
        <v>0</v>
      </c>
      <c r="BH160" s="151">
        <f t="shared" si="27"/>
        <v>0</v>
      </c>
      <c r="BI160" s="151">
        <f t="shared" si="28"/>
        <v>0</v>
      </c>
      <c r="BJ160" s="14" t="s">
        <v>89</v>
      </c>
      <c r="BK160" s="151">
        <f t="shared" si="29"/>
        <v>0</v>
      </c>
      <c r="BL160" s="14" t="s">
        <v>95</v>
      </c>
      <c r="BM160" s="150" t="s">
        <v>626</v>
      </c>
    </row>
    <row r="161" spans="1:65" s="2" customFormat="1" ht="24.2" customHeight="1">
      <c r="A161" s="26"/>
      <c r="B161" s="138"/>
      <c r="C161" s="139" t="s">
        <v>281</v>
      </c>
      <c r="D161" s="139" t="s">
        <v>138</v>
      </c>
      <c r="E161" s="140" t="s">
        <v>914</v>
      </c>
      <c r="F161" s="141" t="s">
        <v>251</v>
      </c>
      <c r="G161" s="142" t="s">
        <v>146</v>
      </c>
      <c r="H161" s="143">
        <v>2245.2820000000002</v>
      </c>
      <c r="I161" s="144"/>
      <c r="J161" s="144">
        <f t="shared" si="20"/>
        <v>0</v>
      </c>
      <c r="K161" s="145"/>
      <c r="L161" s="27"/>
      <c r="M161" s="146" t="s">
        <v>1</v>
      </c>
      <c r="N161" s="147" t="s">
        <v>36</v>
      </c>
      <c r="O161" s="148">
        <v>7.0000000000000001E-3</v>
      </c>
      <c r="P161" s="148">
        <f t="shared" si="21"/>
        <v>15.716974000000002</v>
      </c>
      <c r="Q161" s="148">
        <v>0</v>
      </c>
      <c r="R161" s="148">
        <f t="shared" si="22"/>
        <v>0</v>
      </c>
      <c r="S161" s="148">
        <v>0</v>
      </c>
      <c r="T161" s="149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95</v>
      </c>
      <c r="AT161" s="150" t="s">
        <v>138</v>
      </c>
      <c r="AU161" s="150" t="s">
        <v>89</v>
      </c>
      <c r="AY161" s="14" t="s">
        <v>136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4" t="s">
        <v>89</v>
      </c>
      <c r="BK161" s="151">
        <f t="shared" si="29"/>
        <v>0</v>
      </c>
      <c r="BL161" s="14" t="s">
        <v>95</v>
      </c>
      <c r="BM161" s="150" t="s">
        <v>915</v>
      </c>
    </row>
    <row r="162" spans="1:65" s="2" customFormat="1" ht="24.2" customHeight="1">
      <c r="A162" s="26"/>
      <c r="B162" s="138"/>
      <c r="C162" s="139" t="s">
        <v>285</v>
      </c>
      <c r="D162" s="139" t="s">
        <v>138</v>
      </c>
      <c r="E162" s="140" t="s">
        <v>627</v>
      </c>
      <c r="F162" s="141" t="s">
        <v>255</v>
      </c>
      <c r="G162" s="142" t="s">
        <v>146</v>
      </c>
      <c r="H162" s="143">
        <v>277.20100000000002</v>
      </c>
      <c r="I162" s="144"/>
      <c r="J162" s="144">
        <f t="shared" si="20"/>
        <v>0</v>
      </c>
      <c r="K162" s="145"/>
      <c r="L162" s="27"/>
      <c r="M162" s="146" t="s">
        <v>1</v>
      </c>
      <c r="N162" s="147" t="s">
        <v>36</v>
      </c>
      <c r="O162" s="148">
        <v>0.89</v>
      </c>
      <c r="P162" s="148">
        <f t="shared" si="21"/>
        <v>246.70889000000003</v>
      </c>
      <c r="Q162" s="148">
        <v>0</v>
      </c>
      <c r="R162" s="148">
        <f t="shared" si="22"/>
        <v>0</v>
      </c>
      <c r="S162" s="148">
        <v>0</v>
      </c>
      <c r="T162" s="149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95</v>
      </c>
      <c r="AT162" s="150" t="s">
        <v>138</v>
      </c>
      <c r="AU162" s="150" t="s">
        <v>89</v>
      </c>
      <c r="AY162" s="14" t="s">
        <v>136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4" t="s">
        <v>89</v>
      </c>
      <c r="BK162" s="151">
        <f t="shared" si="29"/>
        <v>0</v>
      </c>
      <c r="BL162" s="14" t="s">
        <v>95</v>
      </c>
      <c r="BM162" s="150" t="s">
        <v>628</v>
      </c>
    </row>
    <row r="163" spans="1:65" s="2" customFormat="1" ht="24.2" customHeight="1">
      <c r="A163" s="26"/>
      <c r="B163" s="138"/>
      <c r="C163" s="139" t="s">
        <v>289</v>
      </c>
      <c r="D163" s="139" t="s">
        <v>138</v>
      </c>
      <c r="E163" s="140" t="s">
        <v>629</v>
      </c>
      <c r="F163" s="141" t="s">
        <v>630</v>
      </c>
      <c r="G163" s="142" t="s">
        <v>146</v>
      </c>
      <c r="H163" s="143">
        <v>277.20100000000002</v>
      </c>
      <c r="I163" s="144"/>
      <c r="J163" s="144">
        <f t="shared" si="20"/>
        <v>0</v>
      </c>
      <c r="K163" s="145"/>
      <c r="L163" s="27"/>
      <c r="M163" s="146" t="s">
        <v>1</v>
      </c>
      <c r="N163" s="147" t="s">
        <v>36</v>
      </c>
      <c r="O163" s="148">
        <v>0.26300000000000001</v>
      </c>
      <c r="P163" s="148">
        <f t="shared" si="21"/>
        <v>72.903863000000015</v>
      </c>
      <c r="Q163" s="148">
        <v>0</v>
      </c>
      <c r="R163" s="148">
        <f t="shared" si="22"/>
        <v>0</v>
      </c>
      <c r="S163" s="148">
        <v>0</v>
      </c>
      <c r="T163" s="149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95</v>
      </c>
      <c r="AT163" s="150" t="s">
        <v>138</v>
      </c>
      <c r="AU163" s="150" t="s">
        <v>89</v>
      </c>
      <c r="AY163" s="14" t="s">
        <v>136</v>
      </c>
      <c r="BE163" s="151">
        <f t="shared" si="24"/>
        <v>0</v>
      </c>
      <c r="BF163" s="151">
        <f t="shared" si="25"/>
        <v>0</v>
      </c>
      <c r="BG163" s="151">
        <f t="shared" si="26"/>
        <v>0</v>
      </c>
      <c r="BH163" s="151">
        <f t="shared" si="27"/>
        <v>0</v>
      </c>
      <c r="BI163" s="151">
        <f t="shared" si="28"/>
        <v>0</v>
      </c>
      <c r="BJ163" s="14" t="s">
        <v>89</v>
      </c>
      <c r="BK163" s="151">
        <f t="shared" si="29"/>
        <v>0</v>
      </c>
      <c r="BL163" s="14" t="s">
        <v>95</v>
      </c>
      <c r="BM163" s="150" t="s">
        <v>631</v>
      </c>
    </row>
    <row r="164" spans="1:65" s="2" customFormat="1" ht="24.2" customHeight="1">
      <c r="A164" s="26"/>
      <c r="B164" s="138"/>
      <c r="C164" s="139" t="s">
        <v>293</v>
      </c>
      <c r="D164" s="139" t="s">
        <v>138</v>
      </c>
      <c r="E164" s="140" t="s">
        <v>916</v>
      </c>
      <c r="F164" s="141" t="s">
        <v>917</v>
      </c>
      <c r="G164" s="142" t="s">
        <v>146</v>
      </c>
      <c r="H164" s="143">
        <v>86.356999999999999</v>
      </c>
      <c r="I164" s="144"/>
      <c r="J164" s="144">
        <f t="shared" si="20"/>
        <v>0</v>
      </c>
      <c r="K164" s="145"/>
      <c r="L164" s="27"/>
      <c r="M164" s="146" t="s">
        <v>1</v>
      </c>
      <c r="N164" s="147" t="s">
        <v>36</v>
      </c>
      <c r="O164" s="148">
        <v>0</v>
      </c>
      <c r="P164" s="148">
        <f t="shared" si="21"/>
        <v>0</v>
      </c>
      <c r="Q164" s="148">
        <v>0</v>
      </c>
      <c r="R164" s="148">
        <f t="shared" si="22"/>
        <v>0</v>
      </c>
      <c r="S164" s="148">
        <v>0</v>
      </c>
      <c r="T164" s="149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95</v>
      </c>
      <c r="AT164" s="150" t="s">
        <v>138</v>
      </c>
      <c r="AU164" s="150" t="s">
        <v>89</v>
      </c>
      <c r="AY164" s="14" t="s">
        <v>136</v>
      </c>
      <c r="BE164" s="151">
        <f t="shared" si="24"/>
        <v>0</v>
      </c>
      <c r="BF164" s="151">
        <f t="shared" si="25"/>
        <v>0</v>
      </c>
      <c r="BG164" s="151">
        <f t="shared" si="26"/>
        <v>0</v>
      </c>
      <c r="BH164" s="151">
        <f t="shared" si="27"/>
        <v>0</v>
      </c>
      <c r="BI164" s="151">
        <f t="shared" si="28"/>
        <v>0</v>
      </c>
      <c r="BJ164" s="14" t="s">
        <v>89</v>
      </c>
      <c r="BK164" s="151">
        <f t="shared" si="29"/>
        <v>0</v>
      </c>
      <c r="BL164" s="14" t="s">
        <v>95</v>
      </c>
      <c r="BM164" s="150" t="s">
        <v>918</v>
      </c>
    </row>
    <row r="165" spans="1:65" s="12" customFormat="1" ht="22.9" customHeight="1">
      <c r="B165" s="126"/>
      <c r="D165" s="127" t="s">
        <v>69</v>
      </c>
      <c r="E165" s="136" t="s">
        <v>265</v>
      </c>
      <c r="F165" s="136" t="s">
        <v>266</v>
      </c>
      <c r="J165" s="137">
        <f>BK165</f>
        <v>0</v>
      </c>
      <c r="L165" s="126"/>
      <c r="M165" s="130"/>
      <c r="N165" s="131"/>
      <c r="O165" s="131"/>
      <c r="P165" s="132">
        <f>P166</f>
        <v>327.63977699999998</v>
      </c>
      <c r="Q165" s="131"/>
      <c r="R165" s="132">
        <f>R166</f>
        <v>0</v>
      </c>
      <c r="S165" s="131"/>
      <c r="T165" s="133">
        <f>T166</f>
        <v>0</v>
      </c>
      <c r="AR165" s="127" t="s">
        <v>76</v>
      </c>
      <c r="AT165" s="134" t="s">
        <v>69</v>
      </c>
      <c r="AU165" s="134" t="s">
        <v>76</v>
      </c>
      <c r="AY165" s="127" t="s">
        <v>136</v>
      </c>
      <c r="BK165" s="135">
        <f>BK166</f>
        <v>0</v>
      </c>
    </row>
    <row r="166" spans="1:65" s="2" customFormat="1" ht="24.2" customHeight="1">
      <c r="A166" s="26"/>
      <c r="B166" s="138"/>
      <c r="C166" s="139" t="s">
        <v>297</v>
      </c>
      <c r="D166" s="139" t="s">
        <v>138</v>
      </c>
      <c r="E166" s="140" t="s">
        <v>632</v>
      </c>
      <c r="F166" s="141" t="s">
        <v>633</v>
      </c>
      <c r="G166" s="142" t="s">
        <v>146</v>
      </c>
      <c r="H166" s="143">
        <v>833.68899999999996</v>
      </c>
      <c r="I166" s="144"/>
      <c r="J166" s="144">
        <f>ROUND(I166*H166,2)</f>
        <v>0</v>
      </c>
      <c r="K166" s="145"/>
      <c r="L166" s="27"/>
      <c r="M166" s="146" t="s">
        <v>1</v>
      </c>
      <c r="N166" s="147" t="s">
        <v>36</v>
      </c>
      <c r="O166" s="148">
        <v>0.39300000000000002</v>
      </c>
      <c r="P166" s="148">
        <f>O166*H166</f>
        <v>327.63977699999998</v>
      </c>
      <c r="Q166" s="148">
        <v>0</v>
      </c>
      <c r="R166" s="148">
        <f>Q166*H166</f>
        <v>0</v>
      </c>
      <c r="S166" s="148">
        <v>0</v>
      </c>
      <c r="T166" s="149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95</v>
      </c>
      <c r="AT166" s="150" t="s">
        <v>138</v>
      </c>
      <c r="AU166" s="150" t="s">
        <v>89</v>
      </c>
      <c r="AY166" s="14" t="s">
        <v>136</v>
      </c>
      <c r="BE166" s="151">
        <f>IF(N166="základná",J166,0)</f>
        <v>0</v>
      </c>
      <c r="BF166" s="151">
        <f>IF(N166="znížená",J166,0)</f>
        <v>0</v>
      </c>
      <c r="BG166" s="151">
        <f>IF(N166="zákl. prenesená",J166,0)</f>
        <v>0</v>
      </c>
      <c r="BH166" s="151">
        <f>IF(N166="zníž. prenesená",J166,0)</f>
        <v>0</v>
      </c>
      <c r="BI166" s="151">
        <f>IF(N166="nulová",J166,0)</f>
        <v>0</v>
      </c>
      <c r="BJ166" s="14" t="s">
        <v>89</v>
      </c>
      <c r="BK166" s="151">
        <f>ROUND(I166*H166,2)</f>
        <v>0</v>
      </c>
      <c r="BL166" s="14" t="s">
        <v>95</v>
      </c>
      <c r="BM166" s="150" t="s">
        <v>634</v>
      </c>
    </row>
    <row r="167" spans="1:65" s="12" customFormat="1" ht="25.9" customHeight="1">
      <c r="B167" s="126"/>
      <c r="D167" s="127" t="s">
        <v>69</v>
      </c>
      <c r="E167" s="128" t="s">
        <v>470</v>
      </c>
      <c r="F167" s="128" t="s">
        <v>471</v>
      </c>
      <c r="J167" s="129">
        <f>BK167</f>
        <v>0</v>
      </c>
      <c r="L167" s="126"/>
      <c r="M167" s="130"/>
      <c r="N167" s="131"/>
      <c r="O167" s="131"/>
      <c r="P167" s="132">
        <f>SUM(P168:P170)</f>
        <v>0</v>
      </c>
      <c r="Q167" s="131"/>
      <c r="R167" s="132">
        <f>SUM(R168:R170)</f>
        <v>0</v>
      </c>
      <c r="S167" s="131"/>
      <c r="T167" s="133">
        <f>SUM(T168:T170)</f>
        <v>0</v>
      </c>
      <c r="AR167" s="127" t="s">
        <v>156</v>
      </c>
      <c r="AT167" s="134" t="s">
        <v>69</v>
      </c>
      <c r="AU167" s="134" t="s">
        <v>70</v>
      </c>
      <c r="AY167" s="127" t="s">
        <v>136</v>
      </c>
      <c r="BK167" s="135">
        <f>SUM(BK168:BK170)</f>
        <v>0</v>
      </c>
    </row>
    <row r="168" spans="1:65" s="2" customFormat="1" ht="24.2" customHeight="1">
      <c r="A168" s="26"/>
      <c r="B168" s="138"/>
      <c r="C168" s="139" t="s">
        <v>301</v>
      </c>
      <c r="D168" s="139" t="s">
        <v>138</v>
      </c>
      <c r="E168" s="140" t="s">
        <v>644</v>
      </c>
      <c r="F168" s="141" t="s">
        <v>645</v>
      </c>
      <c r="G168" s="142" t="s">
        <v>151</v>
      </c>
      <c r="H168" s="143">
        <v>477.11</v>
      </c>
      <c r="I168" s="144"/>
      <c r="J168" s="144">
        <f>ROUND(I168*H168,2)</f>
        <v>0</v>
      </c>
      <c r="K168" s="145"/>
      <c r="L168" s="27"/>
      <c r="M168" s="146" t="s">
        <v>1</v>
      </c>
      <c r="N168" s="147" t="s">
        <v>36</v>
      </c>
      <c r="O168" s="148">
        <v>0</v>
      </c>
      <c r="P168" s="148">
        <f>O168*H168</f>
        <v>0</v>
      </c>
      <c r="Q168" s="148">
        <v>0</v>
      </c>
      <c r="R168" s="148">
        <f>Q168*H168</f>
        <v>0</v>
      </c>
      <c r="S168" s="148">
        <v>0</v>
      </c>
      <c r="T168" s="149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646</v>
      </c>
      <c r="AT168" s="150" t="s">
        <v>138</v>
      </c>
      <c r="AU168" s="150" t="s">
        <v>76</v>
      </c>
      <c r="AY168" s="14" t="s">
        <v>136</v>
      </c>
      <c r="BE168" s="151">
        <f>IF(N168="základná",J168,0)</f>
        <v>0</v>
      </c>
      <c r="BF168" s="151">
        <f>IF(N168="znížená",J168,0)</f>
        <v>0</v>
      </c>
      <c r="BG168" s="151">
        <f>IF(N168="zákl. prenesená",J168,0)</f>
        <v>0</v>
      </c>
      <c r="BH168" s="151">
        <f>IF(N168="zníž. prenesená",J168,0)</f>
        <v>0</v>
      </c>
      <c r="BI168" s="151">
        <f>IF(N168="nulová",J168,0)</f>
        <v>0</v>
      </c>
      <c r="BJ168" s="14" t="s">
        <v>89</v>
      </c>
      <c r="BK168" s="151">
        <f>ROUND(I168*H168,2)</f>
        <v>0</v>
      </c>
      <c r="BL168" s="14" t="s">
        <v>646</v>
      </c>
      <c r="BM168" s="150" t="s">
        <v>647</v>
      </c>
    </row>
    <row r="169" spans="1:65" s="2" customFormat="1" ht="24.2" customHeight="1">
      <c r="A169" s="26"/>
      <c r="B169" s="138"/>
      <c r="C169" s="139" t="s">
        <v>305</v>
      </c>
      <c r="D169" s="139" t="s">
        <v>138</v>
      </c>
      <c r="E169" s="140" t="s">
        <v>648</v>
      </c>
      <c r="F169" s="141" t="s">
        <v>649</v>
      </c>
      <c r="G169" s="142" t="s">
        <v>151</v>
      </c>
      <c r="H169" s="143">
        <v>477.11</v>
      </c>
      <c r="I169" s="144"/>
      <c r="J169" s="144">
        <f>ROUND(I169*H169,2)</f>
        <v>0</v>
      </c>
      <c r="K169" s="145"/>
      <c r="L169" s="27"/>
      <c r="M169" s="146" t="s">
        <v>1</v>
      </c>
      <c r="N169" s="147" t="s">
        <v>36</v>
      </c>
      <c r="O169" s="148">
        <v>0</v>
      </c>
      <c r="P169" s="148">
        <f>O169*H169</f>
        <v>0</v>
      </c>
      <c r="Q169" s="148">
        <v>0</v>
      </c>
      <c r="R169" s="148">
        <f>Q169*H169</f>
        <v>0</v>
      </c>
      <c r="S169" s="148">
        <v>0</v>
      </c>
      <c r="T169" s="149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646</v>
      </c>
      <c r="AT169" s="150" t="s">
        <v>138</v>
      </c>
      <c r="AU169" s="150" t="s">
        <v>76</v>
      </c>
      <c r="AY169" s="14" t="s">
        <v>136</v>
      </c>
      <c r="BE169" s="151">
        <f>IF(N169="základná",J169,0)</f>
        <v>0</v>
      </c>
      <c r="BF169" s="151">
        <f>IF(N169="znížená",J169,0)</f>
        <v>0</v>
      </c>
      <c r="BG169" s="151">
        <f>IF(N169="zákl. prenesená",J169,0)</f>
        <v>0</v>
      </c>
      <c r="BH169" s="151">
        <f>IF(N169="zníž. prenesená",J169,0)</f>
        <v>0</v>
      </c>
      <c r="BI169" s="151">
        <f>IF(N169="nulová",J169,0)</f>
        <v>0</v>
      </c>
      <c r="BJ169" s="14" t="s">
        <v>89</v>
      </c>
      <c r="BK169" s="151">
        <f>ROUND(I169*H169,2)</f>
        <v>0</v>
      </c>
      <c r="BL169" s="14" t="s">
        <v>646</v>
      </c>
      <c r="BM169" s="150" t="s">
        <v>650</v>
      </c>
    </row>
    <row r="170" spans="1:65" s="2" customFormat="1" ht="14.45" customHeight="1">
      <c r="A170" s="26"/>
      <c r="B170" s="138"/>
      <c r="C170" s="139" t="s">
        <v>309</v>
      </c>
      <c r="D170" s="139" t="s">
        <v>138</v>
      </c>
      <c r="E170" s="140" t="s">
        <v>651</v>
      </c>
      <c r="F170" s="141" t="s">
        <v>652</v>
      </c>
      <c r="G170" s="142" t="s">
        <v>159</v>
      </c>
      <c r="H170" s="143">
        <v>1</v>
      </c>
      <c r="I170" s="144"/>
      <c r="J170" s="144">
        <f>ROUND(I170*H170,2)</f>
        <v>0</v>
      </c>
      <c r="K170" s="145"/>
      <c r="L170" s="27"/>
      <c r="M170" s="162" t="s">
        <v>1</v>
      </c>
      <c r="N170" s="163" t="s">
        <v>36</v>
      </c>
      <c r="O170" s="164">
        <v>0</v>
      </c>
      <c r="P170" s="164">
        <f>O170*H170</f>
        <v>0</v>
      </c>
      <c r="Q170" s="164">
        <v>0</v>
      </c>
      <c r="R170" s="164">
        <f>Q170*H170</f>
        <v>0</v>
      </c>
      <c r="S170" s="164">
        <v>0</v>
      </c>
      <c r="T170" s="165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646</v>
      </c>
      <c r="AT170" s="150" t="s">
        <v>138</v>
      </c>
      <c r="AU170" s="150" t="s">
        <v>76</v>
      </c>
      <c r="AY170" s="14" t="s">
        <v>136</v>
      </c>
      <c r="BE170" s="151">
        <f>IF(N170="základná",J170,0)</f>
        <v>0</v>
      </c>
      <c r="BF170" s="151">
        <f>IF(N170="znížená",J170,0)</f>
        <v>0</v>
      </c>
      <c r="BG170" s="151">
        <f>IF(N170="zákl. prenesená",J170,0)</f>
        <v>0</v>
      </c>
      <c r="BH170" s="151">
        <f>IF(N170="zníž. prenesená",J170,0)</f>
        <v>0</v>
      </c>
      <c r="BI170" s="151">
        <f>IF(N170="nulová",J170,0)</f>
        <v>0</v>
      </c>
      <c r="BJ170" s="14" t="s">
        <v>89</v>
      </c>
      <c r="BK170" s="151">
        <f>ROUND(I170*H170,2)</f>
        <v>0</v>
      </c>
      <c r="BL170" s="14" t="s">
        <v>646</v>
      </c>
      <c r="BM170" s="150" t="s">
        <v>653</v>
      </c>
    </row>
    <row r="171" spans="1:65" s="2" customFormat="1" ht="6.95" customHeight="1">
      <c r="A171" s="26"/>
      <c r="B171" s="41"/>
      <c r="C171" s="42"/>
      <c r="D171" s="42"/>
      <c r="E171" s="42"/>
      <c r="F171" s="42"/>
      <c r="G171" s="42"/>
      <c r="H171" s="42"/>
      <c r="I171" s="42"/>
      <c r="J171" s="42"/>
      <c r="K171" s="42"/>
      <c r="L171" s="27"/>
      <c r="M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</row>
  </sheetData>
  <autoFilter ref="C122:K170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1.2a - SO01.2 Zelená stre...</vt:lpstr>
      <vt:lpstr>1.2b - SO01.2 Zelená stre...</vt:lpstr>
      <vt:lpstr>1.4a - SO01.4 Zelená stre...</vt:lpstr>
      <vt:lpstr>1.4b - SO01.4 Zelená stre...</vt:lpstr>
      <vt:lpstr>2 - SO02 Spevnená plocha ...</vt:lpstr>
      <vt:lpstr>3 - SO03 Zadržanie dažďov...</vt:lpstr>
      <vt:lpstr>4 - SO04 Spevnená plocha ...</vt:lpstr>
      <vt:lpstr>'1.2a - SO01.2 Zelená stre...'!Názvy_tlače</vt:lpstr>
      <vt:lpstr>'1.2b - SO01.2 Zelená stre...'!Názvy_tlače</vt:lpstr>
      <vt:lpstr>'1.4a - SO01.4 Zelená stre...'!Názvy_tlače</vt:lpstr>
      <vt:lpstr>'1.4b - SO01.4 Zelená stre...'!Názvy_tlače</vt:lpstr>
      <vt:lpstr>'2 - SO02 Spevnená plocha ...'!Názvy_tlače</vt:lpstr>
      <vt:lpstr>'3 - SO03 Zadržanie dažďov...'!Názvy_tlače</vt:lpstr>
      <vt:lpstr>'4 - SO04 Spevnená plocha ...'!Názvy_tlače</vt:lpstr>
      <vt:lpstr>'Rekapitulácia stavby'!Názvy_tlače</vt:lpstr>
      <vt:lpstr>'1.2a - SO01.2 Zelená stre...'!Oblasť_tlače</vt:lpstr>
      <vt:lpstr>'1.2b - SO01.2 Zelená stre...'!Oblasť_tlače</vt:lpstr>
      <vt:lpstr>'1.4a - SO01.4 Zelená stre...'!Oblasť_tlače</vt:lpstr>
      <vt:lpstr>'1.4b - SO01.4 Zelená stre...'!Oblasť_tlače</vt:lpstr>
      <vt:lpstr>'2 - SO02 Spevnená plocha ...'!Oblasť_tlače</vt:lpstr>
      <vt:lpstr>'3 - SO03 Zadržanie dažďov...'!Oblasť_tlače</vt:lpstr>
      <vt:lpstr>'4 - SO04 Spevnená plocha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DESKTOP-FGC2KPB\HP</dc:creator>
  <cp:lastModifiedBy>Lucia Štrbová</cp:lastModifiedBy>
  <dcterms:created xsi:type="dcterms:W3CDTF">2020-11-26T13:05:17Z</dcterms:created>
  <dcterms:modified xsi:type="dcterms:W3CDTF">2021-05-18T13:23:07Z</dcterms:modified>
</cp:coreProperties>
</file>