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19320" windowHeight="13170" activeTab="1"/>
  </bookViews>
  <sheets>
    <sheet name="Pokyny pro vyplnění" sheetId="11" r:id="rId1"/>
    <sheet name="Stavba" sheetId="1" r:id="rId2"/>
    <sheet name="VzorPolozky" sheetId="10" state="hidden" r:id="rId3"/>
    <sheet name="SO 01 01285 Pol" sheetId="12" r:id="rId4"/>
    <sheet name="List1" sheetId="13" r:id="rId5"/>
  </sheets>
  <externalReferences>
    <externalReference r:id="rId6"/>
  </externalReferences>
  <definedNames>
    <definedName name="CelkemDPHVypocet" localSheetId="1">Stavba!$H$44</definedName>
    <definedName name="CenaCelkem">Stavba!$G$30</definedName>
    <definedName name="CenaCelkemBezDPH">Stavba!$G$29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Stavba!$J$30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01285 Pol'!$1:$7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'SO 01 01285 Pol'!$A$1:$X$180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Stavba!$G$35</definedName>
    <definedName name="Zaokrouhleni">Stavba!$G$28</definedName>
    <definedName name="ZaZhotovitele">Stavba!$D$35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E77" i="12"/>
  <c r="Q77" s="1"/>
  <c r="O77"/>
  <c r="I77"/>
  <c r="O118"/>
  <c r="E108"/>
  <c r="O116"/>
  <c r="G77" l="1"/>
  <c r="M77" s="1"/>
  <c r="K77"/>
  <c r="I118"/>
  <c r="Q118"/>
  <c r="G118"/>
  <c r="M118" s="1"/>
  <c r="K118"/>
  <c r="I116"/>
  <c r="Q116"/>
  <c r="G116"/>
  <c r="M116" s="1"/>
  <c r="K116"/>
  <c r="E67"/>
  <c r="E42"/>
  <c r="E31"/>
  <c r="Q53" l="1"/>
  <c r="G53" l="1"/>
  <c r="M53" s="1"/>
  <c r="O53"/>
  <c r="K53"/>
  <c r="I53"/>
  <c r="E147" l="1"/>
  <c r="E143"/>
  <c r="E139" l="1"/>
  <c r="Q139" s="1"/>
  <c r="Q130"/>
  <c r="O130"/>
  <c r="K130"/>
  <c r="I130"/>
  <c r="G130"/>
  <c r="M130" s="1"/>
  <c r="Q128"/>
  <c r="Q127" s="1"/>
  <c r="O128"/>
  <c r="O127" s="1"/>
  <c r="K128"/>
  <c r="K127" s="1"/>
  <c r="I128"/>
  <c r="I127" s="1"/>
  <c r="G128"/>
  <c r="M128" s="1"/>
  <c r="Q105"/>
  <c r="O105"/>
  <c r="K105"/>
  <c r="I105"/>
  <c r="G105"/>
  <c r="M105" s="1"/>
  <c r="Q102"/>
  <c r="O102"/>
  <c r="K102"/>
  <c r="I102"/>
  <c r="G102"/>
  <c r="E56"/>
  <c r="K56" s="1"/>
  <c r="Q50"/>
  <c r="O50"/>
  <c r="K50"/>
  <c r="I50"/>
  <c r="G50"/>
  <c r="M50" s="1"/>
  <c r="E120"/>
  <c r="E111"/>
  <c r="E88"/>
  <c r="Q88" s="1"/>
  <c r="Q85"/>
  <c r="O85"/>
  <c r="K85"/>
  <c r="I85"/>
  <c r="G85"/>
  <c r="M85" s="1"/>
  <c r="E95"/>
  <c r="O69"/>
  <c r="Q75"/>
  <c r="O75"/>
  <c r="K75"/>
  <c r="I75"/>
  <c r="G75"/>
  <c r="M75" s="1"/>
  <c r="Q73"/>
  <c r="O73"/>
  <c r="K73"/>
  <c r="I73"/>
  <c r="G73"/>
  <c r="M73" s="1"/>
  <c r="E28"/>
  <c r="O28" s="1"/>
  <c r="E33"/>
  <c r="Q36"/>
  <c r="O36"/>
  <c r="K36"/>
  <c r="I36"/>
  <c r="G36"/>
  <c r="M36" s="1"/>
  <c r="E12"/>
  <c r="E15" s="1"/>
  <c r="E17"/>
  <c r="E71" s="1"/>
  <c r="Q136"/>
  <c r="O136"/>
  <c r="K136"/>
  <c r="I136"/>
  <c r="G136"/>
  <c r="M136" s="1"/>
  <c r="Q133"/>
  <c r="O133"/>
  <c r="K133"/>
  <c r="I133"/>
  <c r="G133"/>
  <c r="M133" s="1"/>
  <c r="M102" l="1"/>
  <c r="O71"/>
  <c r="K71"/>
  <c r="G71"/>
  <c r="M71" s="1"/>
  <c r="Q71"/>
  <c r="I71"/>
  <c r="K69"/>
  <c r="M127"/>
  <c r="E80"/>
  <c r="I139"/>
  <c r="K139"/>
  <c r="O139"/>
  <c r="Q69"/>
  <c r="E145"/>
  <c r="G139"/>
  <c r="G69"/>
  <c r="M69" s="1"/>
  <c r="G127"/>
  <c r="I55" i="1" s="1"/>
  <c r="Q132" i="12"/>
  <c r="E60"/>
  <c r="O60" s="1"/>
  <c r="O132"/>
  <c r="G56"/>
  <c r="M56" s="1"/>
  <c r="O56"/>
  <c r="I56"/>
  <c r="Q56"/>
  <c r="G88"/>
  <c r="M88" s="1"/>
  <c r="O88"/>
  <c r="I69"/>
  <c r="I132"/>
  <c r="O15"/>
  <c r="E39"/>
  <c r="E45" s="1"/>
  <c r="K132"/>
  <c r="K28"/>
  <c r="I28"/>
  <c r="Q28"/>
  <c r="G28"/>
  <c r="M28" s="1"/>
  <c r="I12"/>
  <c r="G12"/>
  <c r="M12" s="1"/>
  <c r="Q12"/>
  <c r="K12"/>
  <c r="O12"/>
  <c r="Q15"/>
  <c r="Q145" l="1"/>
  <c r="I145"/>
  <c r="K145"/>
  <c r="G145"/>
  <c r="M145" s="1"/>
  <c r="O145"/>
  <c r="K15"/>
  <c r="E150"/>
  <c r="E152" s="1"/>
  <c r="M139"/>
  <c r="M132" s="1"/>
  <c r="G132"/>
  <c r="I56" i="1" s="1"/>
  <c r="Q60" i="12"/>
  <c r="G60"/>
  <c r="M60" s="1"/>
  <c r="I60"/>
  <c r="K60"/>
  <c r="G15"/>
  <c r="M15" s="1"/>
  <c r="I15"/>
  <c r="J27" i="1" l="1"/>
  <c r="Q111" i="12" l="1"/>
  <c r="O111"/>
  <c r="K111"/>
  <c r="I111"/>
  <c r="G111"/>
  <c r="M111" s="1"/>
  <c r="E64"/>
  <c r="Q22" l="1"/>
  <c r="O22"/>
  <c r="K22"/>
  <c r="I22"/>
  <c r="G22"/>
  <c r="M22" s="1"/>
  <c r="Q82"/>
  <c r="O82"/>
  <c r="K82"/>
  <c r="I82"/>
  <c r="G82"/>
  <c r="M82" s="1"/>
  <c r="Q165" l="1"/>
  <c r="O165"/>
  <c r="K165"/>
  <c r="I165"/>
  <c r="G165"/>
  <c r="M165" s="1"/>
  <c r="Q162"/>
  <c r="O162"/>
  <c r="K162"/>
  <c r="I162"/>
  <c r="G162"/>
  <c r="M162" s="1"/>
  <c r="Q160"/>
  <c r="O160"/>
  <c r="K160"/>
  <c r="I160"/>
  <c r="G160"/>
  <c r="M160" s="1"/>
  <c r="Q155"/>
  <c r="O155"/>
  <c r="K155"/>
  <c r="I155"/>
  <c r="G155"/>
  <c r="M155" s="1"/>
  <c r="Q122"/>
  <c r="O122"/>
  <c r="K122"/>
  <c r="I122"/>
  <c r="G122"/>
  <c r="M122" s="1"/>
  <c r="Q120"/>
  <c r="O120"/>
  <c r="K120"/>
  <c r="I120"/>
  <c r="G120"/>
  <c r="M120" s="1"/>
  <c r="Q114"/>
  <c r="O114"/>
  <c r="K114"/>
  <c r="I114"/>
  <c r="G114"/>
  <c r="M114" s="1"/>
  <c r="Q93"/>
  <c r="O93"/>
  <c r="G95"/>
  <c r="M95" s="1"/>
  <c r="G93"/>
  <c r="M93" s="1"/>
  <c r="G64" l="1"/>
  <c r="M64" s="1"/>
  <c r="Q95"/>
  <c r="O95"/>
  <c r="I42"/>
  <c r="BA176"/>
  <c r="BA173"/>
  <c r="BA170"/>
  <c r="BA158"/>
  <c r="BA99"/>
  <c r="BA91"/>
  <c r="BA26"/>
  <c r="BA20"/>
  <c r="G9"/>
  <c r="I9"/>
  <c r="K9"/>
  <c r="O9"/>
  <c r="Q9"/>
  <c r="V9"/>
  <c r="V15"/>
  <c r="G17"/>
  <c r="M17" s="1"/>
  <c r="I17"/>
  <c r="K17"/>
  <c r="O17"/>
  <c r="Q17"/>
  <c r="V17"/>
  <c r="G19"/>
  <c r="M19" s="1"/>
  <c r="I19"/>
  <c r="K19"/>
  <c r="O19"/>
  <c r="Q19"/>
  <c r="V19"/>
  <c r="G25"/>
  <c r="M25" s="1"/>
  <c r="I25"/>
  <c r="K25"/>
  <c r="O25"/>
  <c r="Q25"/>
  <c r="V25"/>
  <c r="G31"/>
  <c r="M31" s="1"/>
  <c r="I31"/>
  <c r="K31"/>
  <c r="O31"/>
  <c r="Q31"/>
  <c r="V31"/>
  <c r="G33"/>
  <c r="M33" s="1"/>
  <c r="I33"/>
  <c r="K33"/>
  <c r="O33"/>
  <c r="Q33"/>
  <c r="V33"/>
  <c r="G39"/>
  <c r="M39" s="1"/>
  <c r="I39"/>
  <c r="K39"/>
  <c r="O39"/>
  <c r="Q39"/>
  <c r="V39"/>
  <c r="G42"/>
  <c r="M42" s="1"/>
  <c r="G45"/>
  <c r="M45" s="1"/>
  <c r="I45"/>
  <c r="K45"/>
  <c r="O45"/>
  <c r="Q45"/>
  <c r="V45"/>
  <c r="G47"/>
  <c r="M47" s="1"/>
  <c r="I47"/>
  <c r="K47"/>
  <c r="O47"/>
  <c r="Q47"/>
  <c r="V47"/>
  <c r="O64"/>
  <c r="G67"/>
  <c r="I67"/>
  <c r="K67"/>
  <c r="O67"/>
  <c r="Q67"/>
  <c r="V67"/>
  <c r="V73"/>
  <c r="V75"/>
  <c r="G80"/>
  <c r="M80" s="1"/>
  <c r="I80"/>
  <c r="K80"/>
  <c r="O80"/>
  <c r="Q80"/>
  <c r="V80"/>
  <c r="G90"/>
  <c r="M90" s="1"/>
  <c r="I90"/>
  <c r="K90"/>
  <c r="O90"/>
  <c r="Q90"/>
  <c r="V90"/>
  <c r="G98"/>
  <c r="G97" s="1"/>
  <c r="I53" i="1" s="1"/>
  <c r="I98" i="12"/>
  <c r="I97" s="1"/>
  <c r="K98"/>
  <c r="K97" s="1"/>
  <c r="O98"/>
  <c r="O97" s="1"/>
  <c r="Q98"/>
  <c r="Q97" s="1"/>
  <c r="V98"/>
  <c r="V97" s="1"/>
  <c r="G108"/>
  <c r="I108"/>
  <c r="K108"/>
  <c r="O108"/>
  <c r="Q108"/>
  <c r="V108"/>
  <c r="G124"/>
  <c r="M124" s="1"/>
  <c r="I124"/>
  <c r="K124"/>
  <c r="O124"/>
  <c r="Q124"/>
  <c r="V124"/>
  <c r="G143"/>
  <c r="M143" s="1"/>
  <c r="I143"/>
  <c r="K143"/>
  <c r="O143"/>
  <c r="Q143"/>
  <c r="V143"/>
  <c r="G147"/>
  <c r="M147" s="1"/>
  <c r="I147"/>
  <c r="K147"/>
  <c r="O147"/>
  <c r="Q147"/>
  <c r="V147"/>
  <c r="I18" i="1"/>
  <c r="G150" i="12"/>
  <c r="M150" s="1"/>
  <c r="I150"/>
  <c r="K150"/>
  <c r="O150"/>
  <c r="Q150"/>
  <c r="V150"/>
  <c r="G152"/>
  <c r="M152" s="1"/>
  <c r="I152"/>
  <c r="K152"/>
  <c r="O152"/>
  <c r="Q152"/>
  <c r="V152"/>
  <c r="G157"/>
  <c r="G154" s="1"/>
  <c r="I157"/>
  <c r="I154" s="1"/>
  <c r="K157"/>
  <c r="K154" s="1"/>
  <c r="O157"/>
  <c r="O154" s="1"/>
  <c r="Q157"/>
  <c r="Q154" s="1"/>
  <c r="V157"/>
  <c r="V154" s="1"/>
  <c r="G169"/>
  <c r="M169" s="1"/>
  <c r="I169"/>
  <c r="K169"/>
  <c r="O169"/>
  <c r="Q169"/>
  <c r="V169"/>
  <c r="G172"/>
  <c r="M172" s="1"/>
  <c r="I172"/>
  <c r="K172"/>
  <c r="O172"/>
  <c r="Q172"/>
  <c r="V172"/>
  <c r="G175"/>
  <c r="M175" s="1"/>
  <c r="I175"/>
  <c r="K175"/>
  <c r="O175"/>
  <c r="Q175"/>
  <c r="V175"/>
  <c r="AE179"/>
  <c r="F43" i="1" s="1"/>
  <c r="H44"/>
  <c r="G66" i="12" l="1"/>
  <c r="I52" i="1" s="1"/>
  <c r="G101" i="12"/>
  <c r="G8"/>
  <c r="M108"/>
  <c r="M101" s="1"/>
  <c r="V64"/>
  <c r="I64"/>
  <c r="M67"/>
  <c r="M66" s="1"/>
  <c r="Q64"/>
  <c r="K64"/>
  <c r="V42"/>
  <c r="O42"/>
  <c r="O8" s="1"/>
  <c r="I59" i="1"/>
  <c r="I19" s="1"/>
  <c r="Q42" i="12"/>
  <c r="K42"/>
  <c r="V101"/>
  <c r="O101"/>
  <c r="M98"/>
  <c r="M97" s="1"/>
  <c r="M168"/>
  <c r="O168"/>
  <c r="Q168"/>
  <c r="I168"/>
  <c r="Q149"/>
  <c r="I149"/>
  <c r="V149"/>
  <c r="O149"/>
  <c r="Q142"/>
  <c r="I142"/>
  <c r="V142"/>
  <c r="O142"/>
  <c r="K101"/>
  <c r="Q101"/>
  <c r="I101"/>
  <c r="Q66"/>
  <c r="I66"/>
  <c r="V168"/>
  <c r="K168"/>
  <c r="G168"/>
  <c r="K149"/>
  <c r="G149"/>
  <c r="I58" i="1" s="1"/>
  <c r="K142" i="12"/>
  <c r="G142"/>
  <c r="I57" i="1" s="1"/>
  <c r="V66" i="12"/>
  <c r="O66"/>
  <c r="K66"/>
  <c r="I8"/>
  <c r="AF179"/>
  <c r="G43" i="1" s="1"/>
  <c r="I43" s="1"/>
  <c r="F40"/>
  <c r="F42"/>
  <c r="I17"/>
  <c r="M157" i="12"/>
  <c r="M154" s="1"/>
  <c r="M149"/>
  <c r="M142"/>
  <c r="M9"/>
  <c r="M8" s="1"/>
  <c r="J29" i="1"/>
  <c r="J26"/>
  <c r="G39"/>
  <c r="F39"/>
  <c r="J23"/>
  <c r="J24"/>
  <c r="J25"/>
  <c r="J28"/>
  <c r="E24"/>
  <c r="E26"/>
  <c r="I54" l="1"/>
  <c r="G179" i="12"/>
  <c r="K8"/>
  <c r="V8"/>
  <c r="I60" i="1"/>
  <c r="I20" s="1"/>
  <c r="Q8" i="12"/>
  <c r="I51" i="1"/>
  <c r="G40"/>
  <c r="G44" s="1"/>
  <c r="G42"/>
  <c r="I42" s="1"/>
  <c r="F44"/>
  <c r="G23" s="1"/>
  <c r="I40" l="1"/>
  <c r="I44" s="1"/>
  <c r="J43" s="1"/>
  <c r="I16"/>
  <c r="I21" s="1"/>
  <c r="G25" s="1"/>
  <c r="G29" s="1"/>
  <c r="I61"/>
  <c r="J55" l="1"/>
  <c r="J56"/>
  <c r="G27"/>
  <c r="A28"/>
  <c r="G30" s="1"/>
  <c r="J42"/>
  <c r="J40"/>
  <c r="J44" s="1"/>
  <c r="J60"/>
  <c r="J58"/>
  <c r="J54"/>
  <c r="J52"/>
  <c r="J59"/>
  <c r="J57"/>
  <c r="J53"/>
  <c r="J51"/>
  <c r="A29" l="1"/>
  <c r="J6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TSC</author>
  </authors>
  <commentList>
    <comment ref="S6" authorId="0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<sst xmlns="http://schemas.openxmlformats.org/spreadsheetml/2006/main" count="696" uniqueCount="295">
  <si>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</si>
  <si>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</si>
  <si>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</si>
  <si>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</si>
  <si>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</si>
  <si>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</si>
  <si>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</si>
  <si>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</si>
  <si>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</si>
  <si>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</si>
  <si>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</si>
  <si>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</si>
  <si>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</si>
  <si>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</si>
  <si>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</si>
  <si>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</si>
  <si>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</si>
  <si>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</si>
  <si>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</si>
  <si>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</si>
  <si>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</si>
  <si>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</si>
  <si>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</si>
  <si>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</si>
  <si>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</si>
  <si>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</si>
  <si>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</si>
  <si>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</si>
  <si>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</si>
  <si>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</si>
  <si>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</si>
  <si>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</si>
  <si>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</si>
  <si>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</si>
  <si>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</si>
  <si>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</si>
  <si>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</si>
  <si>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</si>
  <si>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</si>
  <si>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</si>
  <si>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</si>
  <si>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01285</t>
  </si>
  <si>
    <t>Rekonstrukce chodníků v ulici V Podlískách v obci Braškov</t>
  </si>
  <si>
    <t>SO 01</t>
  </si>
  <si>
    <t>Chodník</t>
  </si>
  <si>
    <t>Objekt:</t>
  </si>
  <si>
    <t>Rozpočet:</t>
  </si>
  <si>
    <t>Stavba</t>
  </si>
  <si>
    <t>Stavební objekt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</si>
  <si>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</si>
  <si>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</si>
  <si>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</si>
  <si>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</si>
  <si>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</si>
  <si>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</si>
  <si>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</si>
  <si>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</si>
  <si>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</si>
  <si>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</si>
  <si>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</si>
  <si>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</si>
  <si>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</si>
  <si>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</si>
  <si>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</si>
  <si>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</si>
  <si>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</si>
  <si>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</si>
  <si>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</si>
  <si>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</si>
  <si>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</si>
  <si>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</si>
  <si>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</si>
  <si>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</si>
  <si>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</si>
  <si>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</si>
  <si>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</si>
  <si>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</si>
  <si>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</si>
  <si>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</si>
  <si>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</si>
  <si>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</si>
  <si>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</si>
  <si>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</si>
  <si>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</si>
  <si>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</si>
  <si>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</si>
  <si>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</si>
  <si>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</si>
  <si>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</si>
  <si>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</si>
  <si>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</si>
  <si>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</si>
  <si>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</si>
  <si>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</si>
  <si>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</si>
  <si>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</si>
  <si>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RTS 20/ I</t>
  </si>
  <si>
    <t>SPU</t>
  </si>
  <si>
    <t>SPCM</t>
  </si>
  <si>
    <t>kus</t>
  </si>
  <si>
    <t>59217010R</t>
  </si>
  <si>
    <t>obrubník silniční materiál beton; l = 1000,0 mm; š = 150,0 mm; h = 250,0 mm; barva přírodní</t>
  </si>
  <si>
    <t>59217020R</t>
  </si>
  <si>
    <t>59245266R</t>
  </si>
  <si>
    <t>m2</t>
  </si>
  <si>
    <t>59248031R</t>
  </si>
  <si>
    <t xml:space="preserve">Geodetické práce </t>
  </si>
  <si>
    <t>Soubor</t>
  </si>
  <si>
    <t>Indiv</t>
  </si>
  <si>
    <t>VRN</t>
  </si>
  <si>
    <t>POL99_2</t>
  </si>
  <si>
    <t>Zařízení staveniště</t>
  </si>
  <si>
    <t>POP</t>
  </si>
  <si>
    <t>005122 R</t>
  </si>
  <si>
    <t>Provozní vlivy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</si>
  <si>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</si>
  <si>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</si>
  <si>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</si>
  <si>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</si>
  <si>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</si>
  <si>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</si>
  <si>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</si>
  <si>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</si>
  <si>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113201111R00</t>
  </si>
  <si>
    <t>m</t>
  </si>
  <si>
    <t>s vybouráním lože, s přemístěním hmot na skládku na vzdálenost do 3 m nebo naložením na dopravní prostředek</t>
  </si>
  <si>
    <t>119001421R00</t>
  </si>
  <si>
    <t>Dočasné zajištění podzemního potrubí nebo vedení kabelů do 3 kabelů</t>
  </si>
  <si>
    <t>800-1</t>
  </si>
  <si>
    <t>Odkopávky a  prokopávky nezapažené v hornině 3_x000D_
 do 100 m3</t>
  </si>
  <si>
    <t>m3</t>
  </si>
  <si>
    <t>s přehozením výkopku na vzdálenost do 3 m nebo s naložením na dopravní prostředek,</t>
  </si>
  <si>
    <t>122201109R00</t>
  </si>
  <si>
    <t>Odkopávky a  prokopávky nezapažené v hornině 3_x000D_
 příplatek k cenám za lepivost horniny</t>
  </si>
  <si>
    <t>162701105RT3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</si>
  <si>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</si>
  <si>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</si>
  <si>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162701109RT3</t>
  </si>
  <si>
    <t>167101101R00</t>
  </si>
  <si>
    <t>180402111R00</t>
  </si>
  <si>
    <t>823-1</t>
  </si>
  <si>
    <t>na půdě předem připravené s pokosením, naložením, odvozem odpadu do 20 km a se složením,</t>
  </si>
  <si>
    <t>199000002R00</t>
  </si>
  <si>
    <t>Poplatky za skládku horniny 1- 4, skupina 17 05 04 z Katalogu odpadů</t>
  </si>
  <si>
    <t>t</t>
  </si>
  <si>
    <t>596215041R00</t>
  </si>
  <si>
    <t>s provedením lože z kameniva drceného, s vyplněním spár, s dvojitým hutněním a se smetením přebytečného materiálu na krajnici. S dodáním hmot pro lože a výplň spár.</t>
  </si>
  <si>
    <t>899431111R00</t>
  </si>
  <si>
    <t>919735112R00</t>
  </si>
  <si>
    <t>Řezání stávajících krytů nebo podkladů živičných, hloubky přes 50 do 100 mm</t>
  </si>
  <si>
    <t>včetně spotřeby vody</t>
  </si>
  <si>
    <t>Přesun hmot</t>
  </si>
  <si>
    <t>POL7_</t>
  </si>
  <si>
    <t>Přesun hmot pozemních komunikací, kryt dlážděný jakékoliv délky objektu</t>
  </si>
  <si>
    <t>Přesun suti</t>
  </si>
  <si>
    <t>POL8_</t>
  </si>
  <si>
    <t>801-3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</si>
  <si>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</si>
  <si>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</si>
  <si>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</si>
  <si>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005211030R</t>
  </si>
  <si>
    <t xml:space="preserve">Dočasná dopravní opatření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</si>
  <si>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</si>
  <si>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</si>
  <si>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</si>
  <si>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005281010R</t>
  </si>
  <si>
    <t>Propagace</t>
  </si>
  <si>
    <t>SUM</t>
  </si>
  <si>
    <t>END</t>
  </si>
  <si>
    <t>Vytrhání obrub silničních stojatých nebo ležatých</t>
  </si>
  <si>
    <t>12224441R00</t>
  </si>
  <si>
    <t xml:space="preserve">Výšková úprava uličního vstupu, vpustě nebo šoupěte do 10 cm </t>
  </si>
  <si>
    <t xml:space="preserve"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hydrantu. </t>
  </si>
  <si>
    <t>917855111RT7</t>
  </si>
  <si>
    <t>Přesun hmot komunikací, kryt živičný jakékoliv délky objektu</t>
  </si>
  <si>
    <t>998200011R00</t>
  </si>
  <si>
    <t>998213111R00</t>
  </si>
  <si>
    <t>Poplatek za skládku stavební suti</t>
  </si>
  <si>
    <t>979188001R00</t>
  </si>
  <si>
    <t>005131 R</t>
  </si>
  <si>
    <t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t>
  </si>
  <si>
    <t>Náklady spojené s povinnou publicitou. Zahrnuje zejména náklady na propagační a informační billboardy, tabule, internetovou propagaci, tiskoviny apod.</t>
  </si>
  <si>
    <t>ve výkopišti ve stavu a poloze, ve kterých byla na začátku zemních prací, a to především ochranným bedněním, se zřízením a odstraněním zajišťovací konstrukce a včetně opotřebení použitých materiálů,</t>
  </si>
  <si>
    <t>Založení trávníku parkový trávník, výsevem v rovině, vč. travního smene</t>
  </si>
  <si>
    <t>005121029 R</t>
  </si>
  <si>
    <t>Kladení zámkové dlažby do drtě tloušťka dlažby 60 mm, tloušťka lože 40 mm</t>
  </si>
  <si>
    <t>Kladení zámkové dlažby do drtě tloušťka dlažby 80 mm, tloušťka lože 40 mm</t>
  </si>
  <si>
    <t>Vytrhání obrub chodníkových stojatých nebo ležatých</t>
  </si>
  <si>
    <t>Nakládání výkopku, skládání, překládání neulehlého výkopku_x000D_ z hornin 1 až 4</t>
  </si>
  <si>
    <t>Vodorovné přemístění suti do 10 km</t>
  </si>
  <si>
    <t>979091200R00</t>
  </si>
  <si>
    <t>dlažba betonová, zámková; červená tl. 80 mm, slepecká</t>
  </si>
  <si>
    <t>dlažba betonová, zámková, přírodní šedá; tl. 80 mm</t>
  </si>
  <si>
    <t>S dodáním hmot pro lože a opěry</t>
  </si>
  <si>
    <t>Osazení silničního betonového obrubníku, s boční opěrou z betonu prostého, do lože z betonu prostého C 12/15</t>
  </si>
  <si>
    <t>917855101RT7</t>
  </si>
  <si>
    <t>obrubník chodníkový betonový; l = 1000,0 mm; š = 80 mm; h = 250,0 mm; barva přírodní</t>
  </si>
  <si>
    <t>592215021R00</t>
  </si>
  <si>
    <t>Náklady na ztížené podmínky provádění tam, kde jsou stavební práce zcela nebo zčásti omezovány provozem jiných osob. Jde zejména o zvýšené náklady související s omezením provozu v důsledku nezbytného respektování stávající dopravy ovlivňující stavební práce.</t>
  </si>
  <si>
    <t>Osazení chodníkového nebo parkového betonového obrubníku, s boční opěrou z betonu prostého, do lože z betonu prostého C 12/15</t>
  </si>
  <si>
    <t xml:space="preserve">             Artendr s.r.o.</t>
  </si>
  <si>
    <t>Zadavatel:</t>
  </si>
  <si>
    <t>Celkem bez DPH</t>
  </si>
  <si>
    <t>Základní DPH</t>
  </si>
  <si>
    <t>21005</t>
  </si>
  <si>
    <t>Rekonstrukce parkoviště a zeleně, část ulice Rooseveltova</t>
  </si>
  <si>
    <t>parkoviště</t>
  </si>
  <si>
    <t xml:space="preserve">Znojmo - ul. Rooseveltova - rekonstrukce parkoviště </t>
  </si>
  <si>
    <t>Bourání konstrukcí</t>
  </si>
  <si>
    <t>Odstranění značek pro staničení nebo dopravních značek dopravních nebo orientačních _x000D_
 s betonovými patkami</t>
  </si>
  <si>
    <t>Očištění vybouraných obrubníků, dlaždic obrubníků, krajníků vybouraných z jakéhokoliv lože a s jakoukoliv výplní spár</t>
  </si>
  <si>
    <t xml:space="preserve">Očištění vybouraných dlažebních kostek velkých,  s původním vyplněním spár kamenivem těženým  </t>
  </si>
  <si>
    <t>od spojovacího materiálu, s uložením očištěných kostek na skládku, s odklizením odpadových hmot na hromady a s odklizením vybouraných kostek na vzdálenost do 3 m</t>
  </si>
  <si>
    <t>96</t>
  </si>
  <si>
    <t>966006132R00</t>
  </si>
  <si>
    <t>979024441R00</t>
  </si>
  <si>
    <t>979071111R00</t>
  </si>
  <si>
    <t>113107520R00</t>
  </si>
  <si>
    <t>Odstranění podkladů nebo krytů z kameniva hrubého drceného, v ploše jednotlivě do 50 m2, tloušťka vrstvy 200 mm</t>
  </si>
  <si>
    <t>120001101R00</t>
  </si>
  <si>
    <t>Ztížené vykopávky v horninách jakékoliv třídy</t>
  </si>
  <si>
    <t>příplatek k cenám vykopávek za ztížení vykopávky v blízkosti podzemního vedení nebo výbušnin v horninách jakékoliv třídy,</t>
  </si>
  <si>
    <t>139601102R00</t>
  </si>
  <si>
    <t>Ruční výkop jam, rýh a šachet v hornině 3</t>
  </si>
  <si>
    <t>s přehozením na vzdálenost do 5 m nebo s naložením na ruční dopravní prostředek</t>
  </si>
  <si>
    <t>451571221R00</t>
  </si>
  <si>
    <t>Podklad pod dlažbu ze štěrkopísku tloušťka do 100 mm</t>
  </si>
  <si>
    <t>831-2</t>
  </si>
  <si>
    <t>567123811R00</t>
  </si>
  <si>
    <t>Podklad z kameniva zpevněného cementem KZC, tloušťka po zhutnění 120 mm</t>
  </si>
  <si>
    <t>Beton asfaltový s rozprostřením a zhutněním v pruhu šířky do 3 m, ACO 11+ nebo ACO 16+, tloušťky do 80 mm, plochy do 1000 m2</t>
  </si>
  <si>
    <t>577141555R00</t>
  </si>
  <si>
    <t>Kladení dlažby z vegetačních dlaždic tloušťky 80 mm, tloušťka lože 40 mm</t>
  </si>
  <si>
    <t>s provedením lože z kameniva drceného, s vyplněním spár, s dvojitým hutněním. S dodáním hmot pro lože a výplň spár.</t>
  </si>
  <si>
    <t>dlažba vegetační betonová (Hydroset, Akvagras) přírodní šedá; tl. 80 mm</t>
  </si>
  <si>
    <t>s uložením hmot na skládku na vzdálenost do 3 m nebo s naložením na dopravní prostředek</t>
  </si>
  <si>
    <t>823-2</t>
  </si>
  <si>
    <t>Rozprostření zemin schopných zúrodnění v rovině nebo svahu do 1:5, tloušťka 200 mm</t>
  </si>
  <si>
    <t>vč. dodávky zeminy, naložení, dovozu do 20 km a se složením,</t>
  </si>
  <si>
    <t>184807111R00</t>
  </si>
  <si>
    <t>Ochrana stromu bedněním zřízení bednění</t>
  </si>
  <si>
    <t>před poškozením stavebním provozem,</t>
  </si>
  <si>
    <t>Včetně řeziva.</t>
  </si>
  <si>
    <t>Ochrana stromu bedněním odstranění bednění</t>
  </si>
  <si>
    <t>Včetně likvidace řeziva.</t>
  </si>
  <si>
    <t>184807113R00</t>
  </si>
  <si>
    <t xml:space="preserve">Osazení a montáž svislých dopravních značek sloupek, do betonového základu,  </t>
  </si>
  <si>
    <t>vč. základu, stávající dopravní značky, nové kotevní šrouby</t>
  </si>
  <si>
    <t xml:space="preserve">Osazení a montáž odpadkového koše, do betonového základu,  </t>
  </si>
  <si>
    <t>vč. základu, stávající odpadkové koše, nové kotevní šrouby</t>
  </si>
  <si>
    <t>914001115R00</t>
  </si>
  <si>
    <t>914001114R00</t>
  </si>
  <si>
    <t>95</t>
  </si>
  <si>
    <t>Dokončovací konstrukce na pozemních stavbách</t>
  </si>
  <si>
    <t>801-1</t>
  </si>
  <si>
    <t>953941299RT8</t>
  </si>
  <si>
    <t>Ocelová nebo litinová ochraná mříž stromu, osazování drobných kovových předmětů, náklady na dodání kovových mříží dle PD vč. osazení.</t>
  </si>
  <si>
    <t>998222011R00</t>
  </si>
  <si>
    <t>Přesun hmot pozemních komunikací, kryt z kameniva jakékoliv délky objektu</t>
  </si>
  <si>
    <t>Parkoviště</t>
  </si>
  <si>
    <t>181101102R00</t>
  </si>
  <si>
    <t>Úprava pláně v zářezech v hornině 1 až 4, se zhutněním</t>
  </si>
  <si>
    <t>vyrovnáním výškových rozdílů, ploch vodorovných a ploch do sklonu 1 : 5.</t>
  </si>
  <si>
    <t>113106226R00</t>
  </si>
  <si>
    <t>113106236R00</t>
  </si>
  <si>
    <t>113108310R00</t>
  </si>
  <si>
    <r>
      <t>Rozebrání komunikací pro pěší s jakýmkoliv ložem a výplní spár_x000D_
 z</t>
    </r>
    <r>
      <rPr>
        <sz val="8"/>
        <color theme="1"/>
        <rFont val="Arial CE"/>
        <charset val="238"/>
      </rPr>
      <t xml:space="preserve"> kostek kamenných malých</t>
    </r>
  </si>
  <si>
    <r>
      <t xml:space="preserve">Rozebrání komunikací pro pěší s jakýmkoliv ložem a výplní spár_x000D_
 ze zámkové </t>
    </r>
    <r>
      <rPr>
        <sz val="8"/>
        <color theme="1"/>
        <rFont val="Arial CE"/>
        <charset val="238"/>
      </rPr>
      <t>dlažby tl. do 80mm</t>
    </r>
  </si>
  <si>
    <r>
      <t xml:space="preserve">Odstranění podkladů nebo krytů živičných, v ploše jednotlivě do 50 m2, tloušťka vrstvy do </t>
    </r>
    <r>
      <rPr>
        <sz val="8"/>
        <color theme="1"/>
        <rFont val="Arial CE"/>
        <charset val="238"/>
      </rPr>
      <t>100</t>
    </r>
    <r>
      <rPr>
        <sz val="8"/>
        <rFont val="Arial CE"/>
        <charset val="238"/>
      </rPr>
      <t xml:space="preserve"> mm</t>
    </r>
  </si>
  <si>
    <t>Vodorovné přemístění stavebního materiálu na vzdálenost do 5000m</t>
  </si>
  <si>
    <t>demontované kamenné obruby a kostky, po suchu, vč. naložení a složení na místo určení, zpáteční cesta vozidla.</t>
  </si>
  <si>
    <t>181006190RT2</t>
  </si>
  <si>
    <t>Podklad ze štěrkodrti s rozprostřením a zhutněním (frakce 0-32 mm), tloušťka po zhutnění 150 mm</t>
  </si>
  <si>
    <t>564851111RT2</t>
  </si>
  <si>
    <t>564851199RT3</t>
  </si>
  <si>
    <t>564861111RT3</t>
  </si>
  <si>
    <t xml:space="preserve">Podklad ze štěrkodrti s rozprostřením a zhutněním, tloušťka po zhutnění 200mm </t>
  </si>
  <si>
    <r>
      <t>Podklad ze štěrkodrti s rozprostřením a zhutněním (frakce např 17</t>
    </r>
    <r>
      <rPr>
        <sz val="8"/>
        <color theme="1"/>
        <rFont val="Arial CE"/>
        <charset val="238"/>
      </rPr>
      <t xml:space="preserve">-22 </t>
    </r>
    <r>
      <rPr>
        <sz val="8"/>
        <rFont val="Arial CE"/>
        <charset val="238"/>
      </rPr>
      <t>mm), tloušťka po zhutnění 300mm (2*150 mm )</t>
    </r>
  </si>
  <si>
    <t>obrubník chodníkový betonový, obloukový R 1m vnější; l = 1000,0 mm; š = 80 mm; h = 250,0 mm; barva přírodní</t>
  </si>
  <si>
    <t>592170021R</t>
  </si>
  <si>
    <t>592170022R</t>
  </si>
  <si>
    <t>592170023R</t>
  </si>
  <si>
    <t>obrubník chodníkový betonový; l = 1000,0 mm; š = 100 mm; h = 250,0 mm; barva přírodní</t>
  </si>
  <si>
    <t>obrubník silniční materiál beton, obloukový R 1m vnější; l = 1000,0 mm; š = 150,0 mm; h = 250,0 mm; barva přírodní</t>
  </si>
  <si>
    <t>956845511RT1</t>
  </si>
  <si>
    <t>Přesun domečku CETIN vč. zemních a všech přípomocných prací, poplatků</t>
  </si>
  <si>
    <t>kamenných krajníků od spojovacího materiálu s odklizením a uložením očištěných hmot a spojovacího materiálu na skládku na vzdálenost do 10 m</t>
  </si>
  <si>
    <t>568401111R00</t>
  </si>
  <si>
    <t>Vrstva z geotextílie Geofiltex 300g/m2</t>
  </si>
  <si>
    <t>Včetně přesahu v místě spoje.</t>
  </si>
  <si>
    <t>Město Znojmo</t>
  </si>
  <si>
    <t>Obroková 1/12</t>
  </si>
  <si>
    <t>669 22</t>
  </si>
  <si>
    <t>Znojmo</t>
  </si>
  <si>
    <t>00293881</t>
  </si>
</sst>
</file>

<file path=xl/styles.xml><?xml version="1.0" encoding="utf-8"?>
<styleSheet xmlns="http://schemas.openxmlformats.org/spreadsheetml/2006/main">
  <numFmts count="1">
    <numFmt numFmtId="164" formatCode="#,##0.00000"/>
  </numFmts>
  <fonts count="22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4" fontId="18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0" fontId="20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5" xfId="0" applyFont="1" applyFill="1" applyBorder="1" applyAlignment="1">
      <alignment vertical="top"/>
    </xf>
    <xf numFmtId="49" fontId="8" fillId="0" borderId="35" xfId="0" applyNumberFormat="1" applyFont="1" applyFill="1" applyBorder="1" applyAlignment="1">
      <alignment vertical="top"/>
    </xf>
    <xf numFmtId="4" fontId="8" fillId="0" borderId="35" xfId="0" applyNumberFormat="1" applyFont="1" applyFill="1" applyBorder="1" applyAlignment="1">
      <alignment vertical="top" shrinkToFit="1"/>
    </xf>
    <xf numFmtId="4" fontId="18" fillId="0" borderId="0" xfId="0" applyNumberFormat="1" applyFont="1"/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center" inden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0" fillId="0" borderId="35" xfId="0" applyNumberFormat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4" fontId="18" fillId="4" borderId="0" xfId="0" applyNumberFormat="1" applyFont="1" applyFill="1" applyBorder="1" applyAlignment="1" applyProtection="1">
      <alignment vertical="top" shrinkToFit="1"/>
      <protection locked="0"/>
    </xf>
    <xf numFmtId="49" fontId="18" fillId="0" borderId="18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shrinkToFit="1"/>
    </xf>
    <xf numFmtId="164" fontId="18" fillId="0" borderId="18" xfId="0" applyNumberFormat="1" applyFont="1" applyBorder="1" applyAlignment="1">
      <alignment vertical="top" shrinkToFit="1"/>
    </xf>
    <xf numFmtId="4" fontId="18" fillId="4" borderId="18" xfId="0" applyNumberFormat="1" applyFont="1" applyFill="1" applyBorder="1" applyAlignment="1" applyProtection="1">
      <alignment vertical="top" shrinkToFit="1"/>
      <protection locked="0"/>
    </xf>
    <xf numFmtId="4" fontId="18" fillId="0" borderId="18" xfId="0" applyNumberFormat="1" applyFont="1" applyBorder="1" applyAlignment="1">
      <alignment vertical="top" shrinkToFit="1"/>
    </xf>
    <xf numFmtId="0" fontId="0" fillId="0" borderId="37" xfId="0" applyBorder="1"/>
    <xf numFmtId="0" fontId="0" fillId="0" borderId="36" xfId="0" applyFont="1" applyBorder="1" applyAlignment="1">
      <alignment vertical="center"/>
    </xf>
    <xf numFmtId="0" fontId="0" fillId="0" borderId="41" xfId="0" applyBorder="1"/>
    <xf numFmtId="0" fontId="0" fillId="3" borderId="36" xfId="0" applyFont="1" applyFill="1" applyBorder="1" applyAlignment="1">
      <alignment vertical="center"/>
    </xf>
    <xf numFmtId="0" fontId="0" fillId="0" borderId="26" xfId="0" applyBorder="1"/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18" fillId="0" borderId="39" xfId="0" applyNumberFormat="1" applyFont="1" applyFill="1" applyBorder="1" applyAlignment="1">
      <alignment vertical="top"/>
    </xf>
    <xf numFmtId="164" fontId="18" fillId="0" borderId="39" xfId="0" applyNumberFormat="1" applyFont="1" applyFill="1" applyBorder="1" applyAlignment="1">
      <alignment vertical="top" shrinkToFit="1"/>
    </xf>
    <xf numFmtId="49" fontId="18" fillId="0" borderId="39" xfId="0" applyNumberFormat="1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2" xfId="0" applyBorder="1" applyAlignment="1">
      <alignment vertical="center"/>
    </xf>
    <xf numFmtId="49" fontId="6" fillId="0" borderId="18" xfId="0" applyNumberFormat="1" applyFont="1" applyFill="1" applyBorder="1" applyAlignment="1">
      <alignment horizontal="left" vertical="center" wrapText="1"/>
    </xf>
    <xf numFmtId="0" fontId="0" fillId="0" borderId="18" xfId="0" applyFill="1" applyBorder="1" applyAlignment="1">
      <alignment wrapText="1"/>
    </xf>
    <xf numFmtId="0" fontId="0" fillId="0" borderId="37" xfId="0" applyFill="1" applyBorder="1" applyAlignment="1">
      <alignment wrapText="1"/>
    </xf>
    <xf numFmtId="0" fontId="8" fillId="3" borderId="42" xfId="0" applyFont="1" applyFill="1" applyBorder="1" applyAlignment="1">
      <alignment horizontal="left" vertical="center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37</v>
      </c>
    </row>
    <row r="2" spans="1:7" ht="57.75" customHeight="1">
      <c r="A2" s="215" t="s">
        <v>38</v>
      </c>
      <c r="B2" s="215"/>
      <c r="C2" s="215"/>
      <c r="D2" s="215"/>
      <c r="E2" s="215"/>
      <c r="F2" s="215"/>
      <c r="G2" s="215"/>
    </row>
  </sheetData>
  <sheetProtection password="C71F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4"/>
  <sheetViews>
    <sheetView showGridLines="0" tabSelected="1" topLeftCell="B54" zoomScale="130" zoomScaleNormal="130" zoomScaleSheetLayoutView="75" workbookViewId="0">
      <selection activeCell="C54" sqref="C54:E54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7" width="13" customWidth="1"/>
    <col min="8" max="8" width="11.5703125" customWidth="1"/>
    <col min="9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6" t="s">
        <v>35</v>
      </c>
      <c r="B1" s="216" t="s">
        <v>40</v>
      </c>
      <c r="C1" s="217"/>
      <c r="D1" s="217"/>
      <c r="E1" s="217"/>
      <c r="F1" s="217"/>
      <c r="G1" s="217"/>
      <c r="H1" s="217"/>
      <c r="I1" s="217"/>
      <c r="J1" s="218"/>
    </row>
    <row r="2" spans="1:15" ht="36" customHeight="1">
      <c r="A2" s="2"/>
      <c r="B2" s="74" t="s">
        <v>22</v>
      </c>
      <c r="C2" s="75"/>
      <c r="D2" s="76" t="s">
        <v>204</v>
      </c>
      <c r="E2" s="225" t="s">
        <v>205</v>
      </c>
      <c r="F2" s="226"/>
      <c r="G2" s="226"/>
      <c r="H2" s="226"/>
      <c r="I2" s="226"/>
      <c r="J2" s="227"/>
      <c r="O2" s="1"/>
    </row>
    <row r="3" spans="1:15" ht="27" customHeight="1">
      <c r="A3" s="2"/>
      <c r="B3" s="77" t="s">
        <v>45</v>
      </c>
      <c r="C3" s="75"/>
      <c r="D3" s="78" t="s">
        <v>43</v>
      </c>
      <c r="E3" s="228" t="s">
        <v>206</v>
      </c>
      <c r="F3" s="229"/>
      <c r="G3" s="229"/>
      <c r="H3" s="229"/>
      <c r="I3" s="229"/>
      <c r="J3" s="230"/>
    </row>
    <row r="4" spans="1:15" ht="23.25" customHeight="1">
      <c r="A4" s="73">
        <v>203</v>
      </c>
      <c r="B4" s="79" t="s">
        <v>46</v>
      </c>
      <c r="C4" s="80"/>
      <c r="D4" s="81" t="s">
        <v>204</v>
      </c>
      <c r="E4" s="238" t="s">
        <v>207</v>
      </c>
      <c r="F4" s="239"/>
      <c r="G4" s="239"/>
      <c r="H4" s="239"/>
      <c r="I4" s="239"/>
      <c r="J4" s="240"/>
    </row>
    <row r="5" spans="1:15" ht="24" customHeight="1">
      <c r="A5" s="2"/>
      <c r="B5" s="31" t="s">
        <v>201</v>
      </c>
      <c r="D5" s="243" t="s">
        <v>290</v>
      </c>
      <c r="E5" s="243"/>
      <c r="F5" s="243"/>
      <c r="G5" s="243"/>
      <c r="H5" s="18" t="s">
        <v>39</v>
      </c>
      <c r="I5" s="214" t="s">
        <v>294</v>
      </c>
      <c r="J5" s="8"/>
    </row>
    <row r="6" spans="1:15" ht="15.75" customHeight="1">
      <c r="A6" s="2"/>
      <c r="B6" s="28"/>
      <c r="C6" s="54"/>
      <c r="D6" s="244" t="s">
        <v>291</v>
      </c>
      <c r="E6" s="245"/>
      <c r="F6" s="245"/>
      <c r="G6" s="245"/>
      <c r="H6" s="18" t="s">
        <v>33</v>
      </c>
      <c r="I6" s="22"/>
      <c r="J6" s="8"/>
    </row>
    <row r="7" spans="1:15" ht="15.75" customHeight="1">
      <c r="A7" s="2"/>
      <c r="B7" s="29"/>
      <c r="C7" s="55"/>
      <c r="D7" s="52" t="s">
        <v>292</v>
      </c>
      <c r="E7" s="246" t="s">
        <v>293</v>
      </c>
      <c r="F7" s="246"/>
      <c r="G7" s="246"/>
      <c r="H7" s="24"/>
      <c r="I7" s="23"/>
      <c r="J7" s="34"/>
    </row>
    <row r="8" spans="1:15" ht="24" hidden="1" customHeight="1">
      <c r="A8" s="2"/>
      <c r="B8" s="31" t="s">
        <v>20</v>
      </c>
      <c r="D8" s="50"/>
      <c r="H8" s="18" t="s">
        <v>39</v>
      </c>
      <c r="I8" s="22"/>
      <c r="J8" s="8"/>
    </row>
    <row r="9" spans="1:15" ht="15.75" hidden="1" customHeight="1">
      <c r="A9" s="2"/>
      <c r="B9" s="2"/>
      <c r="D9" s="50"/>
      <c r="H9" s="18" t="s">
        <v>33</v>
      </c>
      <c r="I9" s="22"/>
      <c r="J9" s="8"/>
    </row>
    <row r="10" spans="1:15" ht="15.75" hidden="1" customHeight="1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32"/>
      <c r="E11" s="232"/>
      <c r="F11" s="232"/>
      <c r="G11" s="232"/>
      <c r="H11" s="18" t="s">
        <v>39</v>
      </c>
      <c r="I11" s="83"/>
      <c r="J11" s="8"/>
    </row>
    <row r="12" spans="1:15" ht="15.75" customHeight="1">
      <c r="A12" s="2"/>
      <c r="B12" s="28"/>
      <c r="C12" s="54"/>
      <c r="D12" s="237"/>
      <c r="E12" s="237"/>
      <c r="F12" s="237"/>
      <c r="G12" s="237"/>
      <c r="H12" s="18" t="s">
        <v>33</v>
      </c>
      <c r="I12" s="83"/>
      <c r="J12" s="8"/>
    </row>
    <row r="13" spans="1:15" ht="15.75" customHeight="1">
      <c r="A13" s="2"/>
      <c r="B13" s="29"/>
      <c r="C13" s="55"/>
      <c r="D13" s="82"/>
      <c r="E13" s="241"/>
      <c r="F13" s="242"/>
      <c r="G13" s="242"/>
      <c r="H13" s="19"/>
      <c r="I13" s="23"/>
      <c r="J13" s="34"/>
    </row>
    <row r="14" spans="1:15" ht="24" customHeight="1">
      <c r="A14" s="2"/>
      <c r="B14" s="185" t="s">
        <v>21</v>
      </c>
      <c r="C14" s="243" t="s">
        <v>200</v>
      </c>
      <c r="D14" s="243"/>
      <c r="E14" s="57"/>
      <c r="F14" s="43"/>
      <c r="G14" s="43"/>
      <c r="H14" s="44"/>
      <c r="I14" s="43"/>
      <c r="J14" s="45"/>
    </row>
    <row r="15" spans="1:15" ht="32.25" customHeight="1">
      <c r="A15" s="2"/>
      <c r="B15" s="35" t="s">
        <v>31</v>
      </c>
      <c r="C15" s="58"/>
      <c r="D15" s="53"/>
      <c r="E15" s="231"/>
      <c r="F15" s="231"/>
      <c r="G15" s="233"/>
      <c r="H15" s="233"/>
      <c r="I15" s="233" t="s">
        <v>28</v>
      </c>
      <c r="J15" s="234"/>
    </row>
    <row r="16" spans="1:15" ht="23.25" customHeight="1">
      <c r="A16" s="140" t="s">
        <v>23</v>
      </c>
      <c r="B16" s="38" t="s">
        <v>23</v>
      </c>
      <c r="C16" s="59"/>
      <c r="D16" s="60"/>
      <c r="E16" s="222"/>
      <c r="F16" s="223"/>
      <c r="G16" s="222"/>
      <c r="H16" s="223"/>
      <c r="I16" s="222">
        <f>SUMIF(F51:F60,A16,I51:I60)+SUMIF(F51:F60,"PSU",I51:I60)</f>
        <v>0</v>
      </c>
      <c r="J16" s="224"/>
    </row>
    <row r="17" spans="1:10" ht="23.25" customHeight="1">
      <c r="A17" s="140" t="s">
        <v>24</v>
      </c>
      <c r="B17" s="38" t="s">
        <v>24</v>
      </c>
      <c r="C17" s="59"/>
      <c r="D17" s="60"/>
      <c r="E17" s="222"/>
      <c r="F17" s="223"/>
      <c r="G17" s="222"/>
      <c r="H17" s="223"/>
      <c r="I17" s="222">
        <f>SUMIF(F51:F60,A17,I51:I60)</f>
        <v>0</v>
      </c>
      <c r="J17" s="224"/>
    </row>
    <row r="18" spans="1:10" ht="23.25" customHeight="1">
      <c r="A18" s="140" t="s">
        <v>25</v>
      </c>
      <c r="B18" s="38" t="s">
        <v>25</v>
      </c>
      <c r="C18" s="59"/>
      <c r="D18" s="60"/>
      <c r="E18" s="222"/>
      <c r="F18" s="223"/>
      <c r="G18" s="222"/>
      <c r="H18" s="223"/>
      <c r="I18" s="222">
        <f>SUMIF(F51:F60,A18,I51:I60)</f>
        <v>0</v>
      </c>
      <c r="J18" s="224"/>
    </row>
    <row r="19" spans="1:10" ht="23.25" customHeight="1">
      <c r="A19" s="140" t="s">
        <v>66</v>
      </c>
      <c r="B19" s="38" t="s">
        <v>26</v>
      </c>
      <c r="C19" s="59"/>
      <c r="D19" s="60"/>
      <c r="E19" s="222"/>
      <c r="F19" s="223"/>
      <c r="G19" s="222"/>
      <c r="H19" s="223"/>
      <c r="I19" s="222">
        <f>SUMIF(F51:F60,A19,I51:I60)</f>
        <v>0</v>
      </c>
      <c r="J19" s="224"/>
    </row>
    <row r="20" spans="1:10" ht="23.25" customHeight="1">
      <c r="A20" s="140" t="s">
        <v>67</v>
      </c>
      <c r="B20" s="38" t="s">
        <v>27</v>
      </c>
      <c r="C20" s="59"/>
      <c r="D20" s="60"/>
      <c r="E20" s="222"/>
      <c r="F20" s="223"/>
      <c r="G20" s="222"/>
      <c r="H20" s="223"/>
      <c r="I20" s="222">
        <f>SUMIF(F51:F60,A20,I51:I60)</f>
        <v>0</v>
      </c>
      <c r="J20" s="224"/>
    </row>
    <row r="21" spans="1:10" ht="23.25" customHeight="1">
      <c r="A21" s="2"/>
      <c r="B21" s="47" t="s">
        <v>202</v>
      </c>
      <c r="C21" s="61"/>
      <c r="D21" s="62"/>
      <c r="E21" s="235"/>
      <c r="F21" s="236"/>
      <c r="G21" s="235"/>
      <c r="H21" s="236"/>
      <c r="I21" s="235">
        <f>SUM(I16:J20)</f>
        <v>0</v>
      </c>
      <c r="J21" s="252"/>
    </row>
    <row r="22" spans="1:10" ht="33" customHeight="1">
      <c r="A22" s="2"/>
      <c r="B22" s="42" t="s">
        <v>32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>
      <c r="A23" s="2"/>
      <c r="B23" s="38" t="s">
        <v>12</v>
      </c>
      <c r="C23" s="59"/>
      <c r="D23" s="60"/>
      <c r="E23" s="64">
        <v>15</v>
      </c>
      <c r="F23" s="39" t="s">
        <v>0</v>
      </c>
      <c r="G23" s="250">
        <f>ZakladDPHSniVypocet</f>
        <v>0</v>
      </c>
      <c r="H23" s="251"/>
      <c r="I23" s="251"/>
      <c r="J23" s="40" t="str">
        <f t="shared" ref="J23:J29" si="0">Mena</f>
        <v>CZK</v>
      </c>
    </row>
    <row r="24" spans="1:10" ht="23.25" hidden="1" customHeight="1">
      <c r="A24" s="2"/>
      <c r="B24" s="38" t="s">
        <v>13</v>
      </c>
      <c r="C24" s="59"/>
      <c r="D24" s="60"/>
      <c r="E24" s="64">
        <f>SazbaDPH1</f>
        <v>15</v>
      </c>
      <c r="F24" s="39" t="s">
        <v>0</v>
      </c>
      <c r="G24" s="248">
        <v>0</v>
      </c>
      <c r="H24" s="249"/>
      <c r="I24" s="249"/>
      <c r="J24" s="40" t="str">
        <f t="shared" si="0"/>
        <v>CZK</v>
      </c>
    </row>
    <row r="25" spans="1:10" ht="23.25" customHeight="1">
      <c r="A25" s="2"/>
      <c r="B25" s="38" t="s">
        <v>14</v>
      </c>
      <c r="C25" s="59"/>
      <c r="D25" s="60"/>
      <c r="E25" s="64">
        <v>21</v>
      </c>
      <c r="F25" s="39" t="s">
        <v>0</v>
      </c>
      <c r="G25" s="250">
        <f>I21</f>
        <v>0</v>
      </c>
      <c r="H25" s="251"/>
      <c r="I25" s="251"/>
      <c r="J25" s="40" t="str">
        <f t="shared" si="0"/>
        <v>CZK</v>
      </c>
    </row>
    <row r="26" spans="1:10" ht="23.25" hidden="1" customHeight="1">
      <c r="A26" s="2"/>
      <c r="B26" s="32" t="s">
        <v>15</v>
      </c>
      <c r="C26" s="65"/>
      <c r="D26" s="53"/>
      <c r="E26" s="66">
        <f>SazbaDPH2</f>
        <v>21</v>
      </c>
      <c r="F26" s="30" t="s">
        <v>0</v>
      </c>
      <c r="G26" s="219">
        <v>0</v>
      </c>
      <c r="H26" s="220"/>
      <c r="I26" s="220"/>
      <c r="J26" s="37" t="str">
        <f t="shared" si="0"/>
        <v>CZK</v>
      </c>
    </row>
    <row r="27" spans="1:10" ht="23.25" customHeight="1">
      <c r="A27" s="2"/>
      <c r="B27" s="38" t="s">
        <v>203</v>
      </c>
      <c r="C27" s="59"/>
      <c r="D27" s="60"/>
      <c r="E27" s="64">
        <v>21</v>
      </c>
      <c r="F27" s="39" t="s">
        <v>0</v>
      </c>
      <c r="G27" s="250">
        <f>ZakladDPHZakl/100*21</f>
        <v>0</v>
      </c>
      <c r="H27" s="251"/>
      <c r="I27" s="251"/>
      <c r="J27" s="40" t="str">
        <f t="shared" si="0"/>
        <v>CZK</v>
      </c>
    </row>
    <row r="28" spans="1:10" ht="23.25" customHeight="1" thickBot="1">
      <c r="A28" s="2">
        <f>ZakladDPHSni+ZakladDPHZakl</f>
        <v>0</v>
      </c>
      <c r="B28" s="31" t="s">
        <v>4</v>
      </c>
      <c r="C28" s="67"/>
      <c r="D28" s="68"/>
      <c r="E28" s="67"/>
      <c r="F28" s="16"/>
      <c r="G28" s="221">
        <v>0</v>
      </c>
      <c r="H28" s="221"/>
      <c r="I28" s="221"/>
      <c r="J28" s="41" t="str">
        <f t="shared" si="0"/>
        <v>CZK</v>
      </c>
    </row>
    <row r="29" spans="1:10" ht="27.75" customHeight="1" thickBot="1">
      <c r="A29" s="2">
        <f>(A28-INT(A28))*100</f>
        <v>0</v>
      </c>
      <c r="B29" s="114" t="s">
        <v>34</v>
      </c>
      <c r="C29" s="115"/>
      <c r="D29" s="115"/>
      <c r="E29" s="116"/>
      <c r="F29" s="117"/>
      <c r="G29" s="253">
        <f>ZakladDPHZakl*1.21</f>
        <v>0</v>
      </c>
      <c r="H29" s="254"/>
      <c r="I29" s="254"/>
      <c r="J29" s="118" t="str">
        <f t="shared" si="0"/>
        <v>CZK</v>
      </c>
    </row>
    <row r="30" spans="1:10" ht="27.75" hidden="1" customHeight="1" thickBot="1">
      <c r="A30" s="2"/>
      <c r="B30" s="114" t="s">
        <v>34</v>
      </c>
      <c r="C30" s="119"/>
      <c r="D30" s="119"/>
      <c r="E30" s="119"/>
      <c r="F30" s="120"/>
      <c r="G30" s="253">
        <f>ZakladDPHSni+DPHSni+ZakladDPHZakl+DPHZakl+Zaokrouhleni</f>
        <v>0</v>
      </c>
      <c r="H30" s="253"/>
      <c r="I30" s="253"/>
      <c r="J30" s="121" t="s">
        <v>50</v>
      </c>
    </row>
    <row r="31" spans="1:10" ht="12.75" customHeight="1">
      <c r="A31" s="2"/>
      <c r="B31" s="2"/>
      <c r="J31" s="9"/>
    </row>
    <row r="32" spans="1:10" ht="30" customHeight="1">
      <c r="A32" s="2"/>
      <c r="B32" s="2"/>
      <c r="J32" s="9"/>
    </row>
    <row r="33" spans="1:10" ht="18.75" customHeight="1">
      <c r="A33" s="2"/>
      <c r="B33" s="17"/>
      <c r="C33" s="69" t="s">
        <v>11</v>
      </c>
      <c r="D33" s="70"/>
      <c r="E33" s="70"/>
      <c r="F33" s="15" t="s">
        <v>10</v>
      </c>
      <c r="G33" s="26"/>
      <c r="H33" s="27"/>
      <c r="I33" s="26"/>
      <c r="J33" s="9"/>
    </row>
    <row r="34" spans="1:10" ht="47.25" customHeight="1">
      <c r="A34" s="2"/>
      <c r="B34" s="2"/>
      <c r="J34" s="9"/>
    </row>
    <row r="35" spans="1:10" s="21" customFormat="1" ht="18.75" customHeight="1">
      <c r="A35" s="20"/>
      <c r="B35" s="20"/>
      <c r="C35" s="71"/>
      <c r="D35" s="255"/>
      <c r="E35" s="256"/>
      <c r="G35" s="257"/>
      <c r="H35" s="258"/>
      <c r="I35" s="258"/>
      <c r="J35" s="25"/>
    </row>
    <row r="36" spans="1:10" ht="12.75" customHeight="1">
      <c r="A36" s="2"/>
      <c r="B36" s="2"/>
      <c r="D36" s="247" t="s">
        <v>2</v>
      </c>
      <c r="E36" s="247"/>
      <c r="H36" s="10" t="s">
        <v>3</v>
      </c>
      <c r="J36" s="9"/>
    </row>
    <row r="37" spans="1:10" ht="13.5" customHeight="1" thickBot="1">
      <c r="A37" s="11"/>
      <c r="B37" s="11"/>
      <c r="C37" s="72"/>
      <c r="D37" s="72"/>
      <c r="E37" s="72"/>
      <c r="F37" s="12"/>
      <c r="G37" s="12"/>
      <c r="H37" s="12"/>
      <c r="I37" s="12"/>
      <c r="J37" s="13"/>
    </row>
    <row r="38" spans="1:10" ht="27" hidden="1" customHeight="1">
      <c r="B38" s="87" t="s">
        <v>16</v>
      </c>
      <c r="C38" s="88"/>
      <c r="D38" s="88"/>
      <c r="E38" s="88"/>
      <c r="F38" s="89"/>
      <c r="G38" s="89"/>
      <c r="H38" s="89"/>
      <c r="I38" s="89"/>
      <c r="J38" s="90"/>
    </row>
    <row r="39" spans="1:10" ht="25.5" hidden="1" customHeight="1">
      <c r="A39" s="86" t="s">
        <v>36</v>
      </c>
      <c r="B39" s="91" t="s">
        <v>17</v>
      </c>
      <c r="C39" s="92" t="s">
        <v>5</v>
      </c>
      <c r="D39" s="92"/>
      <c r="E39" s="92"/>
      <c r="F39" s="93" t="str">
        <f>B23</f>
        <v>Základ pro sníženou DPH</v>
      </c>
      <c r="G39" s="93" t="str">
        <f>B25</f>
        <v>Základ pro základní DPH</v>
      </c>
      <c r="H39" s="94" t="s">
        <v>18</v>
      </c>
      <c r="I39" s="95" t="s">
        <v>1</v>
      </c>
      <c r="J39" s="96" t="s">
        <v>0</v>
      </c>
    </row>
    <row r="40" spans="1:10" ht="25.5" hidden="1" customHeight="1">
      <c r="A40" s="86">
        <v>1</v>
      </c>
      <c r="B40" s="97" t="s">
        <v>47</v>
      </c>
      <c r="C40" s="259"/>
      <c r="D40" s="259"/>
      <c r="E40" s="259"/>
      <c r="F40" s="98">
        <f>'SO 01 01285 Pol'!AE179</f>
        <v>0</v>
      </c>
      <c r="G40" s="99">
        <f>'SO 01 01285 Pol'!AF179</f>
        <v>0</v>
      </c>
      <c r="H40" s="100"/>
      <c r="I40" s="101">
        <f>F40+G40+H40</f>
        <v>0</v>
      </c>
      <c r="J40" s="102" t="str">
        <f>IF(CenaCelkemVypocet=0,"",I40/CenaCelkemVypocet*100)</f>
        <v/>
      </c>
    </row>
    <row r="41" spans="1:10" ht="25.5" hidden="1" customHeight="1">
      <c r="A41" s="86">
        <v>2</v>
      </c>
      <c r="B41" s="103"/>
      <c r="C41" s="260" t="s">
        <v>48</v>
      </c>
      <c r="D41" s="260"/>
      <c r="E41" s="260"/>
      <c r="F41" s="104"/>
      <c r="G41" s="105"/>
      <c r="H41" s="105"/>
      <c r="I41" s="106"/>
      <c r="J41" s="107"/>
    </row>
    <row r="42" spans="1:10" ht="25.5" hidden="1" customHeight="1">
      <c r="A42" s="86">
        <v>2</v>
      </c>
      <c r="B42" s="103" t="s">
        <v>43</v>
      </c>
      <c r="C42" s="260" t="s">
        <v>44</v>
      </c>
      <c r="D42" s="260"/>
      <c r="E42" s="260"/>
      <c r="F42" s="104">
        <f>'SO 01 01285 Pol'!AE179</f>
        <v>0</v>
      </c>
      <c r="G42" s="105">
        <f>'SO 01 01285 Pol'!AF179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0" ht="25.5" hidden="1" customHeight="1">
      <c r="A43" s="86">
        <v>3</v>
      </c>
      <c r="B43" s="108" t="s">
        <v>41</v>
      </c>
      <c r="C43" s="259" t="s">
        <v>42</v>
      </c>
      <c r="D43" s="259"/>
      <c r="E43" s="259"/>
      <c r="F43" s="109">
        <f>'SO 01 01285 Pol'!AE179</f>
        <v>0</v>
      </c>
      <c r="G43" s="100">
        <f>'SO 01 01285 Pol'!AF179</f>
        <v>0</v>
      </c>
      <c r="H43" s="100"/>
      <c r="I43" s="101">
        <f>F43+G43+H43</f>
        <v>0</v>
      </c>
      <c r="J43" s="102" t="str">
        <f>IF(CenaCelkemVypocet=0,"",I43/CenaCelkemVypocet*100)</f>
        <v/>
      </c>
    </row>
    <row r="44" spans="1:10" ht="25.5" hidden="1" customHeight="1">
      <c r="A44" s="86"/>
      <c r="B44" s="261" t="s">
        <v>49</v>
      </c>
      <c r="C44" s="262"/>
      <c r="D44" s="262"/>
      <c r="E44" s="262"/>
      <c r="F44" s="110">
        <f>SUMIF(A40:A43,"=1",F40:F43)</f>
        <v>0</v>
      </c>
      <c r="G44" s="111">
        <f>SUMIF(A40:A43,"=1",G40:G43)</f>
        <v>0</v>
      </c>
      <c r="H44" s="111">
        <f>SUMIF(A40:A43,"=1",H40:H43)</f>
        <v>0</v>
      </c>
      <c r="I44" s="112">
        <f>SUMIF(A40:A43,"=1",I40:I43)</f>
        <v>0</v>
      </c>
      <c r="J44" s="113">
        <f>SUMIF(A40:A43,"=1",J40:J43)</f>
        <v>0</v>
      </c>
    </row>
    <row r="48" spans="1:10" ht="15.75">
      <c r="B48" s="122" t="s">
        <v>51</v>
      </c>
    </row>
    <row r="50" spans="1:10" ht="25.5" customHeight="1">
      <c r="A50" s="124"/>
      <c r="B50" s="127" t="s">
        <v>17</v>
      </c>
      <c r="C50" s="127" t="s">
        <v>5</v>
      </c>
      <c r="D50" s="128"/>
      <c r="E50" s="128"/>
      <c r="F50" s="129" t="s">
        <v>52</v>
      </c>
      <c r="G50" s="129"/>
      <c r="H50" s="129"/>
      <c r="I50" s="129" t="s">
        <v>28</v>
      </c>
      <c r="J50" s="129" t="s">
        <v>0</v>
      </c>
    </row>
    <row r="51" spans="1:10" ht="36.75" customHeight="1">
      <c r="A51" s="125"/>
      <c r="B51" s="130" t="s">
        <v>53</v>
      </c>
      <c r="C51" s="263" t="s">
        <v>54</v>
      </c>
      <c r="D51" s="264"/>
      <c r="E51" s="264"/>
      <c r="F51" s="138" t="s">
        <v>23</v>
      </c>
      <c r="G51" s="131"/>
      <c r="H51" s="131"/>
      <c r="I51" s="131">
        <f>'SO 01 01285 Pol'!G8</f>
        <v>0</v>
      </c>
      <c r="J51" s="136" t="str">
        <f>IF(I61=0,"",I51/I61*100)</f>
        <v/>
      </c>
    </row>
    <row r="52" spans="1:10" ht="36.75" customHeight="1">
      <c r="A52" s="125"/>
      <c r="B52" s="130" t="s">
        <v>55</v>
      </c>
      <c r="C52" s="263" t="s">
        <v>56</v>
      </c>
      <c r="D52" s="264"/>
      <c r="E52" s="264"/>
      <c r="F52" s="138" t="s">
        <v>23</v>
      </c>
      <c r="G52" s="131"/>
      <c r="H52" s="131"/>
      <c r="I52" s="131">
        <f>'SO 01 01285 Pol'!G66</f>
        <v>0</v>
      </c>
      <c r="J52" s="136" t="str">
        <f>IF(I61=0,"",I52/I61*100)</f>
        <v/>
      </c>
    </row>
    <row r="53" spans="1:10" ht="36.75" customHeight="1">
      <c r="A53" s="125"/>
      <c r="B53" s="130" t="s">
        <v>57</v>
      </c>
      <c r="C53" s="263" t="s">
        <v>58</v>
      </c>
      <c r="D53" s="264"/>
      <c r="E53" s="264"/>
      <c r="F53" s="138" t="s">
        <v>23</v>
      </c>
      <c r="G53" s="131"/>
      <c r="H53" s="131"/>
      <c r="I53" s="131">
        <f>'SO 01 01285 Pol'!G97</f>
        <v>0</v>
      </c>
      <c r="J53" s="136" t="str">
        <f>IF(I61=0,"",I53/I61*100)</f>
        <v/>
      </c>
    </row>
    <row r="54" spans="1:10" ht="36.75" customHeight="1">
      <c r="A54" s="125"/>
      <c r="B54" s="130" t="s">
        <v>59</v>
      </c>
      <c r="C54" s="263" t="s">
        <v>60</v>
      </c>
      <c r="D54" s="264"/>
      <c r="E54" s="264"/>
      <c r="F54" s="138" t="s">
        <v>23</v>
      </c>
      <c r="G54" s="131"/>
      <c r="H54" s="131"/>
      <c r="I54" s="131">
        <f>'SO 01 01285 Pol'!G101</f>
        <v>0</v>
      </c>
      <c r="J54" s="136" t="str">
        <f>IF(I61=0,"",I54/I61*100)</f>
        <v/>
      </c>
    </row>
    <row r="55" spans="1:10" ht="36.75" customHeight="1">
      <c r="A55" s="125"/>
      <c r="B55" s="130" t="s">
        <v>252</v>
      </c>
      <c r="C55" s="263" t="s">
        <v>253</v>
      </c>
      <c r="D55" s="264"/>
      <c r="E55" s="264"/>
      <c r="F55" s="138" t="s">
        <v>23</v>
      </c>
      <c r="G55" s="131"/>
      <c r="H55" s="131"/>
      <c r="I55" s="131">
        <f>'SO 01 01285 Pol'!G127</f>
        <v>0</v>
      </c>
      <c r="J55" s="136" t="str">
        <f>IF(I61=0,"",I55/I61*100)</f>
        <v/>
      </c>
    </row>
    <row r="56" spans="1:10" ht="36.75" customHeight="1">
      <c r="A56" s="125"/>
      <c r="B56" s="130" t="s">
        <v>213</v>
      </c>
      <c r="C56" s="263" t="s">
        <v>208</v>
      </c>
      <c r="D56" s="264"/>
      <c r="E56" s="264"/>
      <c r="F56" s="138" t="s">
        <v>23</v>
      </c>
      <c r="G56" s="131"/>
      <c r="H56" s="131"/>
      <c r="I56" s="131">
        <f>'SO 01 01285 Pol'!G132</f>
        <v>0</v>
      </c>
      <c r="J56" s="136" t="str">
        <f>IF(I61=0,"",I56/I61*100)</f>
        <v/>
      </c>
    </row>
    <row r="57" spans="1:10" ht="36.75" customHeight="1">
      <c r="A57" s="125"/>
      <c r="B57" s="130" t="s">
        <v>61</v>
      </c>
      <c r="C57" s="263" t="s">
        <v>62</v>
      </c>
      <c r="D57" s="264"/>
      <c r="E57" s="264"/>
      <c r="F57" s="138" t="s">
        <v>23</v>
      </c>
      <c r="G57" s="131"/>
      <c r="H57" s="131"/>
      <c r="I57" s="131">
        <f>'SO 01 01285 Pol'!G142</f>
        <v>0</v>
      </c>
      <c r="J57" s="136" t="str">
        <f>IF(I61=0,"",I57/I61*100)</f>
        <v/>
      </c>
    </row>
    <row r="58" spans="1:10" ht="36.75" customHeight="1">
      <c r="A58" s="125"/>
      <c r="B58" s="130" t="s">
        <v>63</v>
      </c>
      <c r="C58" s="263" t="s">
        <v>64</v>
      </c>
      <c r="D58" s="264"/>
      <c r="E58" s="264"/>
      <c r="F58" s="138" t="s">
        <v>65</v>
      </c>
      <c r="G58" s="131"/>
      <c r="H58" s="131"/>
      <c r="I58" s="131">
        <f>'SO 01 01285 Pol'!G149</f>
        <v>0</v>
      </c>
      <c r="J58" s="136" t="str">
        <f>IF(I61=0,"",I58/I61*100)</f>
        <v/>
      </c>
    </row>
    <row r="59" spans="1:10" ht="36.75" customHeight="1">
      <c r="A59" s="125"/>
      <c r="B59" s="130" t="s">
        <v>66</v>
      </c>
      <c r="C59" s="263" t="s">
        <v>26</v>
      </c>
      <c r="D59" s="264"/>
      <c r="E59" s="264"/>
      <c r="F59" s="138" t="s">
        <v>66</v>
      </c>
      <c r="G59" s="131"/>
      <c r="H59" s="131"/>
      <c r="I59" s="131">
        <f>'SO 01 01285 Pol'!G154</f>
        <v>0</v>
      </c>
      <c r="J59" s="136" t="str">
        <f>IF(I61=0,"",I59/I61*100)</f>
        <v/>
      </c>
    </row>
    <row r="60" spans="1:10" ht="36.75" customHeight="1">
      <c r="A60" s="125"/>
      <c r="B60" s="130" t="s">
        <v>67</v>
      </c>
      <c r="C60" s="263" t="s">
        <v>27</v>
      </c>
      <c r="D60" s="264"/>
      <c r="E60" s="264"/>
      <c r="F60" s="138" t="s">
        <v>67</v>
      </c>
      <c r="G60" s="131"/>
      <c r="H60" s="131"/>
      <c r="I60" s="131">
        <f>'SO 01 01285 Pol'!G168</f>
        <v>0</v>
      </c>
      <c r="J60" s="136" t="str">
        <f>IF(I61=0,"",I60/I61*100)</f>
        <v/>
      </c>
    </row>
    <row r="61" spans="1:10" ht="25.5" customHeight="1">
      <c r="A61" s="126"/>
      <c r="B61" s="132" t="s">
        <v>1</v>
      </c>
      <c r="C61" s="133"/>
      <c r="D61" s="134"/>
      <c r="E61" s="134"/>
      <c r="F61" s="139"/>
      <c r="G61" s="135"/>
      <c r="H61" s="135"/>
      <c r="I61" s="135">
        <f>SUM(I51:I60)</f>
        <v>0</v>
      </c>
      <c r="J61" s="137">
        <f>SUM(J51:J60)</f>
        <v>0</v>
      </c>
    </row>
    <row r="62" spans="1:10">
      <c r="F62" s="84"/>
      <c r="G62" s="84"/>
      <c r="H62" s="84"/>
      <c r="I62" s="84"/>
      <c r="J62" s="85"/>
    </row>
    <row r="63" spans="1:10">
      <c r="F63" s="84"/>
      <c r="G63" s="84"/>
      <c r="H63" s="84"/>
      <c r="I63" s="84"/>
      <c r="J63" s="85"/>
    </row>
    <row r="64" spans="1:10">
      <c r="F64" s="84"/>
      <c r="G64" s="84"/>
      <c r="H64" s="84"/>
      <c r="I64" s="84"/>
      <c r="J64" s="8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51:E51"/>
    <mergeCell ref="C52:E52"/>
    <mergeCell ref="C53:E53"/>
    <mergeCell ref="C54:E54"/>
    <mergeCell ref="C60:E60"/>
    <mergeCell ref="C57:E57"/>
    <mergeCell ref="C56:E56"/>
    <mergeCell ref="C58:E58"/>
    <mergeCell ref="C59:E59"/>
    <mergeCell ref="C55:E55"/>
    <mergeCell ref="C40:E40"/>
    <mergeCell ref="C41:E41"/>
    <mergeCell ref="C42:E42"/>
    <mergeCell ref="C43:E43"/>
    <mergeCell ref="B44:E44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30:I30"/>
    <mergeCell ref="G25:I25"/>
    <mergeCell ref="I19:J19"/>
    <mergeCell ref="G29:I29"/>
    <mergeCell ref="D35:E35"/>
    <mergeCell ref="G35:I35"/>
    <mergeCell ref="G27:I27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14:D14"/>
    <mergeCell ref="B1:J1"/>
    <mergeCell ref="G26:I26"/>
    <mergeCell ref="G28:I28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65" t="s">
        <v>6</v>
      </c>
      <c r="B1" s="265"/>
      <c r="C1" s="266"/>
      <c r="D1" s="265"/>
      <c r="E1" s="265"/>
      <c r="F1" s="265"/>
      <c r="G1" s="265"/>
    </row>
    <row r="2" spans="1:7" ht="24.95" customHeight="1">
      <c r="A2" s="49" t="s">
        <v>7</v>
      </c>
      <c r="B2" s="48"/>
      <c r="C2" s="267"/>
      <c r="D2" s="267"/>
      <c r="E2" s="267"/>
      <c r="F2" s="267"/>
      <c r="G2" s="268"/>
    </row>
    <row r="3" spans="1:7" ht="24.95" customHeight="1">
      <c r="A3" s="49" t="s">
        <v>8</v>
      </c>
      <c r="B3" s="48"/>
      <c r="C3" s="267"/>
      <c r="D3" s="267"/>
      <c r="E3" s="267"/>
      <c r="F3" s="267"/>
      <c r="G3" s="268"/>
    </row>
    <row r="4" spans="1:7" ht="24.95" customHeight="1">
      <c r="A4" s="49" t="s">
        <v>9</v>
      </c>
      <c r="B4" s="48"/>
      <c r="C4" s="267"/>
      <c r="D4" s="267"/>
      <c r="E4" s="267"/>
      <c r="F4" s="267"/>
      <c r="G4" s="268"/>
    </row>
    <row r="5" spans="1:7">
      <c r="B5" s="4"/>
      <c r="C5" s="5"/>
      <c r="D5" s="6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BH4999"/>
  <sheetViews>
    <sheetView workbookViewId="0">
      <pane ySplit="7" topLeftCell="A161" activePane="bottomLeft" state="frozen"/>
      <selection pane="bottomLeft" activeCell="F175" sqref="F175"/>
    </sheetView>
  </sheetViews>
  <sheetFormatPr defaultRowHeight="12.75" outlineLevelRow="1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20" max="20" width="8.42578125" customWidth="1"/>
    <col min="21" max="24" width="0" hidden="1" customWidth="1"/>
    <col min="25" max="25" width="10.140625" bestFit="1" customWidth="1"/>
    <col min="26" max="26" width="11.7109375" bestFit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77" t="s">
        <v>68</v>
      </c>
      <c r="B1" s="278"/>
      <c r="C1" s="278"/>
      <c r="D1" s="278"/>
      <c r="E1" s="278"/>
      <c r="F1" s="278"/>
      <c r="G1" s="278"/>
      <c r="H1" s="200"/>
      <c r="L1" s="204"/>
      <c r="AG1" t="s">
        <v>69</v>
      </c>
    </row>
    <row r="2" spans="1:60" ht="24.95" customHeight="1">
      <c r="A2" s="201" t="s">
        <v>7</v>
      </c>
      <c r="B2" s="192" t="s">
        <v>204</v>
      </c>
      <c r="C2" s="282" t="s">
        <v>205</v>
      </c>
      <c r="D2" s="283"/>
      <c r="E2" s="283"/>
      <c r="F2" s="283"/>
      <c r="G2" s="283"/>
      <c r="H2" s="284"/>
      <c r="L2" s="204"/>
      <c r="AG2" t="s">
        <v>70</v>
      </c>
    </row>
    <row r="3" spans="1:60" ht="24.95" customHeight="1">
      <c r="A3" s="201" t="s">
        <v>8</v>
      </c>
      <c r="B3" s="192" t="s">
        <v>43</v>
      </c>
      <c r="C3" s="279" t="s">
        <v>259</v>
      </c>
      <c r="D3" s="280"/>
      <c r="E3" s="280"/>
      <c r="F3" s="280"/>
      <c r="G3" s="281"/>
      <c r="H3" s="202"/>
      <c r="L3" s="204"/>
      <c r="AC3" s="123" t="s">
        <v>70</v>
      </c>
      <c r="AG3" t="s">
        <v>71</v>
      </c>
    </row>
    <row r="4" spans="1:60" ht="24.95" customHeight="1">
      <c r="A4" s="203" t="s">
        <v>9</v>
      </c>
      <c r="B4" s="193" t="s">
        <v>204</v>
      </c>
      <c r="C4" s="238" t="s">
        <v>207</v>
      </c>
      <c r="D4" s="239"/>
      <c r="E4" s="239"/>
      <c r="F4" s="239"/>
      <c r="G4" s="239"/>
      <c r="H4" s="285"/>
      <c r="L4" s="204"/>
      <c r="AG4" t="s">
        <v>72</v>
      </c>
    </row>
    <row r="5" spans="1:60">
      <c r="D5" s="10"/>
    </row>
    <row r="6" spans="1:60" ht="38.25">
      <c r="A6" s="142" t="s">
        <v>73</v>
      </c>
      <c r="B6" s="144" t="s">
        <v>74</v>
      </c>
      <c r="C6" s="144" t="s">
        <v>75</v>
      </c>
      <c r="D6" s="143" t="s">
        <v>76</v>
      </c>
      <c r="E6" s="142" t="s">
        <v>77</v>
      </c>
      <c r="F6" s="141" t="s">
        <v>78</v>
      </c>
      <c r="G6" s="142" t="s">
        <v>28</v>
      </c>
      <c r="H6" s="145" t="s">
        <v>29</v>
      </c>
      <c r="I6" s="145" t="s">
        <v>79</v>
      </c>
      <c r="J6" s="145" t="s">
        <v>30</v>
      </c>
      <c r="K6" s="145" t="s">
        <v>80</v>
      </c>
      <c r="L6" s="145" t="s">
        <v>81</v>
      </c>
      <c r="M6" s="145" t="s">
        <v>82</v>
      </c>
      <c r="N6" s="145" t="s">
        <v>83</v>
      </c>
      <c r="O6" s="145" t="s">
        <v>84</v>
      </c>
      <c r="P6" s="145" t="s">
        <v>85</v>
      </c>
      <c r="Q6" s="145" t="s">
        <v>86</v>
      </c>
      <c r="R6" s="145" t="s">
        <v>87</v>
      </c>
      <c r="S6" s="145" t="s">
        <v>88</v>
      </c>
      <c r="T6" s="145" t="s">
        <v>89</v>
      </c>
      <c r="U6" s="145" t="s">
        <v>90</v>
      </c>
      <c r="V6" s="145" t="s">
        <v>91</v>
      </c>
      <c r="W6" s="145" t="s">
        <v>92</v>
      </c>
      <c r="X6" s="145" t="s">
        <v>93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>
      <c r="A8" s="157" t="s">
        <v>94</v>
      </c>
      <c r="B8" s="158" t="s">
        <v>53</v>
      </c>
      <c r="C8" s="173" t="s">
        <v>54</v>
      </c>
      <c r="D8" s="159"/>
      <c r="E8" s="160"/>
      <c r="F8" s="161"/>
      <c r="G8" s="161">
        <f>SUMIF(AG9:AG65,"&lt;&gt;NOR",G9:G65)</f>
        <v>0</v>
      </c>
      <c r="H8" s="161"/>
      <c r="I8" s="161">
        <f>SUM(I9:I65)</f>
        <v>17120.43</v>
      </c>
      <c r="J8" s="161"/>
      <c r="K8" s="161">
        <f>SUM(K9:K65)</f>
        <v>774515.67999999993</v>
      </c>
      <c r="L8" s="161"/>
      <c r="M8" s="161">
        <f>SUM(M9:M65)</f>
        <v>0</v>
      </c>
      <c r="N8" s="161"/>
      <c r="O8" s="161">
        <f>SUM(O9:O65)</f>
        <v>2.91</v>
      </c>
      <c r="P8" s="161"/>
      <c r="Q8" s="161">
        <f>SUM(Q9:Q65)</f>
        <v>327.52</v>
      </c>
      <c r="R8" s="161"/>
      <c r="S8" s="161"/>
      <c r="T8" s="162"/>
      <c r="U8" s="156"/>
      <c r="V8" s="156">
        <f>SUM(V9:V65)</f>
        <v>533.16</v>
      </c>
      <c r="W8" s="156"/>
      <c r="X8" s="156"/>
      <c r="Z8" s="84"/>
      <c r="AG8" t="s">
        <v>95</v>
      </c>
    </row>
    <row r="9" spans="1:60" ht="22.5" outlineLevel="1">
      <c r="A9" s="163">
        <v>1</v>
      </c>
      <c r="B9" s="211" t="s">
        <v>263</v>
      </c>
      <c r="C9" s="174" t="s">
        <v>266</v>
      </c>
      <c r="D9" s="165" t="s">
        <v>104</v>
      </c>
      <c r="E9" s="166">
        <v>43</v>
      </c>
      <c r="F9" s="167"/>
      <c r="G9" s="168">
        <f>ROUND(E9*F9,2)</f>
        <v>0</v>
      </c>
      <c r="H9" s="167">
        <v>0</v>
      </c>
      <c r="I9" s="168">
        <f>ROUND(E9*H9,2)</f>
        <v>0</v>
      </c>
      <c r="J9" s="167">
        <v>61.8</v>
      </c>
      <c r="K9" s="168">
        <f>ROUND(E9*J9,2)</f>
        <v>2657.4</v>
      </c>
      <c r="L9" s="168">
        <v>21</v>
      </c>
      <c r="M9" s="168">
        <f>G9*(1+L9/100)</f>
        <v>0</v>
      </c>
      <c r="N9" s="168">
        <v>0</v>
      </c>
      <c r="O9" s="168">
        <f>ROUND(E9*N9,2)</f>
        <v>0</v>
      </c>
      <c r="P9" s="168">
        <v>0.13800000000000001</v>
      </c>
      <c r="Q9" s="168">
        <f>ROUND(E9*P9,2)</f>
        <v>5.93</v>
      </c>
      <c r="R9" s="168" t="s">
        <v>118</v>
      </c>
      <c r="S9" s="168" t="s">
        <v>96</v>
      </c>
      <c r="T9" s="169" t="s">
        <v>96</v>
      </c>
      <c r="U9" s="155">
        <v>0.16</v>
      </c>
      <c r="V9" s="155">
        <f>ROUND(E9*U9,2)</f>
        <v>6.88</v>
      </c>
      <c r="W9" s="155"/>
      <c r="X9" s="155" t="s">
        <v>119</v>
      </c>
      <c r="Y9" s="182"/>
      <c r="Z9" s="146"/>
      <c r="AA9" s="146"/>
      <c r="AB9" s="146"/>
      <c r="AC9" s="146"/>
      <c r="AD9" s="146"/>
      <c r="AE9" s="146"/>
      <c r="AF9" s="146"/>
      <c r="AG9" s="146" t="s">
        <v>120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>
      <c r="A10" s="153"/>
      <c r="B10" s="154"/>
      <c r="C10" s="273" t="s">
        <v>121</v>
      </c>
      <c r="D10" s="274"/>
      <c r="E10" s="274"/>
      <c r="F10" s="274"/>
      <c r="G10" s="274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46"/>
      <c r="Z10" s="146"/>
      <c r="AA10" s="146"/>
      <c r="AB10" s="146"/>
      <c r="AC10" s="146"/>
      <c r="AD10" s="146"/>
      <c r="AE10" s="146"/>
      <c r="AF10" s="146"/>
      <c r="AG10" s="146" t="s">
        <v>122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>
      <c r="A11" s="153"/>
      <c r="B11" s="154"/>
      <c r="C11" s="271"/>
      <c r="D11" s="272"/>
      <c r="E11" s="272"/>
      <c r="F11" s="272"/>
      <c r="G11" s="272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46"/>
      <c r="Z11" s="146"/>
      <c r="AA11" s="146"/>
      <c r="AB11" s="146"/>
      <c r="AC11" s="146"/>
      <c r="AD11" s="146"/>
      <c r="AE11" s="146"/>
      <c r="AF11" s="146"/>
      <c r="AG11" s="146" t="s">
        <v>97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>
      <c r="A12" s="163">
        <v>2</v>
      </c>
      <c r="B12" s="211" t="s">
        <v>264</v>
      </c>
      <c r="C12" s="174" t="s">
        <v>267</v>
      </c>
      <c r="D12" s="165" t="s">
        <v>104</v>
      </c>
      <c r="E12" s="166">
        <f>66+160-43</f>
        <v>183</v>
      </c>
      <c r="F12" s="167"/>
      <c r="G12" s="168">
        <f>ROUND(E12*F12,2)</f>
        <v>0</v>
      </c>
      <c r="H12" s="167">
        <v>0</v>
      </c>
      <c r="I12" s="168">
        <f>ROUND(E12*H12,2)</f>
        <v>0</v>
      </c>
      <c r="J12" s="167">
        <v>61.8</v>
      </c>
      <c r="K12" s="168">
        <f>ROUND(E12*J12,2)</f>
        <v>11309.4</v>
      </c>
      <c r="L12" s="168">
        <v>21</v>
      </c>
      <c r="M12" s="168">
        <f>G12*(1+L12/100)</f>
        <v>0</v>
      </c>
      <c r="N12" s="168">
        <v>0</v>
      </c>
      <c r="O12" s="168">
        <f>ROUND(E12*N12,2)</f>
        <v>0</v>
      </c>
      <c r="P12" s="168">
        <v>0.13800000000000001</v>
      </c>
      <c r="Q12" s="168">
        <f>ROUND(E12*P12,2)</f>
        <v>25.25</v>
      </c>
      <c r="R12" s="168" t="s">
        <v>118</v>
      </c>
      <c r="S12" s="168" t="s">
        <v>96</v>
      </c>
      <c r="T12" s="169" t="s">
        <v>96</v>
      </c>
      <c r="U12" s="155"/>
      <c r="V12" s="155"/>
      <c r="W12" s="155"/>
      <c r="X12" s="155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>
      <c r="A13" s="153"/>
      <c r="B13" s="154"/>
      <c r="C13" s="273" t="s">
        <v>121</v>
      </c>
      <c r="D13" s="274"/>
      <c r="E13" s="274"/>
      <c r="F13" s="274"/>
      <c r="G13" s="274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>
      <c r="A14" s="153"/>
      <c r="B14" s="154"/>
      <c r="C14" s="188"/>
      <c r="D14" s="189"/>
      <c r="E14" s="189"/>
      <c r="F14" s="189"/>
      <c r="G14" s="189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>
      <c r="A15" s="163">
        <v>3</v>
      </c>
      <c r="B15" s="164" t="s">
        <v>217</v>
      </c>
      <c r="C15" s="174" t="s">
        <v>218</v>
      </c>
      <c r="D15" s="165" t="s">
        <v>104</v>
      </c>
      <c r="E15" s="166">
        <f>E12+E17+43</f>
        <v>336</v>
      </c>
      <c r="F15" s="167"/>
      <c r="G15" s="168">
        <f>ROUND(E15*F15,2)</f>
        <v>0</v>
      </c>
      <c r="H15" s="167">
        <v>0</v>
      </c>
      <c r="I15" s="168">
        <f>ROUND(E15*H15,2)</f>
        <v>0</v>
      </c>
      <c r="J15" s="167">
        <v>351</v>
      </c>
      <c r="K15" s="168">
        <f>ROUND(E15*J15,2)</f>
        <v>117936</v>
      </c>
      <c r="L15" s="168">
        <v>21</v>
      </c>
      <c r="M15" s="168">
        <f>G15*(1+L15/100)</f>
        <v>0</v>
      </c>
      <c r="N15" s="168">
        <v>0</v>
      </c>
      <c r="O15" s="168">
        <f>ROUND(E15*N15,2)</f>
        <v>0</v>
      </c>
      <c r="P15" s="168">
        <v>0.44</v>
      </c>
      <c r="Q15" s="168">
        <f>ROUND(E15*P15,2)</f>
        <v>147.84</v>
      </c>
      <c r="R15" s="168" t="s">
        <v>118</v>
      </c>
      <c r="S15" s="168" t="s">
        <v>96</v>
      </c>
      <c r="T15" s="169" t="s">
        <v>96</v>
      </c>
      <c r="U15" s="155">
        <v>3.3000000000000002E-2</v>
      </c>
      <c r="V15" s="155">
        <f>ROUND(E15*U15,2)</f>
        <v>11.09</v>
      </c>
      <c r="W15" s="155"/>
      <c r="X15" s="155" t="s">
        <v>119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120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>
      <c r="A16" s="153"/>
      <c r="B16" s="154"/>
      <c r="C16" s="269"/>
      <c r="D16" s="270"/>
      <c r="E16" s="270"/>
      <c r="F16" s="270"/>
      <c r="G16" s="270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46"/>
      <c r="Z16" s="146"/>
      <c r="AA16" s="146"/>
      <c r="AB16" s="146"/>
      <c r="AC16" s="146"/>
      <c r="AD16" s="146"/>
      <c r="AE16" s="146"/>
      <c r="AF16" s="146"/>
      <c r="AG16" s="146" t="s">
        <v>97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>
      <c r="A17" s="163">
        <v>4</v>
      </c>
      <c r="B17" s="211" t="s">
        <v>265</v>
      </c>
      <c r="C17" s="174" t="s">
        <v>268</v>
      </c>
      <c r="D17" s="165" t="s">
        <v>104</v>
      </c>
      <c r="E17" s="166">
        <f>220*0.5</f>
        <v>110</v>
      </c>
      <c r="F17" s="167"/>
      <c r="G17" s="168">
        <f>ROUND(E17*F17,2)</f>
        <v>0</v>
      </c>
      <c r="H17" s="167">
        <v>0</v>
      </c>
      <c r="I17" s="168">
        <f>ROUND(E17*H17,2)</f>
        <v>0</v>
      </c>
      <c r="J17" s="167">
        <v>111</v>
      </c>
      <c r="K17" s="168">
        <f>ROUND(E17*J17,2)</f>
        <v>12210</v>
      </c>
      <c r="L17" s="168">
        <v>21</v>
      </c>
      <c r="M17" s="168">
        <f>G17*(1+L17/100)</f>
        <v>0</v>
      </c>
      <c r="N17" s="168">
        <v>0</v>
      </c>
      <c r="O17" s="168">
        <f>ROUND(E17*N17,2)</f>
        <v>0</v>
      </c>
      <c r="P17" s="168">
        <v>0.11</v>
      </c>
      <c r="Q17" s="168">
        <f>ROUND(E17*P17,2)</f>
        <v>12.1</v>
      </c>
      <c r="R17" s="168" t="s">
        <v>118</v>
      </c>
      <c r="S17" s="168" t="s">
        <v>96</v>
      </c>
      <c r="T17" s="169" t="s">
        <v>96</v>
      </c>
      <c r="U17" s="155">
        <v>0.2</v>
      </c>
      <c r="V17" s="155">
        <f>ROUND(E17*U17,2)</f>
        <v>22</v>
      </c>
      <c r="W17" s="155"/>
      <c r="X17" s="155" t="s">
        <v>119</v>
      </c>
      <c r="Y17" s="146"/>
      <c r="Z17" s="146"/>
      <c r="AA17" s="146"/>
      <c r="AB17" s="146"/>
      <c r="AC17" s="146"/>
      <c r="AD17" s="146"/>
      <c r="AE17" s="146"/>
      <c r="AF17" s="146"/>
      <c r="AG17" s="146" t="s">
        <v>120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>
      <c r="A18" s="153"/>
      <c r="B18" s="154"/>
      <c r="C18" s="269"/>
      <c r="D18" s="270"/>
      <c r="E18" s="270"/>
      <c r="F18" s="270"/>
      <c r="G18" s="270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46"/>
      <c r="Z18" s="146"/>
      <c r="AA18" s="146"/>
      <c r="AB18" s="146"/>
      <c r="AC18" s="146"/>
      <c r="AD18" s="146"/>
      <c r="AE18" s="146"/>
      <c r="AF18" s="146"/>
      <c r="AG18" s="146" t="s">
        <v>97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>
      <c r="A19" s="163">
        <v>5</v>
      </c>
      <c r="B19" s="164" t="s">
        <v>123</v>
      </c>
      <c r="C19" s="174" t="s">
        <v>187</v>
      </c>
      <c r="D19" s="165" t="s">
        <v>124</v>
      </c>
      <c r="E19" s="166">
        <v>180</v>
      </c>
      <c r="F19" s="167"/>
      <c r="G19" s="168">
        <f>ROUND(E19*F19,2)</f>
        <v>0</v>
      </c>
      <c r="H19" s="167">
        <v>0</v>
      </c>
      <c r="I19" s="168">
        <f>ROUND(E19*H19,2)</f>
        <v>0</v>
      </c>
      <c r="J19" s="167">
        <v>115</v>
      </c>
      <c r="K19" s="168">
        <f>ROUND(E19*J19,2)</f>
        <v>20700</v>
      </c>
      <c r="L19" s="168">
        <v>21</v>
      </c>
      <c r="M19" s="168">
        <f>G19*(1+L19/100)</f>
        <v>0</v>
      </c>
      <c r="N19" s="168">
        <v>0</v>
      </c>
      <c r="O19" s="168">
        <f>ROUND(E19*N19,2)</f>
        <v>0</v>
      </c>
      <c r="P19" s="168">
        <v>0.22</v>
      </c>
      <c r="Q19" s="168">
        <f>ROUND(E19*P19,2)</f>
        <v>39.6</v>
      </c>
      <c r="R19" s="168" t="s">
        <v>118</v>
      </c>
      <c r="S19" s="168" t="s">
        <v>96</v>
      </c>
      <c r="T19" s="169" t="s">
        <v>96</v>
      </c>
      <c r="U19" s="155">
        <v>0.14299999999999999</v>
      </c>
      <c r="V19" s="155">
        <f>ROUND(E19*U19,2)</f>
        <v>25.74</v>
      </c>
      <c r="W19" s="155"/>
      <c r="X19" s="155" t="s">
        <v>119</v>
      </c>
      <c r="Y19" s="146"/>
      <c r="Z19" s="146"/>
      <c r="AA19" s="146"/>
      <c r="AB19" s="146"/>
      <c r="AC19" s="146"/>
      <c r="AD19" s="146"/>
      <c r="AE19" s="146"/>
      <c r="AF19" s="146"/>
      <c r="AG19" s="146" t="s">
        <v>120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12.75" customHeight="1" outlineLevel="1">
      <c r="A20" s="153"/>
      <c r="B20" s="154"/>
      <c r="C20" s="273" t="s">
        <v>125</v>
      </c>
      <c r="D20" s="274"/>
      <c r="E20" s="274"/>
      <c r="F20" s="274"/>
      <c r="G20" s="274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46"/>
      <c r="Z20" s="146"/>
      <c r="AA20" s="146"/>
      <c r="AB20" s="146"/>
      <c r="AC20" s="146"/>
      <c r="AD20" s="146"/>
      <c r="AE20" s="146"/>
      <c r="AF20" s="146"/>
      <c r="AG20" s="146" t="s">
        <v>122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71" t="str">
        <f>C20</f>
        <v>s vybouráním lože, s přemístěním hmot na skládku na vzdálenost do 3 m nebo naložením na dopravní prostředek</v>
      </c>
      <c r="BB20" s="146"/>
      <c r="BC20" s="146"/>
      <c r="BD20" s="146"/>
      <c r="BE20" s="146"/>
      <c r="BF20" s="146"/>
      <c r="BG20" s="146"/>
      <c r="BH20" s="146"/>
    </row>
    <row r="21" spans="1:60" outlineLevel="1">
      <c r="A21" s="153"/>
      <c r="B21" s="154"/>
      <c r="C21" s="271"/>
      <c r="D21" s="271"/>
      <c r="E21" s="271"/>
      <c r="F21" s="271"/>
      <c r="G21" s="271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46"/>
      <c r="Z21" s="146"/>
      <c r="AA21" s="146"/>
      <c r="AB21" s="146"/>
      <c r="AC21" s="146"/>
      <c r="AD21" s="146"/>
      <c r="AE21" s="146"/>
      <c r="AF21" s="146"/>
      <c r="AG21" s="146" t="s">
        <v>97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>
      <c r="A22" s="163">
        <v>6</v>
      </c>
      <c r="B22" s="164" t="s">
        <v>123</v>
      </c>
      <c r="C22" s="174" t="s">
        <v>169</v>
      </c>
      <c r="D22" s="165" t="s">
        <v>124</v>
      </c>
      <c r="E22" s="166">
        <v>440</v>
      </c>
      <c r="F22" s="167"/>
      <c r="G22" s="168">
        <f>ROUND(E22*F22,2)</f>
        <v>0</v>
      </c>
      <c r="H22" s="167">
        <v>0</v>
      </c>
      <c r="I22" s="168">
        <f>ROUND(E22*H22,2)</f>
        <v>0</v>
      </c>
      <c r="J22" s="167">
        <v>115</v>
      </c>
      <c r="K22" s="168">
        <f>ROUND(E22*J22,2)</f>
        <v>50600</v>
      </c>
      <c r="L22" s="168">
        <v>21</v>
      </c>
      <c r="M22" s="168">
        <f>G22*(1+L22/100)</f>
        <v>0</v>
      </c>
      <c r="N22" s="168">
        <v>0</v>
      </c>
      <c r="O22" s="168">
        <f>ROUND(E22*N22,2)</f>
        <v>0</v>
      </c>
      <c r="P22" s="168">
        <v>0.22</v>
      </c>
      <c r="Q22" s="168">
        <f>ROUND(E22*P22,2)</f>
        <v>96.8</v>
      </c>
      <c r="R22" s="168" t="s">
        <v>118</v>
      </c>
      <c r="S22" s="168" t="s">
        <v>96</v>
      </c>
      <c r="T22" s="169" t="s">
        <v>96</v>
      </c>
      <c r="U22" s="155"/>
      <c r="V22" s="155"/>
      <c r="W22" s="155"/>
      <c r="X22" s="155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12.75" customHeight="1" outlineLevel="1">
      <c r="A23" s="153"/>
      <c r="B23" s="154"/>
      <c r="C23" s="273" t="s">
        <v>125</v>
      </c>
      <c r="D23" s="274"/>
      <c r="E23" s="274"/>
      <c r="F23" s="274"/>
      <c r="G23" s="274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>
      <c r="A24" s="153"/>
      <c r="B24" s="154"/>
      <c r="C24" s="183"/>
      <c r="D24" s="184"/>
      <c r="E24" s="184"/>
      <c r="F24" s="184"/>
      <c r="G24" s="184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>
      <c r="A25" s="163">
        <v>7</v>
      </c>
      <c r="B25" s="164" t="s">
        <v>126</v>
      </c>
      <c r="C25" s="174" t="s">
        <v>127</v>
      </c>
      <c r="D25" s="165" t="s">
        <v>124</v>
      </c>
      <c r="E25" s="166">
        <v>83</v>
      </c>
      <c r="F25" s="167"/>
      <c r="G25" s="168">
        <f>ROUND(E25*F25,2)</f>
        <v>0</v>
      </c>
      <c r="H25" s="167">
        <v>80.97</v>
      </c>
      <c r="I25" s="168">
        <f>ROUND(E25*H25,2)</f>
        <v>6720.51</v>
      </c>
      <c r="J25" s="167">
        <v>214.53</v>
      </c>
      <c r="K25" s="168">
        <f>ROUND(E25*J25,2)</f>
        <v>17805.990000000002</v>
      </c>
      <c r="L25" s="168">
        <v>21</v>
      </c>
      <c r="M25" s="168">
        <f>G25*(1+L25/100)</f>
        <v>0</v>
      </c>
      <c r="N25" s="168">
        <v>2.478E-2</v>
      </c>
      <c r="O25" s="168">
        <f>ROUND(E25*N25,2)</f>
        <v>2.06</v>
      </c>
      <c r="P25" s="168">
        <v>0</v>
      </c>
      <c r="Q25" s="168">
        <f>ROUND(E25*P25,2)</f>
        <v>0</v>
      </c>
      <c r="R25" s="168" t="s">
        <v>128</v>
      </c>
      <c r="S25" s="168" t="s">
        <v>96</v>
      </c>
      <c r="T25" s="169" t="s">
        <v>96</v>
      </c>
      <c r="U25" s="155">
        <v>0.54700000000000004</v>
      </c>
      <c r="V25" s="155">
        <f>ROUND(E25*U25,2)</f>
        <v>45.4</v>
      </c>
      <c r="W25" s="155"/>
      <c r="X25" s="155" t="s">
        <v>119</v>
      </c>
      <c r="Y25" s="146"/>
      <c r="Z25" s="146"/>
      <c r="AA25" s="146"/>
      <c r="AB25" s="146"/>
      <c r="AC25" s="146"/>
      <c r="AD25" s="146"/>
      <c r="AE25" s="146"/>
      <c r="AF25" s="146"/>
      <c r="AG25" s="146" t="s">
        <v>120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1">
      <c r="A26" s="153"/>
      <c r="B26" s="154"/>
      <c r="C26" s="273" t="s">
        <v>182</v>
      </c>
      <c r="D26" s="274"/>
      <c r="E26" s="274"/>
      <c r="F26" s="274"/>
      <c r="G26" s="274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46"/>
      <c r="Z26" s="146"/>
      <c r="AA26" s="146"/>
      <c r="AB26" s="146"/>
      <c r="AC26" s="146"/>
      <c r="AD26" s="146"/>
      <c r="AE26" s="146"/>
      <c r="AF26" s="146"/>
      <c r="AG26" s="146" t="s">
        <v>122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71" t="str">
        <f>C26</f>
        <v>ve výkopišti ve stavu a poloze, ve kterých byla na začátku zemních prací, a to především ochranným bedněním, se zřízením a odstraněním zajišťovací konstrukce a včetně opotřebení použitých materiálů,</v>
      </c>
      <c r="BB26" s="146"/>
      <c r="BC26" s="146"/>
      <c r="BD26" s="146"/>
      <c r="BE26" s="146"/>
      <c r="BF26" s="146"/>
      <c r="BG26" s="146"/>
      <c r="BH26" s="146"/>
    </row>
    <row r="27" spans="1:60" outlineLevel="1">
      <c r="A27" s="153"/>
      <c r="B27" s="154"/>
      <c r="C27" s="271"/>
      <c r="D27" s="272"/>
      <c r="E27" s="272"/>
      <c r="F27" s="272"/>
      <c r="G27" s="272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46"/>
      <c r="Z27" s="146"/>
      <c r="AA27" s="146"/>
      <c r="AB27" s="146"/>
      <c r="AC27" s="146"/>
      <c r="AD27" s="146"/>
      <c r="AE27" s="146"/>
      <c r="AF27" s="146"/>
      <c r="AG27" s="146" t="s">
        <v>97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>
      <c r="A28" s="163">
        <v>8</v>
      </c>
      <c r="B28" s="164" t="s">
        <v>219</v>
      </c>
      <c r="C28" s="174" t="s">
        <v>220</v>
      </c>
      <c r="D28" s="165" t="s">
        <v>130</v>
      </c>
      <c r="E28" s="166">
        <f>E25*2*0.53</f>
        <v>87.98</v>
      </c>
      <c r="F28" s="167"/>
      <c r="G28" s="168">
        <f>ROUND(E28*F28,2)</f>
        <v>0</v>
      </c>
      <c r="H28" s="167">
        <v>0</v>
      </c>
      <c r="I28" s="168">
        <f>ROUND(E28*H28,2)</f>
        <v>0</v>
      </c>
      <c r="J28" s="167">
        <v>617</v>
      </c>
      <c r="K28" s="168">
        <f>ROUND(E28*J28,2)</f>
        <v>54283.66</v>
      </c>
      <c r="L28" s="168">
        <v>21</v>
      </c>
      <c r="M28" s="168">
        <f>G28*(1+L28/100)</f>
        <v>0</v>
      </c>
      <c r="N28" s="168">
        <v>0</v>
      </c>
      <c r="O28" s="168">
        <f>ROUND(E28*N28,2)</f>
        <v>0</v>
      </c>
      <c r="P28" s="168">
        <v>0</v>
      </c>
      <c r="Q28" s="168">
        <f>ROUND(E28*P28,2)</f>
        <v>0</v>
      </c>
      <c r="R28" s="168" t="s">
        <v>128</v>
      </c>
      <c r="S28" s="168" t="s">
        <v>96</v>
      </c>
      <c r="T28" s="169" t="s">
        <v>96</v>
      </c>
      <c r="U28" s="155"/>
      <c r="V28" s="155"/>
      <c r="W28" s="155"/>
      <c r="X28" s="155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>
      <c r="A29" s="153"/>
      <c r="B29" s="154"/>
      <c r="C29" s="273" t="s">
        <v>221</v>
      </c>
      <c r="D29" s="274"/>
      <c r="E29" s="274"/>
      <c r="F29" s="274"/>
      <c r="G29" s="274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>
      <c r="A30" s="153"/>
      <c r="B30" s="154"/>
      <c r="C30" s="188"/>
      <c r="D30" s="189"/>
      <c r="E30" s="189"/>
      <c r="F30" s="189"/>
      <c r="G30" s="189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1">
      <c r="A31" s="163">
        <v>9</v>
      </c>
      <c r="B31" s="164" t="s">
        <v>170</v>
      </c>
      <c r="C31" s="174" t="s">
        <v>129</v>
      </c>
      <c r="D31" s="165" t="s">
        <v>130</v>
      </c>
      <c r="E31" s="166">
        <f>(565*0.53)+(202*0.19)+(244*0.2)</f>
        <v>386.63</v>
      </c>
      <c r="F31" s="167"/>
      <c r="G31" s="168">
        <f>ROUND(E31*F31,2)</f>
        <v>0</v>
      </c>
      <c r="H31" s="167">
        <v>0</v>
      </c>
      <c r="I31" s="168">
        <f>ROUND(E31*H31,2)</f>
        <v>0</v>
      </c>
      <c r="J31" s="167">
        <v>191.5</v>
      </c>
      <c r="K31" s="168">
        <f>ROUND(E31*J31,2)</f>
        <v>74039.649999999994</v>
      </c>
      <c r="L31" s="168">
        <v>21</v>
      </c>
      <c r="M31" s="168">
        <f>G31*(1+L31/100)</f>
        <v>0</v>
      </c>
      <c r="N31" s="168">
        <v>0</v>
      </c>
      <c r="O31" s="168">
        <f>ROUND(E31*N31,2)</f>
        <v>0</v>
      </c>
      <c r="P31" s="168">
        <v>0</v>
      </c>
      <c r="Q31" s="168">
        <f>ROUND(E31*P31,2)</f>
        <v>0</v>
      </c>
      <c r="R31" s="168" t="s">
        <v>128</v>
      </c>
      <c r="S31" s="168" t="s">
        <v>96</v>
      </c>
      <c r="T31" s="169" t="s">
        <v>96</v>
      </c>
      <c r="U31" s="155">
        <v>0.36799999999999999</v>
      </c>
      <c r="V31" s="155">
        <f>ROUND(E31*U31,2)</f>
        <v>142.28</v>
      </c>
      <c r="W31" s="155"/>
      <c r="X31" s="155" t="s">
        <v>119</v>
      </c>
      <c r="Y31" s="146"/>
      <c r="Z31" s="146"/>
      <c r="AA31" s="146"/>
      <c r="AB31" s="146"/>
      <c r="AC31" s="146"/>
      <c r="AD31" s="146"/>
      <c r="AE31" s="146"/>
      <c r="AF31" s="146"/>
      <c r="AG31" s="146" t="s">
        <v>120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>
      <c r="A32" s="153"/>
      <c r="B32" s="154"/>
      <c r="C32" s="271"/>
      <c r="D32" s="272"/>
      <c r="E32" s="272"/>
      <c r="F32" s="272"/>
      <c r="G32" s="272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46"/>
      <c r="Z32" s="146"/>
      <c r="AA32" s="146"/>
      <c r="AB32" s="146"/>
      <c r="AC32" s="146"/>
      <c r="AD32" s="146"/>
      <c r="AE32" s="146"/>
      <c r="AF32" s="146"/>
      <c r="AG32" s="146" t="s">
        <v>97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>
      <c r="A33" s="163">
        <v>10</v>
      </c>
      <c r="B33" s="164" t="s">
        <v>132</v>
      </c>
      <c r="C33" s="174" t="s">
        <v>133</v>
      </c>
      <c r="D33" s="165" t="s">
        <v>130</v>
      </c>
      <c r="E33" s="166">
        <f>E31*0.2</f>
        <v>77.326000000000008</v>
      </c>
      <c r="F33" s="167"/>
      <c r="G33" s="168">
        <f>ROUND(E33*F33,2)</f>
        <v>0</v>
      </c>
      <c r="H33" s="167">
        <v>0</v>
      </c>
      <c r="I33" s="168">
        <f>ROUND(E33*H33,2)</f>
        <v>0</v>
      </c>
      <c r="J33" s="167">
        <v>38.299999999999997</v>
      </c>
      <c r="K33" s="168">
        <f>ROUND(E33*J33,2)</f>
        <v>2961.59</v>
      </c>
      <c r="L33" s="168">
        <v>21</v>
      </c>
      <c r="M33" s="168">
        <f>G33*(1+L33/100)</f>
        <v>0</v>
      </c>
      <c r="N33" s="168">
        <v>0</v>
      </c>
      <c r="O33" s="168">
        <f>ROUND(E33*N33,2)</f>
        <v>0</v>
      </c>
      <c r="P33" s="168">
        <v>0</v>
      </c>
      <c r="Q33" s="168">
        <f>ROUND(E33*P33,2)</f>
        <v>0</v>
      </c>
      <c r="R33" s="168" t="s">
        <v>128</v>
      </c>
      <c r="S33" s="168" t="s">
        <v>96</v>
      </c>
      <c r="T33" s="169" t="s">
        <v>96</v>
      </c>
      <c r="U33" s="155">
        <v>5.8000000000000003E-2</v>
      </c>
      <c r="V33" s="155">
        <f>ROUND(E33*U33,2)</f>
        <v>4.4800000000000004</v>
      </c>
      <c r="W33" s="155"/>
      <c r="X33" s="155" t="s">
        <v>119</v>
      </c>
      <c r="Y33" s="146"/>
      <c r="Z33" s="146"/>
      <c r="AA33" s="146"/>
      <c r="AB33" s="146"/>
      <c r="AC33" s="146"/>
      <c r="AD33" s="146"/>
      <c r="AE33" s="146"/>
      <c r="AF33" s="146"/>
      <c r="AG33" s="146" t="s">
        <v>120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>
      <c r="A34" s="153"/>
      <c r="B34" s="154"/>
      <c r="C34" s="273" t="s">
        <v>131</v>
      </c>
      <c r="D34" s="274"/>
      <c r="E34" s="274"/>
      <c r="F34" s="274"/>
      <c r="G34" s="274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46"/>
      <c r="Z34" s="146"/>
      <c r="AA34" s="146"/>
      <c r="AB34" s="146"/>
      <c r="AC34" s="146"/>
      <c r="AD34" s="146"/>
      <c r="AE34" s="146"/>
      <c r="AF34" s="146"/>
      <c r="AG34" s="146" t="s">
        <v>122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>
      <c r="A35" s="153"/>
      <c r="B35" s="154"/>
      <c r="C35" s="271"/>
      <c r="D35" s="272"/>
      <c r="E35" s="272"/>
      <c r="F35" s="272"/>
      <c r="G35" s="272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46"/>
      <c r="Z35" s="146"/>
      <c r="AA35" s="146"/>
      <c r="AB35" s="146"/>
      <c r="AC35" s="146"/>
      <c r="AD35" s="146"/>
      <c r="AE35" s="146"/>
      <c r="AF35" s="146"/>
      <c r="AG35" s="146" t="s">
        <v>97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>
      <c r="A36" s="163">
        <v>11</v>
      </c>
      <c r="B36" s="164" t="s">
        <v>222</v>
      </c>
      <c r="C36" s="174" t="s">
        <v>223</v>
      </c>
      <c r="D36" s="165" t="s">
        <v>130</v>
      </c>
      <c r="E36" s="166">
        <v>9.98</v>
      </c>
      <c r="F36" s="167"/>
      <c r="G36" s="168">
        <f>ROUND(E36*F36,2)</f>
        <v>0</v>
      </c>
      <c r="H36" s="167">
        <v>0</v>
      </c>
      <c r="I36" s="168">
        <f>ROUND(E36*H36,2)</f>
        <v>0</v>
      </c>
      <c r="J36" s="167">
        <v>1273</v>
      </c>
      <c r="K36" s="168">
        <f>ROUND(E36*J36,2)</f>
        <v>12704.54</v>
      </c>
      <c r="L36" s="168">
        <v>21</v>
      </c>
      <c r="M36" s="168">
        <f>G36*(1+L36/100)</f>
        <v>0</v>
      </c>
      <c r="N36" s="168">
        <v>0</v>
      </c>
      <c r="O36" s="168">
        <f>ROUND(E36*N36,2)</f>
        <v>0</v>
      </c>
      <c r="P36" s="168">
        <v>0</v>
      </c>
      <c r="Q36" s="168">
        <f>ROUND(E36*P36,2)</f>
        <v>0</v>
      </c>
      <c r="R36" s="168" t="s">
        <v>128</v>
      </c>
      <c r="S36" s="168" t="s">
        <v>96</v>
      </c>
      <c r="T36" s="169" t="s">
        <v>96</v>
      </c>
      <c r="U36" s="155"/>
      <c r="V36" s="155"/>
      <c r="W36" s="155"/>
      <c r="X36" s="155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>
      <c r="A37" s="153"/>
      <c r="B37" s="154"/>
      <c r="C37" s="273" t="s">
        <v>224</v>
      </c>
      <c r="D37" s="274"/>
      <c r="E37" s="274"/>
      <c r="F37" s="274"/>
      <c r="G37" s="274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>
      <c r="A38" s="153"/>
      <c r="B38" s="154"/>
      <c r="C38" s="188"/>
      <c r="D38" s="189"/>
      <c r="E38" s="189"/>
      <c r="F38" s="189"/>
      <c r="G38" s="189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>
      <c r="A39" s="163">
        <v>12</v>
      </c>
      <c r="B39" s="164" t="s">
        <v>134</v>
      </c>
      <c r="C39" s="174" t="s">
        <v>135</v>
      </c>
      <c r="D39" s="165" t="s">
        <v>130</v>
      </c>
      <c r="E39" s="166">
        <f>E31+E36</f>
        <v>396.61</v>
      </c>
      <c r="F39" s="167"/>
      <c r="G39" s="168">
        <f>ROUND(E39*F39,2)</f>
        <v>0</v>
      </c>
      <c r="H39" s="167">
        <v>0</v>
      </c>
      <c r="I39" s="168">
        <f>ROUND(E39*H39,2)</f>
        <v>0</v>
      </c>
      <c r="J39" s="167">
        <v>259.5</v>
      </c>
      <c r="K39" s="168">
        <f>ROUND(E39*J39,2)</f>
        <v>102920.3</v>
      </c>
      <c r="L39" s="168">
        <v>21</v>
      </c>
      <c r="M39" s="168">
        <f>G39*(1+L39/100)</f>
        <v>0</v>
      </c>
      <c r="N39" s="168">
        <v>0</v>
      </c>
      <c r="O39" s="168">
        <f>ROUND(E39*N39,2)</f>
        <v>0</v>
      </c>
      <c r="P39" s="168">
        <v>0</v>
      </c>
      <c r="Q39" s="168">
        <f>ROUND(E39*P39,2)</f>
        <v>0</v>
      </c>
      <c r="R39" s="168" t="s">
        <v>128</v>
      </c>
      <c r="S39" s="168" t="s">
        <v>96</v>
      </c>
      <c r="T39" s="169" t="s">
        <v>96</v>
      </c>
      <c r="U39" s="155">
        <v>5.1999999999999998E-3</v>
      </c>
      <c r="V39" s="155">
        <f>ROUND(E39*U39,2)</f>
        <v>2.06</v>
      </c>
      <c r="W39" s="155"/>
      <c r="X39" s="155" t="s">
        <v>119</v>
      </c>
      <c r="Y39" s="146"/>
      <c r="Z39" s="146"/>
      <c r="AA39" s="146"/>
      <c r="AB39" s="146"/>
      <c r="AC39" s="146"/>
      <c r="AD39" s="146"/>
      <c r="AE39" s="146"/>
      <c r="AF39" s="146"/>
      <c r="AG39" s="146" t="s">
        <v>120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>
      <c r="A40" s="153"/>
      <c r="B40" s="154"/>
      <c r="C40" s="273" t="s">
        <v>136</v>
      </c>
      <c r="D40" s="274"/>
      <c r="E40" s="274"/>
      <c r="F40" s="274"/>
      <c r="G40" s="274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46"/>
      <c r="Z40" s="146"/>
      <c r="AA40" s="146"/>
      <c r="AB40" s="146"/>
      <c r="AC40" s="146"/>
      <c r="AD40" s="146"/>
      <c r="AE40" s="146"/>
      <c r="AF40" s="146"/>
      <c r="AG40" s="146" t="s">
        <v>122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>
      <c r="A41" s="153"/>
      <c r="B41" s="154"/>
      <c r="C41" s="271"/>
      <c r="D41" s="272"/>
      <c r="E41" s="272"/>
      <c r="F41" s="272"/>
      <c r="G41" s="272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46"/>
      <c r="Z41" s="146"/>
      <c r="AA41" s="146"/>
      <c r="AB41" s="146"/>
      <c r="AC41" s="146"/>
      <c r="AD41" s="146"/>
      <c r="AE41" s="146"/>
      <c r="AF41" s="146"/>
      <c r="AG41" s="146" t="s">
        <v>97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>
      <c r="A42" s="163">
        <v>13</v>
      </c>
      <c r="B42" s="164" t="s">
        <v>137</v>
      </c>
      <c r="C42" s="174" t="s">
        <v>269</v>
      </c>
      <c r="D42" s="165" t="s">
        <v>144</v>
      </c>
      <c r="E42" s="212">
        <f>(E9*0.12*2)+(220*0.25*0.2*2)</f>
        <v>32.32</v>
      </c>
      <c r="F42" s="167"/>
      <c r="G42" s="168">
        <f>ROUND(E42*F42,2)</f>
        <v>0</v>
      </c>
      <c r="H42" s="167">
        <v>0</v>
      </c>
      <c r="I42" s="168">
        <f>ROUND(E42*H42,2)</f>
        <v>0</v>
      </c>
      <c r="J42" s="167">
        <v>20.6</v>
      </c>
      <c r="K42" s="168">
        <f>ROUND(E42*J42,2)</f>
        <v>665.79</v>
      </c>
      <c r="L42" s="168">
        <v>21</v>
      </c>
      <c r="M42" s="168">
        <f>G42*(1+L42/100)</f>
        <v>0</v>
      </c>
      <c r="N42" s="168">
        <v>0</v>
      </c>
      <c r="O42" s="168">
        <f>ROUND(E42*N42,2)</f>
        <v>0</v>
      </c>
      <c r="P42" s="168">
        <v>0</v>
      </c>
      <c r="Q42" s="168">
        <f>ROUND(E42*P42,2)</f>
        <v>0</v>
      </c>
      <c r="R42" s="168" t="s">
        <v>128</v>
      </c>
      <c r="S42" s="168" t="s">
        <v>96</v>
      </c>
      <c r="T42" s="169" t="s">
        <v>96</v>
      </c>
      <c r="U42" s="155">
        <v>0</v>
      </c>
      <c r="V42" s="155">
        <f>ROUND(E42*U42,2)</f>
        <v>0</v>
      </c>
      <c r="W42" s="155"/>
      <c r="X42" s="155" t="s">
        <v>119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120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>
      <c r="A43" s="153"/>
      <c r="B43" s="154"/>
      <c r="C43" s="273" t="s">
        <v>270</v>
      </c>
      <c r="D43" s="274"/>
      <c r="E43" s="274"/>
      <c r="F43" s="274"/>
      <c r="G43" s="274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46"/>
      <c r="Z43" s="146"/>
      <c r="AA43" s="146"/>
      <c r="AB43" s="146"/>
      <c r="AC43" s="146"/>
      <c r="AD43" s="146"/>
      <c r="AE43" s="146"/>
      <c r="AF43" s="146"/>
      <c r="AG43" s="146" t="s">
        <v>122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>
      <c r="A44" s="153"/>
      <c r="B44" s="154"/>
      <c r="C44" s="271"/>
      <c r="D44" s="272"/>
      <c r="E44" s="272"/>
      <c r="F44" s="272"/>
      <c r="G44" s="272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46"/>
      <c r="Z44" s="146"/>
      <c r="AA44" s="146"/>
      <c r="AB44" s="146"/>
      <c r="AC44" s="146"/>
      <c r="AD44" s="146"/>
      <c r="AE44" s="146"/>
      <c r="AF44" s="146"/>
      <c r="AG44" s="146" t="s">
        <v>97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>
      <c r="A45" s="163">
        <v>14</v>
      </c>
      <c r="B45" s="164" t="s">
        <v>138</v>
      </c>
      <c r="C45" s="174" t="s">
        <v>188</v>
      </c>
      <c r="D45" s="165" t="s">
        <v>130</v>
      </c>
      <c r="E45" s="166">
        <f>E39</f>
        <v>396.61</v>
      </c>
      <c r="F45" s="167"/>
      <c r="G45" s="168">
        <f>ROUND(E45*F45,2)</f>
        <v>0</v>
      </c>
      <c r="H45" s="167">
        <v>0</v>
      </c>
      <c r="I45" s="168">
        <f>ROUND(E45*H45,2)</f>
        <v>0</v>
      </c>
      <c r="J45" s="167">
        <v>265</v>
      </c>
      <c r="K45" s="168">
        <f>ROUND(E45*J45,2)</f>
        <v>105101.65</v>
      </c>
      <c r="L45" s="168">
        <v>21</v>
      </c>
      <c r="M45" s="168">
        <f>G45*(1+L45/100)</f>
        <v>0</v>
      </c>
      <c r="N45" s="168">
        <v>0</v>
      </c>
      <c r="O45" s="168">
        <f>ROUND(E45*N45,2)</f>
        <v>0</v>
      </c>
      <c r="P45" s="168">
        <v>0</v>
      </c>
      <c r="Q45" s="168">
        <f>ROUND(E45*P45,2)</f>
        <v>0</v>
      </c>
      <c r="R45" s="168" t="s">
        <v>128</v>
      </c>
      <c r="S45" s="168" t="s">
        <v>96</v>
      </c>
      <c r="T45" s="169" t="s">
        <v>96</v>
      </c>
      <c r="U45" s="155">
        <v>0.65200000000000002</v>
      </c>
      <c r="V45" s="155">
        <f>ROUND(E45*U45,2)</f>
        <v>258.58999999999997</v>
      </c>
      <c r="W45" s="155"/>
      <c r="X45" s="155" t="s">
        <v>119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120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>
      <c r="A46" s="153"/>
      <c r="B46" s="154"/>
      <c r="C46" s="269"/>
      <c r="D46" s="270"/>
      <c r="E46" s="270"/>
      <c r="F46" s="270"/>
      <c r="G46" s="270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46"/>
      <c r="Z46" s="146"/>
      <c r="AA46" s="146"/>
      <c r="AB46" s="146"/>
      <c r="AC46" s="146"/>
      <c r="AD46" s="146"/>
      <c r="AE46" s="146"/>
      <c r="AF46" s="146"/>
      <c r="AG46" s="146" t="s">
        <v>97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>
      <c r="A47" s="163">
        <v>15</v>
      </c>
      <c r="B47" s="164" t="s">
        <v>139</v>
      </c>
      <c r="C47" s="174" t="s">
        <v>183</v>
      </c>
      <c r="D47" s="165" t="s">
        <v>104</v>
      </c>
      <c r="E47" s="166">
        <v>244</v>
      </c>
      <c r="F47" s="167"/>
      <c r="G47" s="168">
        <f>ROUND(E47*F47,2)</f>
        <v>0</v>
      </c>
      <c r="H47" s="167">
        <v>1.68</v>
      </c>
      <c r="I47" s="168">
        <f>ROUND(E47*H47,2)</f>
        <v>409.92</v>
      </c>
      <c r="J47" s="167">
        <v>22.42</v>
      </c>
      <c r="K47" s="168">
        <f>ROUND(E47*J47,2)</f>
        <v>5470.48</v>
      </c>
      <c r="L47" s="168">
        <v>21</v>
      </c>
      <c r="M47" s="168">
        <f>G47*(1+L47/100)</f>
        <v>0</v>
      </c>
      <c r="N47" s="168">
        <v>0</v>
      </c>
      <c r="O47" s="168">
        <f>ROUND(E47*N47,2)</f>
        <v>0</v>
      </c>
      <c r="P47" s="168">
        <v>0</v>
      </c>
      <c r="Q47" s="168">
        <f>ROUND(E47*P47,2)</f>
        <v>0</v>
      </c>
      <c r="R47" s="168" t="s">
        <v>140</v>
      </c>
      <c r="S47" s="168" t="s">
        <v>96</v>
      </c>
      <c r="T47" s="169" t="s">
        <v>96</v>
      </c>
      <c r="U47" s="155">
        <v>0.06</v>
      </c>
      <c r="V47" s="155">
        <f>ROUND(E47*U47,2)</f>
        <v>14.64</v>
      </c>
      <c r="W47" s="155"/>
      <c r="X47" s="155" t="s">
        <v>119</v>
      </c>
      <c r="Y47" s="146"/>
      <c r="Z47" s="146"/>
      <c r="AA47" s="146"/>
      <c r="AB47" s="146"/>
      <c r="AC47" s="146"/>
      <c r="AD47" s="146"/>
      <c r="AE47" s="146"/>
      <c r="AF47" s="146"/>
      <c r="AG47" s="146" t="s">
        <v>120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>
      <c r="A48" s="153"/>
      <c r="B48" s="154"/>
      <c r="C48" s="273" t="s">
        <v>141</v>
      </c>
      <c r="D48" s="274"/>
      <c r="E48" s="274"/>
      <c r="F48" s="274"/>
      <c r="G48" s="274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46"/>
      <c r="Z48" s="146"/>
      <c r="AA48" s="146"/>
      <c r="AB48" s="146"/>
      <c r="AC48" s="146"/>
      <c r="AD48" s="146"/>
      <c r="AE48" s="146"/>
      <c r="AF48" s="146"/>
      <c r="AG48" s="146" t="s">
        <v>122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>
      <c r="A49" s="153"/>
      <c r="B49" s="154"/>
      <c r="C49" s="271"/>
      <c r="D49" s="272"/>
      <c r="E49" s="272"/>
      <c r="F49" s="272"/>
      <c r="G49" s="272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46"/>
      <c r="Z49" s="146"/>
      <c r="AA49" s="146"/>
      <c r="AB49" s="146"/>
      <c r="AC49" s="146"/>
      <c r="AD49" s="146"/>
      <c r="AE49" s="146"/>
      <c r="AF49" s="146"/>
      <c r="AG49" s="146" t="s">
        <v>97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>
      <c r="A50" s="163">
        <v>16</v>
      </c>
      <c r="B50" s="211" t="s">
        <v>271</v>
      </c>
      <c r="C50" s="174" t="s">
        <v>237</v>
      </c>
      <c r="D50" s="165" t="s">
        <v>104</v>
      </c>
      <c r="E50" s="166">
        <v>244</v>
      </c>
      <c r="F50" s="167"/>
      <c r="G50" s="168">
        <f>ROUND(E50*F50,2)</f>
        <v>0</v>
      </c>
      <c r="H50" s="167">
        <v>0</v>
      </c>
      <c r="I50" s="168">
        <f>ROUND(E50*H50,2)</f>
        <v>0</v>
      </c>
      <c r="J50" s="167">
        <v>17.399999999999999</v>
      </c>
      <c r="K50" s="168">
        <f>ROUND(E50*J50,2)</f>
        <v>4245.6000000000004</v>
      </c>
      <c r="L50" s="168">
        <v>21</v>
      </c>
      <c r="M50" s="168">
        <f>G50*(1+L50/100)</f>
        <v>0</v>
      </c>
      <c r="N50" s="168">
        <v>0</v>
      </c>
      <c r="O50" s="168">
        <f>ROUND(E50*N50,2)</f>
        <v>0</v>
      </c>
      <c r="P50" s="168">
        <v>0</v>
      </c>
      <c r="Q50" s="168">
        <f>ROUND(E50*P50,2)</f>
        <v>0</v>
      </c>
      <c r="R50" s="168" t="s">
        <v>236</v>
      </c>
      <c r="S50" s="168" t="s">
        <v>96</v>
      </c>
      <c r="T50" s="169" t="s">
        <v>96</v>
      </c>
      <c r="U50" s="155"/>
      <c r="V50" s="155"/>
      <c r="W50" s="155"/>
      <c r="X50" s="155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13.15" customHeight="1" outlineLevel="1">
      <c r="A51" s="153"/>
      <c r="B51" s="154"/>
      <c r="C51" s="273" t="s">
        <v>238</v>
      </c>
      <c r="D51" s="274"/>
      <c r="E51" s="274"/>
      <c r="F51" s="274"/>
      <c r="G51" s="274"/>
      <c r="H51" s="194"/>
      <c r="I51" s="155"/>
      <c r="J51" s="194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>
      <c r="A52" s="153"/>
      <c r="B52" s="154"/>
      <c r="C52" s="188"/>
      <c r="D52" s="189"/>
      <c r="E52" s="189"/>
      <c r="F52" s="189"/>
      <c r="G52" s="189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>
      <c r="A53" s="163">
        <v>17</v>
      </c>
      <c r="B53" s="164" t="s">
        <v>260</v>
      </c>
      <c r="C53" s="174" t="s">
        <v>261</v>
      </c>
      <c r="D53" s="165" t="s">
        <v>104</v>
      </c>
      <c r="E53" s="166">
        <v>1011</v>
      </c>
      <c r="F53" s="167"/>
      <c r="G53" s="168">
        <f>ROUND(E53*F53,2)</f>
        <v>0</v>
      </c>
      <c r="H53" s="167">
        <v>0</v>
      </c>
      <c r="I53" s="168">
        <f>ROUND(E53*H53,2)</f>
        <v>0</v>
      </c>
      <c r="J53" s="167">
        <v>13.3</v>
      </c>
      <c r="K53" s="168">
        <f>ROUND(E53*J53,2)</f>
        <v>13446.3</v>
      </c>
      <c r="L53" s="168">
        <v>21</v>
      </c>
      <c r="M53" s="168">
        <f>G53*(1+L53/100)</f>
        <v>0</v>
      </c>
      <c r="N53" s="168">
        <v>0</v>
      </c>
      <c r="O53" s="168">
        <f>ROUND(E53*N53,2)</f>
        <v>0</v>
      </c>
      <c r="P53" s="168">
        <v>0</v>
      </c>
      <c r="Q53" s="168">
        <f>ROUND(E53*P53,2)</f>
        <v>0</v>
      </c>
      <c r="R53" s="168" t="s">
        <v>128</v>
      </c>
      <c r="S53" s="168" t="s">
        <v>96</v>
      </c>
      <c r="T53" s="169" t="s">
        <v>96</v>
      </c>
      <c r="U53" s="155"/>
      <c r="V53" s="155"/>
      <c r="W53" s="155"/>
      <c r="X53" s="155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>
      <c r="A54" s="153"/>
      <c r="B54" s="154"/>
      <c r="C54" s="273" t="s">
        <v>262</v>
      </c>
      <c r="D54" s="274"/>
      <c r="E54" s="274"/>
      <c r="F54" s="274"/>
      <c r="G54" s="274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>
      <c r="A55" s="153"/>
      <c r="B55" s="154"/>
      <c r="C55" s="190"/>
      <c r="D55" s="191"/>
      <c r="E55" s="191"/>
      <c r="F55" s="191"/>
      <c r="G55" s="191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>
      <c r="A56" s="163">
        <v>18</v>
      </c>
      <c r="B56" s="164" t="s">
        <v>239</v>
      </c>
      <c r="C56" s="174" t="s">
        <v>240</v>
      </c>
      <c r="D56" s="165" t="s">
        <v>104</v>
      </c>
      <c r="E56" s="166">
        <f>25*2*1.8</f>
        <v>90</v>
      </c>
      <c r="F56" s="167"/>
      <c r="G56" s="168">
        <f>ROUND(E56*F56,2)</f>
        <v>0</v>
      </c>
      <c r="H56" s="167">
        <v>111</v>
      </c>
      <c r="I56" s="168">
        <f>ROUND(E56*H56,2)</f>
        <v>9990</v>
      </c>
      <c r="J56" s="167">
        <v>432</v>
      </c>
      <c r="K56" s="168">
        <f>ROUND(E56*J56,2)</f>
        <v>38880</v>
      </c>
      <c r="L56" s="168">
        <v>21</v>
      </c>
      <c r="M56" s="168">
        <f>G56*(1+L56/100)</f>
        <v>0</v>
      </c>
      <c r="N56" s="168">
        <v>9.4000000000000004E-3</v>
      </c>
      <c r="O56" s="168">
        <f>ROUND(E56*N56,2)</f>
        <v>0.85</v>
      </c>
      <c r="P56" s="168">
        <v>0</v>
      </c>
      <c r="Q56" s="168">
        <f>ROUND(E56*P56,2)</f>
        <v>0</v>
      </c>
      <c r="R56" s="168" t="s">
        <v>140</v>
      </c>
      <c r="S56" s="168" t="s">
        <v>96</v>
      </c>
      <c r="T56" s="169" t="s">
        <v>96</v>
      </c>
      <c r="U56" s="155"/>
      <c r="V56" s="155"/>
      <c r="W56" s="155"/>
      <c r="X56" s="155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>
      <c r="A57" s="153"/>
      <c r="B57" s="154"/>
      <c r="C57" s="273" t="s">
        <v>241</v>
      </c>
      <c r="D57" s="274"/>
      <c r="E57" s="274"/>
      <c r="F57" s="274"/>
      <c r="G57" s="274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>
      <c r="A58" s="153"/>
      <c r="B58" s="154"/>
      <c r="C58" s="275" t="s">
        <v>242</v>
      </c>
      <c r="D58" s="276"/>
      <c r="E58" s="276"/>
      <c r="F58" s="276"/>
      <c r="G58" s="276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>
      <c r="A59" s="153"/>
      <c r="B59" s="154"/>
      <c r="C59" s="271"/>
      <c r="D59" s="272"/>
      <c r="E59" s="272"/>
      <c r="F59" s="272"/>
      <c r="G59" s="272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>
      <c r="A60" s="163">
        <v>19</v>
      </c>
      <c r="B60" s="164" t="s">
        <v>245</v>
      </c>
      <c r="C60" s="174" t="s">
        <v>243</v>
      </c>
      <c r="D60" s="165" t="s">
        <v>104</v>
      </c>
      <c r="E60" s="166">
        <f>E56</f>
        <v>90</v>
      </c>
      <c r="F60" s="167"/>
      <c r="G60" s="168">
        <f>ROUND(E60*F60,2)</f>
        <v>0</v>
      </c>
      <c r="H60" s="167">
        <v>0</v>
      </c>
      <c r="I60" s="168">
        <f>ROUND(E60*H60,2)</f>
        <v>0</v>
      </c>
      <c r="J60" s="167">
        <v>161.5</v>
      </c>
      <c r="K60" s="168">
        <f>ROUND(E60*J60,2)</f>
        <v>14535</v>
      </c>
      <c r="L60" s="168">
        <v>21</v>
      </c>
      <c r="M60" s="168">
        <f>G60*(1+L60/100)</f>
        <v>0</v>
      </c>
      <c r="N60" s="168">
        <v>0</v>
      </c>
      <c r="O60" s="168">
        <f>ROUND(E60*N60,2)</f>
        <v>0</v>
      </c>
      <c r="P60" s="168">
        <v>0</v>
      </c>
      <c r="Q60" s="168">
        <f>ROUND(E60*P60,2)</f>
        <v>0</v>
      </c>
      <c r="R60" s="168" t="s">
        <v>140</v>
      </c>
      <c r="S60" s="168" t="s">
        <v>96</v>
      </c>
      <c r="T60" s="169" t="s">
        <v>96</v>
      </c>
      <c r="U60" s="155"/>
      <c r="V60" s="155"/>
      <c r="W60" s="155"/>
      <c r="X60" s="155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>
      <c r="A61" s="153"/>
      <c r="B61" s="154"/>
      <c r="C61" s="273" t="s">
        <v>241</v>
      </c>
      <c r="D61" s="274"/>
      <c r="E61" s="274"/>
      <c r="F61" s="274"/>
      <c r="G61" s="274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>
      <c r="A62" s="153"/>
      <c r="B62" s="154"/>
      <c r="C62" s="275" t="s">
        <v>244</v>
      </c>
      <c r="D62" s="276"/>
      <c r="E62" s="276"/>
      <c r="F62" s="276"/>
      <c r="G62" s="276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>
      <c r="A63" s="153"/>
      <c r="B63" s="154"/>
      <c r="C63" s="188"/>
      <c r="D63" s="189"/>
      <c r="E63" s="189"/>
      <c r="F63" s="189"/>
      <c r="G63" s="189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>
      <c r="A64" s="163">
        <v>20</v>
      </c>
      <c r="B64" s="164" t="s">
        <v>142</v>
      </c>
      <c r="C64" s="174" t="s">
        <v>143</v>
      </c>
      <c r="D64" s="165" t="s">
        <v>130</v>
      </c>
      <c r="E64" s="166">
        <f>E45</f>
        <v>396.61</v>
      </c>
      <c r="F64" s="167"/>
      <c r="G64" s="168">
        <f>ROUND(E64*F64,2)</f>
        <v>0</v>
      </c>
      <c r="H64" s="167">
        <v>0</v>
      </c>
      <c r="I64" s="168">
        <f>ROUND(E64*H64,2)</f>
        <v>0</v>
      </c>
      <c r="J64" s="167">
        <v>282.5</v>
      </c>
      <c r="K64" s="168">
        <f>ROUND(E64*J64,2)</f>
        <v>112042.33</v>
      </c>
      <c r="L64" s="168">
        <v>21</v>
      </c>
      <c r="M64" s="168">
        <f>G64*(1+L64/100)</f>
        <v>0</v>
      </c>
      <c r="N64" s="168">
        <v>0</v>
      </c>
      <c r="O64" s="168">
        <f>ROUND(E64*N64,2)</f>
        <v>0</v>
      </c>
      <c r="P64" s="168">
        <v>0</v>
      </c>
      <c r="Q64" s="168">
        <f>ROUND(E64*P64,2)</f>
        <v>0</v>
      </c>
      <c r="R64" s="168" t="s">
        <v>128</v>
      </c>
      <c r="S64" s="168" t="s">
        <v>96</v>
      </c>
      <c r="T64" s="169" t="s">
        <v>96</v>
      </c>
      <c r="U64" s="155">
        <v>0</v>
      </c>
      <c r="V64" s="155">
        <f>ROUND(E64*U64,2)</f>
        <v>0</v>
      </c>
      <c r="W64" s="155"/>
      <c r="X64" s="155" t="s">
        <v>119</v>
      </c>
      <c r="Y64" s="146"/>
      <c r="Z64" s="146"/>
      <c r="AA64" s="146"/>
      <c r="AB64" s="146"/>
      <c r="AC64" s="146"/>
      <c r="AD64" s="146"/>
      <c r="AE64" s="146"/>
      <c r="AF64" s="146"/>
      <c r="AG64" s="146" t="s">
        <v>120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>
      <c r="A65" s="153"/>
      <c r="B65" s="154"/>
      <c r="C65" s="269"/>
      <c r="D65" s="270"/>
      <c r="E65" s="270"/>
      <c r="F65" s="270"/>
      <c r="G65" s="270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46"/>
      <c r="Z65" s="146"/>
      <c r="AA65" s="146"/>
      <c r="AB65" s="146"/>
      <c r="AC65" s="146"/>
      <c r="AD65" s="146"/>
      <c r="AE65" s="146"/>
      <c r="AF65" s="146"/>
      <c r="AG65" s="146" t="s">
        <v>97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>
      <c r="A66" s="157" t="s">
        <v>94</v>
      </c>
      <c r="B66" s="158" t="s">
        <v>55</v>
      </c>
      <c r="C66" s="173" t="s">
        <v>56</v>
      </c>
      <c r="D66" s="159"/>
      <c r="E66" s="160"/>
      <c r="F66" s="161"/>
      <c r="G66" s="161">
        <f>G67+G69+G73+G75+G80+G82+G85+G88+G90+G93+G95+G77+G71</f>
        <v>0</v>
      </c>
      <c r="H66" s="161"/>
      <c r="I66" s="161">
        <f>SUM(I67:I93)</f>
        <v>482035.92</v>
      </c>
      <c r="J66" s="161"/>
      <c r="K66" s="161">
        <f>SUM(K67:K93)</f>
        <v>277404.08</v>
      </c>
      <c r="L66" s="161"/>
      <c r="M66" s="161">
        <f>M67+M69+M73+M75+M80+M82+M85+M88+M90+M77+M71</f>
        <v>0</v>
      </c>
      <c r="N66" s="161"/>
      <c r="O66" s="161">
        <f>SUM(O67:O93)</f>
        <v>932.81000000000006</v>
      </c>
      <c r="P66" s="161"/>
      <c r="Q66" s="161">
        <f>SUM(Q67:Q93)</f>
        <v>0</v>
      </c>
      <c r="R66" s="161"/>
      <c r="S66" s="161"/>
      <c r="T66" s="162"/>
      <c r="U66" s="156"/>
      <c r="V66" s="156">
        <f>SUM(V67:V93)</f>
        <v>127.52000000000001</v>
      </c>
      <c r="W66" s="156"/>
      <c r="X66" s="156"/>
      <c r="Y66" s="84"/>
      <c r="AG66" t="s">
        <v>95</v>
      </c>
    </row>
    <row r="67" spans="1:60" ht="22.5" outlineLevel="1">
      <c r="A67" s="163">
        <v>21</v>
      </c>
      <c r="B67" s="164" t="s">
        <v>273</v>
      </c>
      <c r="C67" s="174" t="s">
        <v>272</v>
      </c>
      <c r="D67" s="165" t="s">
        <v>104</v>
      </c>
      <c r="E67" s="166">
        <f>202+66</f>
        <v>268</v>
      </c>
      <c r="F67" s="167"/>
      <c r="G67" s="168">
        <f>ROUND(E67*F67,2)</f>
        <v>0</v>
      </c>
      <c r="H67" s="167">
        <v>164.95</v>
      </c>
      <c r="I67" s="168">
        <f>ROUND(E67*H67,2)</f>
        <v>44206.6</v>
      </c>
      <c r="J67" s="167">
        <v>26.05</v>
      </c>
      <c r="K67" s="168">
        <f>ROUND(E67*J67,2)</f>
        <v>6981.4</v>
      </c>
      <c r="L67" s="168">
        <v>21</v>
      </c>
      <c r="M67" s="168">
        <f>G67*(1+L67/100)</f>
        <v>0</v>
      </c>
      <c r="N67" s="168">
        <v>0.378</v>
      </c>
      <c r="O67" s="168">
        <f>ROUND(E67*N67,2)</f>
        <v>101.3</v>
      </c>
      <c r="P67" s="168">
        <v>0</v>
      </c>
      <c r="Q67" s="168">
        <f>ROUND(E67*P67,2)</f>
        <v>0</v>
      </c>
      <c r="R67" s="168" t="s">
        <v>118</v>
      </c>
      <c r="S67" s="168" t="s">
        <v>96</v>
      </c>
      <c r="T67" s="169" t="s">
        <v>96</v>
      </c>
      <c r="U67" s="155">
        <v>2.5999999999999999E-2</v>
      </c>
      <c r="V67" s="155">
        <f>ROUND(E67*U67,2)</f>
        <v>6.97</v>
      </c>
      <c r="W67" s="155"/>
      <c r="X67" s="155" t="s">
        <v>119</v>
      </c>
      <c r="Y67" s="146"/>
      <c r="Z67" s="146"/>
      <c r="AA67" s="146"/>
      <c r="AB67" s="146"/>
      <c r="AC67" s="146"/>
      <c r="AD67" s="146"/>
      <c r="AE67" s="146"/>
      <c r="AF67" s="146"/>
      <c r="AG67" s="146" t="s">
        <v>120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>
      <c r="A68" s="153"/>
      <c r="B68" s="154"/>
      <c r="C68" s="269"/>
      <c r="D68" s="270"/>
      <c r="E68" s="270"/>
      <c r="F68" s="270"/>
      <c r="G68" s="270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46"/>
      <c r="Z68" s="146"/>
      <c r="AA68" s="146"/>
      <c r="AB68" s="146"/>
      <c r="AC68" s="146"/>
      <c r="AD68" s="146"/>
      <c r="AE68" s="146"/>
      <c r="AF68" s="146"/>
      <c r="AG68" s="146" t="s">
        <v>97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2.5" outlineLevel="1">
      <c r="A69" s="163">
        <v>22</v>
      </c>
      <c r="B69" s="211" t="s">
        <v>274</v>
      </c>
      <c r="C69" s="174" t="s">
        <v>277</v>
      </c>
      <c r="D69" s="165" t="s">
        <v>104</v>
      </c>
      <c r="E69" s="166">
        <v>565</v>
      </c>
      <c r="F69" s="167"/>
      <c r="G69" s="168">
        <f>ROUND(E69*F69,2)</f>
        <v>0</v>
      </c>
      <c r="H69" s="167">
        <v>164.95</v>
      </c>
      <c r="I69" s="168">
        <f>ROUND(E69*H69,2)</f>
        <v>93196.75</v>
      </c>
      <c r="J69" s="167">
        <v>26.05</v>
      </c>
      <c r="K69" s="168">
        <f>ROUND(E69*J69,2)</f>
        <v>14718.25</v>
      </c>
      <c r="L69" s="168">
        <v>21</v>
      </c>
      <c r="M69" s="168">
        <f>G69*(1+L69/100)</f>
        <v>0</v>
      </c>
      <c r="N69" s="168">
        <v>0.378</v>
      </c>
      <c r="O69" s="168">
        <f>ROUND(E69*N69,2)</f>
        <v>213.57</v>
      </c>
      <c r="P69" s="168">
        <v>0</v>
      </c>
      <c r="Q69" s="168">
        <f>ROUND(E69*P69,2)</f>
        <v>0</v>
      </c>
      <c r="R69" s="168" t="s">
        <v>118</v>
      </c>
      <c r="S69" s="168" t="s">
        <v>96</v>
      </c>
      <c r="T69" s="169" t="s">
        <v>96</v>
      </c>
      <c r="U69" s="155"/>
      <c r="V69" s="155"/>
      <c r="W69" s="155"/>
      <c r="X69" s="155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>
      <c r="A70" s="153"/>
      <c r="B70" s="154"/>
      <c r="C70" s="186"/>
      <c r="D70" s="187"/>
      <c r="E70" s="187"/>
      <c r="F70" s="187"/>
      <c r="G70" s="187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>
      <c r="A71" s="163">
        <v>23</v>
      </c>
      <c r="B71" s="211" t="s">
        <v>275</v>
      </c>
      <c r="C71" s="174" t="s">
        <v>276</v>
      </c>
      <c r="D71" s="165" t="s">
        <v>104</v>
      </c>
      <c r="E71" s="166">
        <f>E17</f>
        <v>110</v>
      </c>
      <c r="F71" s="167"/>
      <c r="G71" s="168">
        <f>ROUND(E71*F71,2)</f>
        <v>0</v>
      </c>
      <c r="H71" s="167">
        <v>164.95</v>
      </c>
      <c r="I71" s="168">
        <f>ROUND(E71*H71,2)</f>
        <v>18144.5</v>
      </c>
      <c r="J71" s="167">
        <v>26.05</v>
      </c>
      <c r="K71" s="168">
        <f>ROUND(E71*J71,2)</f>
        <v>2865.5</v>
      </c>
      <c r="L71" s="168">
        <v>21</v>
      </c>
      <c r="M71" s="168">
        <f>G71*(1+L71/100)</f>
        <v>0</v>
      </c>
      <c r="N71" s="168">
        <v>0.378</v>
      </c>
      <c r="O71" s="168">
        <f>ROUND(E71*N71,2)</f>
        <v>41.58</v>
      </c>
      <c r="P71" s="168">
        <v>0</v>
      </c>
      <c r="Q71" s="168">
        <f>ROUND(E71*P71,2)</f>
        <v>0</v>
      </c>
      <c r="R71" s="168" t="s">
        <v>118</v>
      </c>
      <c r="S71" s="168" t="s">
        <v>96</v>
      </c>
      <c r="T71" s="169" t="s">
        <v>96</v>
      </c>
      <c r="U71" s="155"/>
      <c r="V71" s="155"/>
      <c r="W71" s="155"/>
      <c r="X71" s="155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>
      <c r="A72" s="153"/>
      <c r="B72" s="154"/>
      <c r="C72" s="205"/>
      <c r="D72" s="206"/>
      <c r="E72" s="206"/>
      <c r="F72" s="206"/>
      <c r="G72" s="206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>
      <c r="A73" s="163">
        <v>24</v>
      </c>
      <c r="B73" s="164" t="s">
        <v>225</v>
      </c>
      <c r="C73" s="174" t="s">
        <v>226</v>
      </c>
      <c r="D73" s="165" t="s">
        <v>104</v>
      </c>
      <c r="E73" s="166">
        <v>565</v>
      </c>
      <c r="F73" s="167"/>
      <c r="G73" s="168">
        <f>ROUND(E73*F73,2)</f>
        <v>0</v>
      </c>
      <c r="H73" s="167">
        <v>71.84</v>
      </c>
      <c r="I73" s="168">
        <f>ROUND(E73*H73,2)</f>
        <v>40589.599999999999</v>
      </c>
      <c r="J73" s="167">
        <v>20.76</v>
      </c>
      <c r="K73" s="168">
        <f>ROUND(E73*J73,2)</f>
        <v>11729.4</v>
      </c>
      <c r="L73" s="168">
        <v>21</v>
      </c>
      <c r="M73" s="168">
        <f>G73*(1+L73/100)</f>
        <v>0</v>
      </c>
      <c r="N73" s="168">
        <v>0.20039999999999999</v>
      </c>
      <c r="O73" s="168">
        <f>ROUND(E73*N73,2)</f>
        <v>113.23</v>
      </c>
      <c r="P73" s="168">
        <v>0</v>
      </c>
      <c r="Q73" s="168">
        <f>ROUND(E73*P73,2)</f>
        <v>0</v>
      </c>
      <c r="R73" s="168" t="s">
        <v>227</v>
      </c>
      <c r="S73" s="168" t="s">
        <v>96</v>
      </c>
      <c r="T73" s="169" t="s">
        <v>96</v>
      </c>
      <c r="U73" s="155">
        <v>2.7E-2</v>
      </c>
      <c r="V73" s="155">
        <f>ROUND(E73*U73,2)</f>
        <v>15.26</v>
      </c>
      <c r="W73" s="155"/>
      <c r="X73" s="155" t="s">
        <v>119</v>
      </c>
      <c r="Y73" s="146"/>
      <c r="Z73" s="146"/>
      <c r="AA73" s="146"/>
      <c r="AB73" s="146"/>
      <c r="AC73" s="146"/>
      <c r="AD73" s="146"/>
      <c r="AE73" s="146"/>
      <c r="AF73" s="146"/>
      <c r="AG73" s="146" t="s">
        <v>120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>
      <c r="A74" s="153"/>
      <c r="B74" s="154"/>
      <c r="C74" s="269"/>
      <c r="D74" s="270"/>
      <c r="E74" s="270"/>
      <c r="F74" s="270"/>
      <c r="G74" s="270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46"/>
      <c r="Z74" s="146"/>
      <c r="AA74" s="146"/>
      <c r="AB74" s="146"/>
      <c r="AC74" s="146"/>
      <c r="AD74" s="146"/>
      <c r="AE74" s="146"/>
      <c r="AF74" s="146"/>
      <c r="AG74" s="146" t="s">
        <v>97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>
      <c r="A75" s="163">
        <v>25</v>
      </c>
      <c r="B75" s="164" t="s">
        <v>228</v>
      </c>
      <c r="C75" s="174" t="s">
        <v>229</v>
      </c>
      <c r="D75" s="165" t="s">
        <v>104</v>
      </c>
      <c r="E75" s="166">
        <v>202</v>
      </c>
      <c r="F75" s="167"/>
      <c r="G75" s="168">
        <f>ROUND(E75*F75,2)</f>
        <v>0</v>
      </c>
      <c r="H75" s="167">
        <v>279.17</v>
      </c>
      <c r="I75" s="168">
        <f>ROUND(E75*H75,2)</f>
        <v>56392.34</v>
      </c>
      <c r="J75" s="167">
        <v>44.33</v>
      </c>
      <c r="K75" s="168">
        <f>ROUND(E75*J75,2)</f>
        <v>8954.66</v>
      </c>
      <c r="L75" s="168">
        <v>21</v>
      </c>
      <c r="M75" s="168">
        <f>G75*(1+L75/100)</f>
        <v>0</v>
      </c>
      <c r="N75" s="168">
        <v>0.32754</v>
      </c>
      <c r="O75" s="168">
        <f>ROUND(E75*N75,2)</f>
        <v>66.16</v>
      </c>
      <c r="P75" s="168">
        <v>0</v>
      </c>
      <c r="Q75" s="168">
        <f>ROUND(E75*P75,2)</f>
        <v>0</v>
      </c>
      <c r="R75" s="168" t="s">
        <v>118</v>
      </c>
      <c r="S75" s="168" t="s">
        <v>96</v>
      </c>
      <c r="T75" s="169" t="s">
        <v>96</v>
      </c>
      <c r="U75" s="155">
        <v>4.0000000000000001E-3</v>
      </c>
      <c r="V75" s="155">
        <f>ROUND(E75*U75,2)</f>
        <v>0.81</v>
      </c>
      <c r="W75" s="155"/>
      <c r="X75" s="155" t="s">
        <v>119</v>
      </c>
      <c r="Y75" s="146"/>
      <c r="Z75" s="146"/>
      <c r="AA75" s="146"/>
      <c r="AB75" s="146"/>
      <c r="AC75" s="146"/>
      <c r="AD75" s="146"/>
      <c r="AE75" s="146"/>
      <c r="AF75" s="146"/>
      <c r="AG75" s="146" t="s">
        <v>120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>
      <c r="A76" s="153"/>
      <c r="B76" s="154"/>
      <c r="C76" s="271"/>
      <c r="D76" s="272"/>
      <c r="E76" s="272"/>
      <c r="F76" s="272"/>
      <c r="G76" s="272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46"/>
      <c r="Z76" s="146"/>
      <c r="AA76" s="146"/>
      <c r="AB76" s="146"/>
      <c r="AC76" s="146"/>
      <c r="AD76" s="146"/>
      <c r="AE76" s="146"/>
      <c r="AF76" s="146"/>
      <c r="AG76" s="146" t="s">
        <v>97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>
      <c r="A77" s="163">
        <v>26</v>
      </c>
      <c r="B77" s="164" t="s">
        <v>287</v>
      </c>
      <c r="C77" s="174" t="s">
        <v>288</v>
      </c>
      <c r="D77" s="165" t="s">
        <v>104</v>
      </c>
      <c r="E77" s="166">
        <f>E69</f>
        <v>565</v>
      </c>
      <c r="F77" s="167"/>
      <c r="G77" s="168">
        <f>ROUND(E77*F77,2)</f>
        <v>0</v>
      </c>
      <c r="H77" s="167">
        <v>279.17</v>
      </c>
      <c r="I77" s="168">
        <f>ROUND(E77*H77,2)</f>
        <v>157731.04999999999</v>
      </c>
      <c r="J77" s="167">
        <v>44.33</v>
      </c>
      <c r="K77" s="168">
        <f>ROUND(E77*J77,2)</f>
        <v>25046.45</v>
      </c>
      <c r="L77" s="168">
        <v>21</v>
      </c>
      <c r="M77" s="168">
        <f>G77*(1+L77/100)</f>
        <v>0</v>
      </c>
      <c r="N77" s="168">
        <v>0.32754</v>
      </c>
      <c r="O77" s="168">
        <f>ROUND(E77*N77,2)</f>
        <v>185.06</v>
      </c>
      <c r="P77" s="168">
        <v>0</v>
      </c>
      <c r="Q77" s="168">
        <f>ROUND(E77*P77,2)</f>
        <v>0</v>
      </c>
      <c r="R77" s="168" t="s">
        <v>118</v>
      </c>
      <c r="S77" s="168" t="s">
        <v>96</v>
      </c>
      <c r="T77" s="169" t="s">
        <v>96</v>
      </c>
      <c r="U77" s="155"/>
      <c r="V77" s="155"/>
      <c r="W77" s="155"/>
      <c r="X77" s="155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>
      <c r="A78" s="153"/>
      <c r="B78" s="154"/>
      <c r="C78" s="275" t="s">
        <v>289</v>
      </c>
      <c r="D78" s="276"/>
      <c r="E78" s="276"/>
      <c r="F78" s="276"/>
      <c r="G78" s="276"/>
      <c r="H78" s="194"/>
      <c r="I78" s="155"/>
      <c r="J78" s="194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>
      <c r="A79" s="153"/>
      <c r="B79" s="154"/>
      <c r="C79" s="207"/>
      <c r="D79" s="208"/>
      <c r="E79" s="208"/>
      <c r="F79" s="208"/>
      <c r="G79" s="208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22.5" outlineLevel="1">
      <c r="A80" s="163">
        <v>27</v>
      </c>
      <c r="B80" s="164" t="s">
        <v>231</v>
      </c>
      <c r="C80" s="174" t="s">
        <v>230</v>
      </c>
      <c r="D80" s="165" t="s">
        <v>104</v>
      </c>
      <c r="E80" s="166">
        <f>E17</f>
        <v>110</v>
      </c>
      <c r="F80" s="167"/>
      <c r="G80" s="168">
        <f>ROUND(E80*F80,2)</f>
        <v>0</v>
      </c>
      <c r="H80" s="167">
        <v>265.08</v>
      </c>
      <c r="I80" s="168">
        <f>ROUND(E80*H80,2)</f>
        <v>29158.799999999999</v>
      </c>
      <c r="J80" s="167">
        <v>77.92</v>
      </c>
      <c r="K80" s="168">
        <f>ROUND(E80*J80,2)</f>
        <v>8571.2000000000007</v>
      </c>
      <c r="L80" s="168">
        <v>21</v>
      </c>
      <c r="M80" s="168">
        <f>G80*(1+L80/100)</f>
        <v>0</v>
      </c>
      <c r="N80" s="168">
        <v>0.12966</v>
      </c>
      <c r="O80" s="168">
        <f>ROUND(E80*N80,2)</f>
        <v>14.26</v>
      </c>
      <c r="P80" s="168">
        <v>0</v>
      </c>
      <c r="Q80" s="168">
        <f>ROUND(E80*P80,2)</f>
        <v>0</v>
      </c>
      <c r="R80" s="168" t="s">
        <v>118</v>
      </c>
      <c r="S80" s="168" t="s">
        <v>96</v>
      </c>
      <c r="T80" s="169" t="s">
        <v>96</v>
      </c>
      <c r="U80" s="155">
        <v>7.1999999999999995E-2</v>
      </c>
      <c r="V80" s="155">
        <f>ROUND(E80*U80,2)</f>
        <v>7.92</v>
      </c>
      <c r="W80" s="155"/>
      <c r="X80" s="155" t="s">
        <v>119</v>
      </c>
      <c r="Y80" s="146"/>
      <c r="Z80" s="146"/>
      <c r="AA80" s="146"/>
      <c r="AB80" s="146"/>
      <c r="AC80" s="146"/>
      <c r="AD80" s="146"/>
      <c r="AE80" s="146"/>
      <c r="AF80" s="146"/>
      <c r="AG80" s="146" t="s">
        <v>120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>
      <c r="A81" s="153"/>
      <c r="B81" s="154"/>
      <c r="C81" s="269"/>
      <c r="D81" s="270"/>
      <c r="E81" s="270"/>
      <c r="F81" s="270"/>
      <c r="G81" s="270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46"/>
      <c r="Z81" s="146"/>
      <c r="AA81" s="146"/>
      <c r="AB81" s="146"/>
      <c r="AC81" s="146"/>
      <c r="AD81" s="146"/>
      <c r="AE81" s="146"/>
      <c r="AF81" s="146"/>
      <c r="AG81" s="146" t="s">
        <v>97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>
      <c r="A82" s="163">
        <v>28</v>
      </c>
      <c r="B82" s="164" t="s">
        <v>197</v>
      </c>
      <c r="C82" s="174" t="s">
        <v>185</v>
      </c>
      <c r="D82" s="165" t="s">
        <v>104</v>
      </c>
      <c r="E82" s="166">
        <v>66</v>
      </c>
      <c r="F82" s="167"/>
      <c r="G82" s="168">
        <f>ROUND(E82*F82,2)</f>
        <v>0</v>
      </c>
      <c r="H82" s="167">
        <v>51.16</v>
      </c>
      <c r="I82" s="168">
        <f>ROUND(E82*H82,2)</f>
        <v>3376.56</v>
      </c>
      <c r="J82" s="167">
        <v>238.34</v>
      </c>
      <c r="K82" s="168">
        <f>ROUND(E82*J82,2)</f>
        <v>15730.44</v>
      </c>
      <c r="L82" s="168">
        <v>21</v>
      </c>
      <c r="M82" s="168">
        <f>G82*(1+L82/100)</f>
        <v>0</v>
      </c>
      <c r="N82" s="168">
        <v>9.2799999999999994E-2</v>
      </c>
      <c r="O82" s="168">
        <f>ROUND(E82*N82,2)</f>
        <v>6.12</v>
      </c>
      <c r="P82" s="168">
        <v>0</v>
      </c>
      <c r="Q82" s="168">
        <f>ROUND(E82*P82,2)</f>
        <v>0</v>
      </c>
      <c r="R82" s="168" t="s">
        <v>118</v>
      </c>
      <c r="S82" s="168" t="s">
        <v>96</v>
      </c>
      <c r="T82" s="169" t="s">
        <v>96</v>
      </c>
      <c r="U82" s="155"/>
      <c r="V82" s="155"/>
      <c r="W82" s="155"/>
      <c r="X82" s="155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ht="22.5" customHeight="1" outlineLevel="1">
      <c r="A83" s="153"/>
      <c r="B83" s="154"/>
      <c r="C83" s="273" t="s">
        <v>146</v>
      </c>
      <c r="D83" s="274"/>
      <c r="E83" s="274"/>
      <c r="F83" s="274"/>
      <c r="G83" s="274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ht="12.75" customHeight="1" outlineLevel="1">
      <c r="A84" s="153"/>
      <c r="B84" s="154"/>
      <c r="C84" s="271"/>
      <c r="D84" s="271"/>
      <c r="E84" s="271"/>
      <c r="F84" s="271"/>
      <c r="G84" s="271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12.75" customHeight="1" outlineLevel="1">
      <c r="A85" s="163">
        <v>29</v>
      </c>
      <c r="B85" s="164" t="s">
        <v>197</v>
      </c>
      <c r="C85" s="174" t="s">
        <v>232</v>
      </c>
      <c r="D85" s="165" t="s">
        <v>104</v>
      </c>
      <c r="E85" s="166">
        <v>565</v>
      </c>
      <c r="F85" s="167"/>
      <c r="G85" s="168">
        <f>ROUND(E85*F85,2)</f>
        <v>0</v>
      </c>
      <c r="H85" s="167">
        <v>51.16</v>
      </c>
      <c r="I85" s="168">
        <f>ROUND(E85*H85,2)</f>
        <v>28905.4</v>
      </c>
      <c r="J85" s="167">
        <v>238.34</v>
      </c>
      <c r="K85" s="168">
        <f>ROUND(E85*J85,2)</f>
        <v>134662.1</v>
      </c>
      <c r="L85" s="168">
        <v>21</v>
      </c>
      <c r="M85" s="168">
        <f>G85*(1+L85/100)</f>
        <v>0</v>
      </c>
      <c r="N85" s="168">
        <v>9.2799999999999994E-2</v>
      </c>
      <c r="O85" s="168">
        <f>ROUND(E85*N85,2)</f>
        <v>52.43</v>
      </c>
      <c r="P85" s="168">
        <v>0</v>
      </c>
      <c r="Q85" s="168">
        <f>ROUND(E85*P85,2)</f>
        <v>0</v>
      </c>
      <c r="R85" s="168" t="s">
        <v>118</v>
      </c>
      <c r="S85" s="168" t="s">
        <v>96</v>
      </c>
      <c r="T85" s="169" t="s">
        <v>96</v>
      </c>
      <c r="U85" s="155"/>
      <c r="V85" s="155"/>
      <c r="W85" s="155"/>
      <c r="X85" s="155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ht="12.75" customHeight="1" outlineLevel="1">
      <c r="A86" s="153"/>
      <c r="B86" s="154"/>
      <c r="C86" s="273" t="s">
        <v>233</v>
      </c>
      <c r="D86" s="274"/>
      <c r="E86" s="274"/>
      <c r="F86" s="274"/>
      <c r="G86" s="274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ht="12.75" customHeight="1" outlineLevel="1">
      <c r="A87" s="153"/>
      <c r="B87" s="154"/>
      <c r="C87" s="183"/>
      <c r="D87" s="184"/>
      <c r="E87" s="184"/>
      <c r="F87" s="184"/>
      <c r="G87" s="184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12.75" customHeight="1" outlineLevel="1">
      <c r="A88" s="163">
        <v>30</v>
      </c>
      <c r="B88" s="164" t="s">
        <v>105</v>
      </c>
      <c r="C88" s="174" t="s">
        <v>234</v>
      </c>
      <c r="D88" s="165" t="s">
        <v>104</v>
      </c>
      <c r="E88" s="166">
        <f>E85*1.08</f>
        <v>610.20000000000005</v>
      </c>
      <c r="F88" s="167"/>
      <c r="G88" s="168">
        <f>ROUND(E88*F88,2)</f>
        <v>0</v>
      </c>
      <c r="H88" s="155"/>
      <c r="I88" s="155"/>
      <c r="J88" s="155"/>
      <c r="K88" s="155"/>
      <c r="L88" s="168">
        <v>21</v>
      </c>
      <c r="M88" s="168">
        <f>G88*(1+L88/100)</f>
        <v>0</v>
      </c>
      <c r="N88" s="168">
        <v>0.188</v>
      </c>
      <c r="O88" s="168">
        <f>ROUND(E88*N88,2)</f>
        <v>114.72</v>
      </c>
      <c r="P88" s="168">
        <v>0</v>
      </c>
      <c r="Q88" s="168">
        <f>ROUND(E88*P88,2)</f>
        <v>0</v>
      </c>
      <c r="R88" s="168" t="s">
        <v>98</v>
      </c>
      <c r="S88" s="168" t="s">
        <v>96</v>
      </c>
      <c r="T88" s="169" t="s">
        <v>96</v>
      </c>
      <c r="U88" s="155"/>
      <c r="V88" s="155"/>
      <c r="W88" s="155"/>
      <c r="X88" s="155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ht="12.75" customHeight="1" outlineLevel="1">
      <c r="A89" s="153"/>
      <c r="B89" s="154"/>
      <c r="C89" s="188"/>
      <c r="D89" s="189"/>
      <c r="E89" s="189"/>
      <c r="F89" s="189"/>
      <c r="G89" s="189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>
      <c r="A90" s="163">
        <v>31</v>
      </c>
      <c r="B90" s="164" t="s">
        <v>145</v>
      </c>
      <c r="C90" s="174" t="s">
        <v>186</v>
      </c>
      <c r="D90" s="165" t="s">
        <v>104</v>
      </c>
      <c r="E90" s="166">
        <v>202</v>
      </c>
      <c r="F90" s="167"/>
      <c r="G90" s="168">
        <f>ROUND(E90*F90,2)</f>
        <v>0</v>
      </c>
      <c r="H90" s="167">
        <v>51.16</v>
      </c>
      <c r="I90" s="168">
        <f>ROUND(E90*H90,2)</f>
        <v>10334.32</v>
      </c>
      <c r="J90" s="167">
        <v>238.34</v>
      </c>
      <c r="K90" s="168">
        <f>ROUND(E90*J90,2)</f>
        <v>48144.68</v>
      </c>
      <c r="L90" s="168">
        <v>21</v>
      </c>
      <c r="M90" s="168">
        <f>G90*(1+L90/100)</f>
        <v>0</v>
      </c>
      <c r="N90" s="168">
        <v>9.2799999999999994E-2</v>
      </c>
      <c r="O90" s="168">
        <f>ROUND(E90*N90,2)</f>
        <v>18.75</v>
      </c>
      <c r="P90" s="168">
        <v>0</v>
      </c>
      <c r="Q90" s="168">
        <f>ROUND(E90*P90,2)</f>
        <v>0</v>
      </c>
      <c r="R90" s="168" t="s">
        <v>118</v>
      </c>
      <c r="S90" s="168" t="s">
        <v>96</v>
      </c>
      <c r="T90" s="169" t="s">
        <v>96</v>
      </c>
      <c r="U90" s="155">
        <v>0.47799999999999998</v>
      </c>
      <c r="V90" s="155">
        <f>ROUND(E90*U90,2)</f>
        <v>96.56</v>
      </c>
      <c r="W90" s="155"/>
      <c r="X90" s="155" t="s">
        <v>119</v>
      </c>
      <c r="Y90" s="146"/>
      <c r="Z90" s="146"/>
      <c r="AA90" s="146"/>
      <c r="AB90" s="146"/>
      <c r="AC90" s="146"/>
      <c r="AD90" s="146"/>
      <c r="AE90" s="146"/>
      <c r="AF90" s="146"/>
      <c r="AG90" s="146" t="s">
        <v>120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ht="22.5" outlineLevel="1">
      <c r="A91" s="153"/>
      <c r="B91" s="154"/>
      <c r="C91" s="273" t="s">
        <v>146</v>
      </c>
      <c r="D91" s="274"/>
      <c r="E91" s="274"/>
      <c r="F91" s="274"/>
      <c r="G91" s="274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46"/>
      <c r="Z91" s="146"/>
      <c r="AA91" s="146"/>
      <c r="AB91" s="146"/>
      <c r="AC91" s="146"/>
      <c r="AD91" s="146"/>
      <c r="AE91" s="146"/>
      <c r="AF91" s="146"/>
      <c r="AG91" s="146" t="s">
        <v>122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71" t="str">
        <f>C91</f>
        <v>s provedením lože z kameniva drceného, s vyplněním spár, s dvojitým hutněním a se smetením přebytečného materiálu na krajnici. S dodáním hmot pro lože a výplň spár.</v>
      </c>
      <c r="BB91" s="146"/>
      <c r="BC91" s="146"/>
      <c r="BD91" s="146"/>
      <c r="BE91" s="146"/>
      <c r="BF91" s="146"/>
      <c r="BG91" s="146"/>
      <c r="BH91" s="146"/>
    </row>
    <row r="92" spans="1:60" outlineLevel="1">
      <c r="A92" s="153"/>
      <c r="B92" s="154"/>
      <c r="C92" s="271"/>
      <c r="D92" s="272"/>
      <c r="E92" s="272"/>
      <c r="F92" s="272"/>
      <c r="G92" s="272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46"/>
      <c r="Z92" s="146"/>
      <c r="AA92" s="146"/>
      <c r="AB92" s="146"/>
      <c r="AC92" s="146"/>
      <c r="AD92" s="146"/>
      <c r="AE92" s="146"/>
      <c r="AF92" s="146"/>
      <c r="AG92" s="146" t="s">
        <v>97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>
      <c r="A93" s="163">
        <v>32</v>
      </c>
      <c r="B93" s="164" t="s">
        <v>103</v>
      </c>
      <c r="C93" s="174" t="s">
        <v>191</v>
      </c>
      <c r="D93" s="165" t="s">
        <v>104</v>
      </c>
      <c r="E93" s="166">
        <v>32</v>
      </c>
      <c r="F93" s="167"/>
      <c r="G93" s="168">
        <f>ROUND(E93*F93,2)</f>
        <v>0</v>
      </c>
      <c r="H93" s="155"/>
      <c r="I93" s="155"/>
      <c r="J93" s="155"/>
      <c r="K93" s="155"/>
      <c r="L93" s="168">
        <v>21</v>
      </c>
      <c r="M93" s="168">
        <f>G93*(1+L93/100)</f>
        <v>0</v>
      </c>
      <c r="N93" s="168">
        <v>0.17599999999999999</v>
      </c>
      <c r="O93" s="168">
        <f>ROUND(E93*N93,2)</f>
        <v>5.63</v>
      </c>
      <c r="P93" s="168">
        <v>0</v>
      </c>
      <c r="Q93" s="168">
        <f>ROUND(E93*P93,2)</f>
        <v>0</v>
      </c>
      <c r="R93" s="168" t="s">
        <v>98</v>
      </c>
      <c r="S93" s="168" t="s">
        <v>96</v>
      </c>
      <c r="T93" s="169" t="s">
        <v>96</v>
      </c>
      <c r="U93" s="155"/>
      <c r="V93" s="155"/>
      <c r="W93" s="155"/>
      <c r="X93" s="155"/>
      <c r="Y93" s="146"/>
      <c r="Z93" s="146"/>
      <c r="AA93" s="146"/>
      <c r="AB93" s="146"/>
      <c r="AC93" s="146"/>
      <c r="AD93" s="146"/>
      <c r="AE93" s="146"/>
      <c r="AF93" s="146"/>
      <c r="AG93" s="146" t="s">
        <v>97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>
      <c r="A94" s="153"/>
      <c r="B94" s="154"/>
      <c r="C94" s="269"/>
      <c r="D94" s="270"/>
      <c r="E94" s="270"/>
      <c r="F94" s="270"/>
      <c r="G94" s="270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>
      <c r="A95" s="163">
        <v>33</v>
      </c>
      <c r="B95" s="164" t="s">
        <v>105</v>
      </c>
      <c r="C95" s="174" t="s">
        <v>192</v>
      </c>
      <c r="D95" s="165" t="s">
        <v>104</v>
      </c>
      <c r="E95" s="166">
        <f>(E90-E93)*1.08</f>
        <v>183.60000000000002</v>
      </c>
      <c r="F95" s="167"/>
      <c r="G95" s="168">
        <f>ROUND(E95*F95,2)</f>
        <v>0</v>
      </c>
      <c r="H95" s="155"/>
      <c r="I95" s="155"/>
      <c r="J95" s="155"/>
      <c r="K95" s="155"/>
      <c r="L95" s="168">
        <v>21</v>
      </c>
      <c r="M95" s="168">
        <f>G95*(1+L95/100)</f>
        <v>0</v>
      </c>
      <c r="N95" s="168">
        <v>0.188</v>
      </c>
      <c r="O95" s="168">
        <f>ROUND(E95*N95,2)</f>
        <v>34.520000000000003</v>
      </c>
      <c r="P95" s="168">
        <v>0</v>
      </c>
      <c r="Q95" s="168">
        <f>ROUND(E95*P95,2)</f>
        <v>0</v>
      </c>
      <c r="R95" s="168" t="s">
        <v>98</v>
      </c>
      <c r="S95" s="168" t="s">
        <v>96</v>
      </c>
      <c r="T95" s="169" t="s">
        <v>96</v>
      </c>
      <c r="U95" s="155"/>
      <c r="V95" s="155"/>
      <c r="W95" s="155"/>
      <c r="X95" s="155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>
      <c r="A96" s="153"/>
      <c r="B96" s="154"/>
      <c r="C96" s="175"/>
      <c r="D96" s="170"/>
      <c r="E96" s="170"/>
      <c r="F96" s="170"/>
      <c r="G96" s="170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>
      <c r="A97" s="157" t="s">
        <v>94</v>
      </c>
      <c r="B97" s="158" t="s">
        <v>57</v>
      </c>
      <c r="C97" s="173" t="s">
        <v>58</v>
      </c>
      <c r="D97" s="159"/>
      <c r="E97" s="160"/>
      <c r="F97" s="161"/>
      <c r="G97" s="161">
        <f>SUMIF(AG98:AG100,"&lt;&gt;NOR",G98:G100)</f>
        <v>0</v>
      </c>
      <c r="H97" s="161"/>
      <c r="I97" s="161">
        <f>SUM(I98:I100)</f>
        <v>10533.06</v>
      </c>
      <c r="J97" s="161"/>
      <c r="K97" s="161">
        <f>SUM(K98:K100)</f>
        <v>12110.94</v>
      </c>
      <c r="L97" s="161"/>
      <c r="M97" s="161">
        <f>SUM(M98:M100)</f>
        <v>0</v>
      </c>
      <c r="N97" s="161"/>
      <c r="O97" s="161">
        <f>SUM(O98:O100)</f>
        <v>5.69</v>
      </c>
      <c r="P97" s="161"/>
      <c r="Q97" s="161">
        <f>SUM(Q98:Q100)</f>
        <v>0</v>
      </c>
      <c r="R97" s="161"/>
      <c r="S97" s="161"/>
      <c r="T97" s="162"/>
      <c r="U97" s="156"/>
      <c r="V97" s="156">
        <f>SUM(V98:V100)</f>
        <v>27.92</v>
      </c>
      <c r="W97" s="156"/>
      <c r="X97" s="156"/>
      <c r="AG97" t="s">
        <v>95</v>
      </c>
    </row>
    <row r="98" spans="1:60" outlineLevel="1">
      <c r="A98" s="163">
        <v>34</v>
      </c>
      <c r="B98" s="164" t="s">
        <v>147</v>
      </c>
      <c r="C98" s="174" t="s">
        <v>171</v>
      </c>
      <c r="D98" s="165" t="s">
        <v>99</v>
      </c>
      <c r="E98" s="166">
        <v>18</v>
      </c>
      <c r="F98" s="167"/>
      <c r="G98" s="168">
        <f>ROUND(E98*F98,2)</f>
        <v>0</v>
      </c>
      <c r="H98" s="167">
        <v>585.16999999999996</v>
      </c>
      <c r="I98" s="168">
        <f>ROUND(E98*H98,2)</f>
        <v>10533.06</v>
      </c>
      <c r="J98" s="167">
        <v>672.83</v>
      </c>
      <c r="K98" s="168">
        <f>ROUND(E98*J98,2)</f>
        <v>12110.94</v>
      </c>
      <c r="L98" s="168">
        <v>21</v>
      </c>
      <c r="M98" s="168">
        <f>G98*(1+L98/100)</f>
        <v>0</v>
      </c>
      <c r="N98" s="168">
        <v>0.31590000000000001</v>
      </c>
      <c r="O98" s="168">
        <f>ROUND(E98*N98,2)</f>
        <v>5.69</v>
      </c>
      <c r="P98" s="168">
        <v>0</v>
      </c>
      <c r="Q98" s="168">
        <f>ROUND(E98*P98,2)</f>
        <v>0</v>
      </c>
      <c r="R98" s="168" t="s">
        <v>118</v>
      </c>
      <c r="S98" s="168" t="s">
        <v>96</v>
      </c>
      <c r="T98" s="169" t="s">
        <v>96</v>
      </c>
      <c r="U98" s="155">
        <v>1.5509999999999999</v>
      </c>
      <c r="V98" s="155">
        <f>ROUND(E98*U98,2)</f>
        <v>27.92</v>
      </c>
      <c r="W98" s="155"/>
      <c r="X98" s="155" t="s">
        <v>119</v>
      </c>
      <c r="Y98" s="146"/>
      <c r="Z98" s="146"/>
      <c r="AA98" s="146"/>
      <c r="AB98" s="146"/>
      <c r="AC98" s="146"/>
      <c r="AD98" s="146"/>
      <c r="AE98" s="146"/>
      <c r="AF98" s="146"/>
      <c r="AG98" s="146" t="s">
        <v>120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5.5" customHeight="1" outlineLevel="1">
      <c r="A99" s="153"/>
      <c r="B99" s="154"/>
      <c r="C99" s="273" t="s">
        <v>172</v>
      </c>
      <c r="D99" s="274"/>
      <c r="E99" s="274"/>
      <c r="F99" s="274"/>
      <c r="G99" s="274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46"/>
      <c r="Z99" s="146"/>
      <c r="AA99" s="146"/>
      <c r="AB99" s="146"/>
      <c r="AC99" s="146"/>
      <c r="AD99" s="146"/>
      <c r="AE99" s="146"/>
      <c r="AF99" s="146"/>
      <c r="AG99" s="146" t="s">
        <v>122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71" t="str">
        <f>C99</f>
        <v xml:space="preserve"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hydrantu. </v>
      </c>
      <c r="BB99" s="146"/>
      <c r="BC99" s="146"/>
      <c r="BD99" s="146"/>
      <c r="BE99" s="146"/>
      <c r="BF99" s="146"/>
      <c r="BG99" s="146"/>
      <c r="BH99" s="146"/>
    </row>
    <row r="100" spans="1:60" outlineLevel="1">
      <c r="A100" s="153"/>
      <c r="B100" s="154"/>
      <c r="C100" s="271"/>
      <c r="D100" s="272"/>
      <c r="E100" s="272"/>
      <c r="F100" s="272"/>
      <c r="G100" s="272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46"/>
      <c r="Z100" s="146"/>
      <c r="AA100" s="146"/>
      <c r="AB100" s="146"/>
      <c r="AC100" s="146"/>
      <c r="AD100" s="146"/>
      <c r="AE100" s="146"/>
      <c r="AF100" s="146"/>
      <c r="AG100" s="146" t="s">
        <v>97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>
      <c r="A101" s="157" t="s">
        <v>94</v>
      </c>
      <c r="B101" s="158" t="s">
        <v>59</v>
      </c>
      <c r="C101" s="173" t="s">
        <v>60</v>
      </c>
      <c r="D101" s="159"/>
      <c r="E101" s="160"/>
      <c r="F101" s="161"/>
      <c r="G101" s="161">
        <f>G102+G105+G108+G111+G114+G116+G118+G120+G122+G124</f>
        <v>0</v>
      </c>
      <c r="H101" s="161"/>
      <c r="I101" s="161">
        <f>SUM(I108:I126)</f>
        <v>342254.26</v>
      </c>
      <c r="J101" s="161"/>
      <c r="K101" s="161">
        <f>SUM(K108:K126)</f>
        <v>96725.239999999991</v>
      </c>
      <c r="L101" s="161"/>
      <c r="M101" s="161">
        <f>M102+M105+M108+M111+M114+M116+M118+M120+M122+M124</f>
        <v>0</v>
      </c>
      <c r="N101" s="161"/>
      <c r="O101" s="161">
        <f>SUM(O108:O126)</f>
        <v>234.62</v>
      </c>
      <c r="P101" s="161"/>
      <c r="Q101" s="161">
        <f>SUM(Q108:Q126)</f>
        <v>0</v>
      </c>
      <c r="R101" s="161"/>
      <c r="S101" s="161"/>
      <c r="T101" s="162"/>
      <c r="U101" s="156"/>
      <c r="V101" s="156">
        <f>SUM(V108:V126)</f>
        <v>127.56</v>
      </c>
      <c r="W101" s="156"/>
      <c r="X101" s="156"/>
      <c r="AG101" t="s">
        <v>95</v>
      </c>
    </row>
    <row r="102" spans="1:60">
      <c r="A102" s="163">
        <v>35</v>
      </c>
      <c r="B102" s="164" t="s">
        <v>251</v>
      </c>
      <c r="C102" s="174" t="s">
        <v>246</v>
      </c>
      <c r="D102" s="165" t="s">
        <v>99</v>
      </c>
      <c r="E102" s="166">
        <v>6</v>
      </c>
      <c r="F102" s="167"/>
      <c r="G102" s="168">
        <f>ROUND(E102*F102,2)</f>
        <v>0</v>
      </c>
      <c r="H102" s="167">
        <v>339.99</v>
      </c>
      <c r="I102" s="168">
        <f>ROUND(E102*H102,2)</f>
        <v>2039.94</v>
      </c>
      <c r="J102" s="167">
        <v>352.01</v>
      </c>
      <c r="K102" s="168">
        <f>ROUND(E102*J102,2)</f>
        <v>2112.06</v>
      </c>
      <c r="L102" s="168">
        <v>21</v>
      </c>
      <c r="M102" s="168">
        <f>G102*(1+L102/100)</f>
        <v>0</v>
      </c>
      <c r="N102" s="168">
        <v>0.25080000000000002</v>
      </c>
      <c r="O102" s="168">
        <f>ROUND(E102*N102,2)</f>
        <v>1.5</v>
      </c>
      <c r="P102" s="168">
        <v>0</v>
      </c>
      <c r="Q102" s="168">
        <f>ROUND(E102*P102,2)</f>
        <v>0</v>
      </c>
      <c r="R102" s="168" t="s">
        <v>118</v>
      </c>
      <c r="S102" s="168" t="s">
        <v>96</v>
      </c>
      <c r="T102" s="169" t="s">
        <v>96</v>
      </c>
      <c r="U102" s="156"/>
      <c r="V102" s="156"/>
      <c r="W102" s="156"/>
      <c r="X102" s="156"/>
    </row>
    <row r="103" spans="1:60">
      <c r="A103" s="153"/>
      <c r="B103" s="154"/>
      <c r="C103" s="195" t="s">
        <v>247</v>
      </c>
      <c r="D103" s="196"/>
      <c r="E103" s="197"/>
      <c r="F103" s="198"/>
      <c r="G103" s="199"/>
      <c r="H103" s="194"/>
      <c r="I103" s="155"/>
      <c r="J103" s="194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6"/>
      <c r="V103" s="156"/>
      <c r="W103" s="156"/>
      <c r="X103" s="156"/>
    </row>
    <row r="104" spans="1:60">
      <c r="A104" s="153"/>
      <c r="B104" s="154"/>
      <c r="C104" s="271"/>
      <c r="D104" s="272"/>
      <c r="E104" s="272"/>
      <c r="F104" s="272"/>
      <c r="G104" s="272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6"/>
      <c r="V104" s="156"/>
      <c r="W104" s="156"/>
      <c r="X104" s="156"/>
    </row>
    <row r="105" spans="1:60">
      <c r="A105" s="163">
        <v>36</v>
      </c>
      <c r="B105" s="164" t="s">
        <v>250</v>
      </c>
      <c r="C105" s="174" t="s">
        <v>248</v>
      </c>
      <c r="D105" s="165" t="s">
        <v>99</v>
      </c>
      <c r="E105" s="166">
        <v>2</v>
      </c>
      <c r="F105" s="167"/>
      <c r="G105" s="168">
        <f>ROUND(E105*F105,2)</f>
        <v>0</v>
      </c>
      <c r="H105" s="167">
        <v>339.99</v>
      </c>
      <c r="I105" s="168">
        <f>ROUND(E105*H105,2)</f>
        <v>679.98</v>
      </c>
      <c r="J105" s="167">
        <v>352.01</v>
      </c>
      <c r="K105" s="168">
        <f>ROUND(E105*J105,2)</f>
        <v>704.02</v>
      </c>
      <c r="L105" s="168">
        <v>21</v>
      </c>
      <c r="M105" s="168">
        <f>G105*(1+L105/100)</f>
        <v>0</v>
      </c>
      <c r="N105" s="168">
        <v>0.25080000000000002</v>
      </c>
      <c r="O105" s="168">
        <f>ROUND(E105*N105,2)</f>
        <v>0.5</v>
      </c>
      <c r="P105" s="168">
        <v>0</v>
      </c>
      <c r="Q105" s="168">
        <f>ROUND(E105*P105,2)</f>
        <v>0</v>
      </c>
      <c r="R105" s="168" t="s">
        <v>118</v>
      </c>
      <c r="S105" s="168" t="s">
        <v>96</v>
      </c>
      <c r="T105" s="169" t="s">
        <v>96</v>
      </c>
      <c r="U105" s="156"/>
      <c r="V105" s="156"/>
      <c r="W105" s="156"/>
      <c r="X105" s="156"/>
    </row>
    <row r="106" spans="1:60">
      <c r="A106" s="153"/>
      <c r="B106" s="154"/>
      <c r="C106" s="195" t="s">
        <v>249</v>
      </c>
      <c r="D106" s="196"/>
      <c r="E106" s="197"/>
      <c r="F106" s="198"/>
      <c r="G106" s="199"/>
      <c r="H106" s="194"/>
      <c r="I106" s="155"/>
      <c r="J106" s="194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6"/>
      <c r="V106" s="156"/>
      <c r="W106" s="156"/>
      <c r="X106" s="156"/>
    </row>
    <row r="107" spans="1:60">
      <c r="A107" s="153"/>
      <c r="B107" s="154"/>
      <c r="C107" s="271"/>
      <c r="D107" s="272"/>
      <c r="E107" s="272"/>
      <c r="F107" s="272"/>
      <c r="G107" s="272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6"/>
      <c r="V107" s="156"/>
      <c r="W107" s="156"/>
      <c r="X107" s="156"/>
    </row>
    <row r="108" spans="1:60" ht="22.5" outlineLevel="1">
      <c r="A108" s="163">
        <v>37</v>
      </c>
      <c r="B108" s="164" t="s">
        <v>195</v>
      </c>
      <c r="C108" s="174" t="s">
        <v>199</v>
      </c>
      <c r="D108" s="165" t="s">
        <v>124</v>
      </c>
      <c r="E108" s="166">
        <f>350+40+42+5</f>
        <v>437</v>
      </c>
      <c r="F108" s="167"/>
      <c r="G108" s="168">
        <f>ROUND(E108*F108,2)</f>
        <v>0</v>
      </c>
      <c r="H108" s="167">
        <v>320.33</v>
      </c>
      <c r="I108" s="168">
        <f>ROUND(E108*H108,2)</f>
        <v>139984.21</v>
      </c>
      <c r="J108" s="167">
        <v>128.16999999999999</v>
      </c>
      <c r="K108" s="168">
        <f>ROUND(E108*J108,2)</f>
        <v>56010.29</v>
      </c>
      <c r="L108" s="168">
        <v>21</v>
      </c>
      <c r="M108" s="168">
        <f>G108*(1+L108/100)</f>
        <v>0</v>
      </c>
      <c r="N108" s="168">
        <v>0.26980999999999999</v>
      </c>
      <c r="O108" s="168">
        <f>ROUND(E108*N108,2)</f>
        <v>117.91</v>
      </c>
      <c r="P108" s="168">
        <v>0</v>
      </c>
      <c r="Q108" s="168">
        <f>ROUND(E108*P108,2)</f>
        <v>0</v>
      </c>
      <c r="R108" s="168" t="s">
        <v>118</v>
      </c>
      <c r="S108" s="168" t="s">
        <v>96</v>
      </c>
      <c r="T108" s="169" t="s">
        <v>96</v>
      </c>
      <c r="U108" s="155">
        <v>0.27200000000000002</v>
      </c>
      <c r="V108" s="155">
        <f>ROUND(E108*U108,2)</f>
        <v>118.86</v>
      </c>
      <c r="W108" s="155"/>
      <c r="X108" s="155" t="s">
        <v>119</v>
      </c>
      <c r="Y108" s="146"/>
      <c r="Z108" s="146"/>
      <c r="AA108" s="146"/>
      <c r="AB108" s="146"/>
      <c r="AC108" s="146"/>
      <c r="AD108" s="146"/>
      <c r="AE108" s="146"/>
      <c r="AF108" s="146"/>
      <c r="AG108" s="146" t="s">
        <v>120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>
      <c r="A109" s="153"/>
      <c r="B109" s="154"/>
      <c r="C109" s="273" t="s">
        <v>193</v>
      </c>
      <c r="D109" s="274"/>
      <c r="E109" s="274"/>
      <c r="F109" s="274"/>
      <c r="G109" s="274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46"/>
      <c r="Z109" s="146"/>
      <c r="AA109" s="146"/>
      <c r="AB109" s="146"/>
      <c r="AC109" s="146"/>
      <c r="AD109" s="146"/>
      <c r="AE109" s="146"/>
      <c r="AF109" s="146"/>
      <c r="AG109" s="146" t="s">
        <v>122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>
      <c r="A110" s="153"/>
      <c r="B110" s="154"/>
      <c r="C110" s="271"/>
      <c r="D110" s="272"/>
      <c r="E110" s="272"/>
      <c r="F110" s="272"/>
      <c r="G110" s="272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2.5" outlineLevel="1">
      <c r="A111" s="163">
        <v>38</v>
      </c>
      <c r="B111" s="164" t="s">
        <v>173</v>
      </c>
      <c r="C111" s="174" t="s">
        <v>194</v>
      </c>
      <c r="D111" s="165" t="s">
        <v>124</v>
      </c>
      <c r="E111" s="166">
        <f>240+20</f>
        <v>260</v>
      </c>
      <c r="F111" s="167"/>
      <c r="G111" s="168">
        <f>ROUND(E111*F111,2)</f>
        <v>0</v>
      </c>
      <c r="H111" s="167">
        <v>320.33</v>
      </c>
      <c r="I111" s="168">
        <f>ROUND(E111*H111,2)</f>
        <v>83285.8</v>
      </c>
      <c r="J111" s="167">
        <v>128.16999999999999</v>
      </c>
      <c r="K111" s="168">
        <f>ROUND(E111*J111,2)</f>
        <v>33324.199999999997</v>
      </c>
      <c r="L111" s="168">
        <v>21</v>
      </c>
      <c r="M111" s="168">
        <f>G111*(1+L111/100)</f>
        <v>0</v>
      </c>
      <c r="N111" s="168">
        <v>0.26980999999999999</v>
      </c>
      <c r="O111" s="168">
        <f>ROUND(E111*N111,2)</f>
        <v>70.150000000000006</v>
      </c>
      <c r="P111" s="168">
        <v>0</v>
      </c>
      <c r="Q111" s="168">
        <f>ROUND(E111*P111,2)</f>
        <v>0</v>
      </c>
      <c r="R111" s="168" t="s">
        <v>118</v>
      </c>
      <c r="S111" s="168" t="s">
        <v>96</v>
      </c>
      <c r="T111" s="169" t="s">
        <v>96</v>
      </c>
      <c r="U111" s="155"/>
      <c r="V111" s="155"/>
      <c r="W111" s="155"/>
      <c r="X111" s="155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>
      <c r="A112" s="153"/>
      <c r="B112" s="154"/>
      <c r="C112" s="273" t="s">
        <v>193</v>
      </c>
      <c r="D112" s="274"/>
      <c r="E112" s="274"/>
      <c r="F112" s="274"/>
      <c r="G112" s="274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1">
      <c r="A113" s="153"/>
      <c r="B113" s="154"/>
      <c r="C113" s="271"/>
      <c r="D113" s="272"/>
      <c r="E113" s="272"/>
      <c r="F113" s="272"/>
      <c r="G113" s="272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ht="13.5" customHeight="1" outlineLevel="1">
      <c r="A114" s="163">
        <v>39</v>
      </c>
      <c r="B114" s="164" t="s">
        <v>279</v>
      </c>
      <c r="C114" s="174" t="s">
        <v>196</v>
      </c>
      <c r="D114" s="165" t="s">
        <v>99</v>
      </c>
      <c r="E114" s="166">
        <v>367</v>
      </c>
      <c r="F114" s="167"/>
      <c r="G114" s="168">
        <f>ROUND(E114*F114,2)</f>
        <v>0</v>
      </c>
      <c r="H114" s="167">
        <v>143</v>
      </c>
      <c r="I114" s="168">
        <f>ROUND(E114*H114,2)</f>
        <v>52481</v>
      </c>
      <c r="J114" s="167">
        <v>0</v>
      </c>
      <c r="K114" s="168">
        <f>ROUND(E114*J114,2)</f>
        <v>0</v>
      </c>
      <c r="L114" s="168">
        <v>21</v>
      </c>
      <c r="M114" s="168">
        <f>G114*(1+L114/100)</f>
        <v>0</v>
      </c>
      <c r="N114" s="168">
        <v>5.4170000000000003E-2</v>
      </c>
      <c r="O114" s="168">
        <f>ROUND(E114*N114,2)</f>
        <v>19.88</v>
      </c>
      <c r="P114" s="168">
        <v>0</v>
      </c>
      <c r="Q114" s="168">
        <f>ROUND(E114*P114,2)</f>
        <v>0</v>
      </c>
      <c r="R114" s="168" t="s">
        <v>98</v>
      </c>
      <c r="S114" s="168" t="s">
        <v>96</v>
      </c>
      <c r="T114" s="169" t="s">
        <v>96</v>
      </c>
      <c r="U114" s="155"/>
      <c r="V114" s="155"/>
      <c r="W114" s="155"/>
      <c r="X114" s="155"/>
      <c r="Y114" s="146"/>
      <c r="Z114" s="146"/>
      <c r="AA114" s="146"/>
      <c r="AB114" s="146"/>
      <c r="AC114" s="146"/>
      <c r="AD114" s="146"/>
      <c r="AE114" s="146"/>
      <c r="AF114" s="146"/>
      <c r="AG114" s="146" t="s">
        <v>97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1">
      <c r="A115" s="153"/>
      <c r="B115" s="154"/>
      <c r="C115" s="269"/>
      <c r="D115" s="270"/>
      <c r="E115" s="270"/>
      <c r="F115" s="270"/>
      <c r="G115" s="270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ht="22.5" outlineLevel="1">
      <c r="A116" s="163">
        <v>40</v>
      </c>
      <c r="B116" s="164" t="s">
        <v>280</v>
      </c>
      <c r="C116" s="174" t="s">
        <v>278</v>
      </c>
      <c r="D116" s="165" t="s">
        <v>99</v>
      </c>
      <c r="E116" s="166">
        <v>44</v>
      </c>
      <c r="F116" s="167"/>
      <c r="G116" s="168">
        <f>ROUND(E116*F116,2)</f>
        <v>0</v>
      </c>
      <c r="H116" s="167">
        <v>143</v>
      </c>
      <c r="I116" s="168">
        <f>ROUND(E116*H116,2)</f>
        <v>6292</v>
      </c>
      <c r="J116" s="167">
        <v>0</v>
      </c>
      <c r="K116" s="168">
        <f>ROUND(E116*J116,2)</f>
        <v>0</v>
      </c>
      <c r="L116" s="168">
        <v>21</v>
      </c>
      <c r="M116" s="168">
        <f>G116*(1+L116/100)</f>
        <v>0</v>
      </c>
      <c r="N116" s="168">
        <v>5.4170000000000003E-2</v>
      </c>
      <c r="O116" s="168">
        <f>ROUND(E116*N116,2)</f>
        <v>2.38</v>
      </c>
      <c r="P116" s="168">
        <v>0</v>
      </c>
      <c r="Q116" s="168">
        <f>ROUND(E116*P116,2)</f>
        <v>0</v>
      </c>
      <c r="R116" s="168" t="s">
        <v>98</v>
      </c>
      <c r="S116" s="168" t="s">
        <v>96</v>
      </c>
      <c r="T116" s="169" t="s">
        <v>96</v>
      </c>
      <c r="U116" s="155"/>
      <c r="V116" s="155"/>
      <c r="W116" s="155"/>
      <c r="X116" s="155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1">
      <c r="A117" s="153"/>
      <c r="B117" s="154"/>
      <c r="C117" s="209"/>
      <c r="D117" s="210"/>
      <c r="E117" s="210"/>
      <c r="F117" s="210"/>
      <c r="G117" s="210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1">
      <c r="A118" s="163">
        <v>41</v>
      </c>
      <c r="B118" s="164" t="s">
        <v>281</v>
      </c>
      <c r="C118" s="174" t="s">
        <v>282</v>
      </c>
      <c r="D118" s="165" t="s">
        <v>99</v>
      </c>
      <c r="E118" s="166">
        <v>50</v>
      </c>
      <c r="F118" s="167"/>
      <c r="G118" s="168">
        <f>ROUND(E118*F118,2)</f>
        <v>0</v>
      </c>
      <c r="H118" s="167">
        <v>143</v>
      </c>
      <c r="I118" s="168">
        <f>ROUND(E118*H118,2)</f>
        <v>7150</v>
      </c>
      <c r="J118" s="167">
        <v>0</v>
      </c>
      <c r="K118" s="168">
        <f>ROUND(E118*J118,2)</f>
        <v>0</v>
      </c>
      <c r="L118" s="168">
        <v>21</v>
      </c>
      <c r="M118" s="168">
        <f>G118*(1+L118/100)</f>
        <v>0</v>
      </c>
      <c r="N118" s="168">
        <v>5.4170000000000003E-2</v>
      </c>
      <c r="O118" s="168">
        <f>ROUND(E118*N118,2)</f>
        <v>2.71</v>
      </c>
      <c r="P118" s="168">
        <v>0</v>
      </c>
      <c r="Q118" s="168">
        <f>ROUND(E118*P118,2)</f>
        <v>0</v>
      </c>
      <c r="R118" s="168" t="s">
        <v>98</v>
      </c>
      <c r="S118" s="168" t="s">
        <v>96</v>
      </c>
      <c r="T118" s="169" t="s">
        <v>96</v>
      </c>
      <c r="U118" s="155"/>
      <c r="V118" s="155"/>
      <c r="W118" s="155"/>
      <c r="X118" s="155"/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>
      <c r="A119" s="153"/>
      <c r="B119" s="154"/>
      <c r="C119" s="209"/>
      <c r="D119" s="210"/>
      <c r="E119" s="210"/>
      <c r="F119" s="210"/>
      <c r="G119" s="210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ht="13.5" customHeight="1" outlineLevel="1">
      <c r="A120" s="163">
        <v>42</v>
      </c>
      <c r="B120" s="164" t="s">
        <v>100</v>
      </c>
      <c r="C120" s="174" t="s">
        <v>101</v>
      </c>
      <c r="D120" s="165" t="s">
        <v>99</v>
      </c>
      <c r="E120" s="166">
        <f>240*1.05</f>
        <v>252</v>
      </c>
      <c r="F120" s="167"/>
      <c r="G120" s="168">
        <f>ROUND(E120*F120,2)</f>
        <v>0</v>
      </c>
      <c r="H120" s="167">
        <v>154</v>
      </c>
      <c r="I120" s="168">
        <f>ROUND(E120*H120,2)</f>
        <v>38808</v>
      </c>
      <c r="J120" s="167">
        <v>0</v>
      </c>
      <c r="K120" s="168">
        <f>ROUND(E120*J120,2)</f>
        <v>0</v>
      </c>
      <c r="L120" s="168">
        <v>21</v>
      </c>
      <c r="M120" s="168">
        <f>G120*(1+L120/100)</f>
        <v>0</v>
      </c>
      <c r="N120" s="168">
        <v>8.1970000000000001E-2</v>
      </c>
      <c r="O120" s="168">
        <f>ROUND(E120*N120,2)</f>
        <v>20.66</v>
      </c>
      <c r="P120" s="168">
        <v>0</v>
      </c>
      <c r="Q120" s="168">
        <f>ROUND(E120*P120,2)</f>
        <v>0</v>
      </c>
      <c r="R120" s="168" t="s">
        <v>98</v>
      </c>
      <c r="S120" s="168" t="s">
        <v>96</v>
      </c>
      <c r="T120" s="169" t="s">
        <v>96</v>
      </c>
      <c r="U120" s="155"/>
      <c r="V120" s="155"/>
      <c r="W120" s="155"/>
      <c r="X120" s="155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>
      <c r="A121" s="153"/>
      <c r="B121" s="154"/>
      <c r="C121" s="269"/>
      <c r="D121" s="270"/>
      <c r="E121" s="270"/>
      <c r="F121" s="270"/>
      <c r="G121" s="270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ht="23.25" customHeight="1" outlineLevel="1">
      <c r="A122" s="163">
        <v>43</v>
      </c>
      <c r="B122" s="164" t="s">
        <v>102</v>
      </c>
      <c r="C122" s="174" t="s">
        <v>283</v>
      </c>
      <c r="D122" s="165" t="s">
        <v>99</v>
      </c>
      <c r="E122" s="166">
        <v>22</v>
      </c>
      <c r="F122" s="167"/>
      <c r="G122" s="168">
        <f>ROUND(E122*F122,2)</f>
        <v>0</v>
      </c>
      <c r="H122" s="167">
        <v>148.5</v>
      </c>
      <c r="I122" s="168">
        <f>ROUND(E122*H122,2)</f>
        <v>3267</v>
      </c>
      <c r="J122" s="167">
        <v>0</v>
      </c>
      <c r="K122" s="168">
        <f>ROUND(E122*J122,2)</f>
        <v>0</v>
      </c>
      <c r="L122" s="168">
        <v>21</v>
      </c>
      <c r="M122" s="168">
        <f>G122*(1+L122/100)</f>
        <v>0</v>
      </c>
      <c r="N122" s="168">
        <v>4.2099999999999999E-2</v>
      </c>
      <c r="O122" s="168">
        <f>ROUND(E122*N122,2)</f>
        <v>0.93</v>
      </c>
      <c r="P122" s="168">
        <v>0</v>
      </c>
      <c r="Q122" s="168">
        <f>ROUND(E122*P122,2)</f>
        <v>0</v>
      </c>
      <c r="R122" s="168" t="s">
        <v>98</v>
      </c>
      <c r="S122" s="168" t="s">
        <v>96</v>
      </c>
      <c r="T122" s="169" t="s">
        <v>96</v>
      </c>
      <c r="U122" s="155"/>
      <c r="V122" s="155"/>
      <c r="W122" s="155"/>
      <c r="X122" s="155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1">
      <c r="A123" s="153"/>
      <c r="B123" s="154"/>
      <c r="C123" s="269"/>
      <c r="D123" s="270"/>
      <c r="E123" s="270"/>
      <c r="F123" s="270"/>
      <c r="G123" s="270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1">
      <c r="A124" s="163">
        <v>44</v>
      </c>
      <c r="B124" s="164" t="s">
        <v>148</v>
      </c>
      <c r="C124" s="174" t="s">
        <v>149</v>
      </c>
      <c r="D124" s="165" t="s">
        <v>124</v>
      </c>
      <c r="E124" s="166">
        <v>235</v>
      </c>
      <c r="F124" s="167"/>
      <c r="G124" s="168">
        <f>ROUND(E124*F124,2)</f>
        <v>0</v>
      </c>
      <c r="H124" s="167">
        <v>46.75</v>
      </c>
      <c r="I124" s="168">
        <f>ROUND(E124*H124,2)</f>
        <v>10986.25</v>
      </c>
      <c r="J124" s="167">
        <v>31.45</v>
      </c>
      <c r="K124" s="168">
        <f>ROUND(E124*J124,2)</f>
        <v>7390.75</v>
      </c>
      <c r="L124" s="168">
        <v>21</v>
      </c>
      <c r="M124" s="168">
        <f>G124*(1+L124/100)</f>
        <v>0</v>
      </c>
      <c r="N124" s="168">
        <v>0</v>
      </c>
      <c r="O124" s="168">
        <f>ROUND(E124*N124,2)</f>
        <v>0</v>
      </c>
      <c r="P124" s="168">
        <v>0</v>
      </c>
      <c r="Q124" s="168">
        <f>ROUND(E124*P124,2)</f>
        <v>0</v>
      </c>
      <c r="R124" s="168" t="s">
        <v>118</v>
      </c>
      <c r="S124" s="168" t="s">
        <v>96</v>
      </c>
      <c r="T124" s="169" t="s">
        <v>96</v>
      </c>
      <c r="U124" s="155">
        <v>3.6999999999999998E-2</v>
      </c>
      <c r="V124" s="155">
        <f>ROUND(E124*U124,2)</f>
        <v>8.6999999999999993</v>
      </c>
      <c r="W124" s="155"/>
      <c r="X124" s="155" t="s">
        <v>119</v>
      </c>
      <c r="Y124" s="146"/>
      <c r="Z124" s="146"/>
      <c r="AA124" s="146"/>
      <c r="AB124" s="146"/>
      <c r="AC124" s="146"/>
      <c r="AD124" s="146"/>
      <c r="AE124" s="146"/>
      <c r="AF124" s="146"/>
      <c r="AG124" s="146" t="s">
        <v>120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>
      <c r="A125" s="153"/>
      <c r="B125" s="154"/>
      <c r="C125" s="273" t="s">
        <v>150</v>
      </c>
      <c r="D125" s="274"/>
      <c r="E125" s="274"/>
      <c r="F125" s="274"/>
      <c r="G125" s="274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46"/>
      <c r="Z125" s="146"/>
      <c r="AA125" s="146"/>
      <c r="AB125" s="146"/>
      <c r="AC125" s="146"/>
      <c r="AD125" s="146"/>
      <c r="AE125" s="146"/>
      <c r="AF125" s="146"/>
      <c r="AG125" s="146" t="s">
        <v>122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1">
      <c r="A126" s="153"/>
      <c r="B126" s="154"/>
      <c r="C126" s="271"/>
      <c r="D126" s="272"/>
      <c r="E126" s="272"/>
      <c r="F126" s="272"/>
      <c r="G126" s="272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46"/>
      <c r="Z126" s="146"/>
      <c r="AA126" s="146"/>
      <c r="AB126" s="146"/>
      <c r="AC126" s="146"/>
      <c r="AD126" s="146"/>
      <c r="AE126" s="146"/>
      <c r="AF126" s="146"/>
      <c r="AG126" s="146" t="s">
        <v>97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>
      <c r="A127" s="157" t="s">
        <v>94</v>
      </c>
      <c r="B127" s="158" t="s">
        <v>252</v>
      </c>
      <c r="C127" s="173" t="s">
        <v>253</v>
      </c>
      <c r="D127" s="159"/>
      <c r="E127" s="160"/>
      <c r="F127" s="161"/>
      <c r="G127" s="161">
        <f>G128+G130</f>
        <v>0</v>
      </c>
      <c r="H127" s="161"/>
      <c r="I127" s="161">
        <f>SUM(I128:I129)</f>
        <v>138</v>
      </c>
      <c r="J127" s="161"/>
      <c r="K127" s="161">
        <f>SUM(K128:K129)</f>
        <v>4587</v>
      </c>
      <c r="L127" s="161"/>
      <c r="M127" s="161">
        <f>M128+M130</f>
        <v>0</v>
      </c>
      <c r="N127" s="161"/>
      <c r="O127" s="161">
        <f>SUM(O128:O129)</f>
        <v>0.12</v>
      </c>
      <c r="P127" s="161"/>
      <c r="Q127" s="161">
        <f>SUM(Q128:Q129)</f>
        <v>0</v>
      </c>
      <c r="R127" s="161"/>
      <c r="S127" s="161"/>
      <c r="T127" s="162"/>
      <c r="U127" s="155"/>
      <c r="V127" s="155"/>
      <c r="W127" s="155"/>
      <c r="X127" s="155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ht="22.5" outlineLevel="1">
      <c r="A128" s="163">
        <v>45</v>
      </c>
      <c r="B128" s="164" t="s">
        <v>255</v>
      </c>
      <c r="C128" s="174" t="s">
        <v>256</v>
      </c>
      <c r="D128" s="165" t="s">
        <v>99</v>
      </c>
      <c r="E128" s="166">
        <v>25</v>
      </c>
      <c r="F128" s="167"/>
      <c r="G128" s="168">
        <f>ROUND(E128*F128,2)</f>
        <v>0</v>
      </c>
      <c r="H128" s="167">
        <v>5.52</v>
      </c>
      <c r="I128" s="168">
        <f>ROUND(E128*H128,2)</f>
        <v>138</v>
      </c>
      <c r="J128" s="167">
        <v>183.48</v>
      </c>
      <c r="K128" s="168">
        <f>ROUND(E128*J128,2)</f>
        <v>4587</v>
      </c>
      <c r="L128" s="168">
        <v>21</v>
      </c>
      <c r="M128" s="168">
        <f>G128*(1+L128/100)</f>
        <v>0</v>
      </c>
      <c r="N128" s="168">
        <v>4.6800000000000001E-3</v>
      </c>
      <c r="O128" s="168">
        <f>ROUND(E128*N128,2)</f>
        <v>0.12</v>
      </c>
      <c r="P128" s="168">
        <v>0</v>
      </c>
      <c r="Q128" s="168">
        <f>ROUND(E128*P128,2)</f>
        <v>0</v>
      </c>
      <c r="R128" s="168" t="s">
        <v>254</v>
      </c>
      <c r="S128" s="168" t="s">
        <v>96</v>
      </c>
      <c r="T128" s="169" t="s">
        <v>96</v>
      </c>
      <c r="U128" s="155"/>
      <c r="V128" s="155"/>
      <c r="W128" s="155"/>
      <c r="X128" s="155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1">
      <c r="A129" s="153"/>
      <c r="B129" s="154"/>
      <c r="C129" s="269"/>
      <c r="D129" s="270"/>
      <c r="E129" s="270"/>
      <c r="F129" s="270"/>
      <c r="G129" s="270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>
      <c r="A130" s="163">
        <v>46</v>
      </c>
      <c r="B130" s="211" t="s">
        <v>284</v>
      </c>
      <c r="C130" s="213" t="s">
        <v>285</v>
      </c>
      <c r="D130" s="165" t="s">
        <v>99</v>
      </c>
      <c r="E130" s="166">
        <v>1</v>
      </c>
      <c r="F130" s="167"/>
      <c r="G130" s="168">
        <f>ROUND(E130*F130,2)</f>
        <v>0</v>
      </c>
      <c r="H130" s="167">
        <v>5.52</v>
      </c>
      <c r="I130" s="168">
        <f>ROUND(E130*H130,2)</f>
        <v>5.52</v>
      </c>
      <c r="J130" s="167">
        <v>183.48</v>
      </c>
      <c r="K130" s="168">
        <f>ROUND(E130*J130,2)</f>
        <v>183.48</v>
      </c>
      <c r="L130" s="168">
        <v>21</v>
      </c>
      <c r="M130" s="168">
        <f>G130*(1+L130/100)</f>
        <v>0</v>
      </c>
      <c r="N130" s="168">
        <v>4.6800000000000001E-3</v>
      </c>
      <c r="O130" s="168">
        <f>ROUND(E130*N130,2)</f>
        <v>0</v>
      </c>
      <c r="P130" s="168">
        <v>0</v>
      </c>
      <c r="Q130" s="168">
        <f>ROUND(E130*P130,2)</f>
        <v>0</v>
      </c>
      <c r="R130" s="168" t="s">
        <v>254</v>
      </c>
      <c r="S130" s="168" t="s">
        <v>96</v>
      </c>
      <c r="T130" s="169" t="s">
        <v>96</v>
      </c>
      <c r="U130" s="155"/>
      <c r="V130" s="155"/>
      <c r="W130" s="155"/>
      <c r="X130" s="155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1">
      <c r="A131" s="153"/>
      <c r="B131" s="154"/>
      <c r="C131" s="186"/>
      <c r="D131" s="187"/>
      <c r="E131" s="187"/>
      <c r="F131" s="187"/>
      <c r="G131" s="187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1">
      <c r="A132" s="157" t="s">
        <v>94</v>
      </c>
      <c r="B132" s="158" t="s">
        <v>213</v>
      </c>
      <c r="C132" s="173" t="s">
        <v>208</v>
      </c>
      <c r="D132" s="159"/>
      <c r="E132" s="160"/>
      <c r="F132" s="161"/>
      <c r="G132" s="161">
        <f>SUMIF(AG133:AG141,"&lt;&gt;NOR",G133:G141)</f>
        <v>0</v>
      </c>
      <c r="H132" s="161"/>
      <c r="I132" s="161">
        <f>SUM(I133:I141)</f>
        <v>0</v>
      </c>
      <c r="J132" s="161"/>
      <c r="K132" s="161">
        <f>SUM(K133:K141)</f>
        <v>11780.4</v>
      </c>
      <c r="L132" s="161"/>
      <c r="M132" s="161">
        <f>SUM(M133:M141)</f>
        <v>0</v>
      </c>
      <c r="N132" s="161"/>
      <c r="O132" s="161">
        <f>SUM(O133:O141)</f>
        <v>0</v>
      </c>
      <c r="P132" s="161"/>
      <c r="Q132" s="161">
        <f>SUM(Q133:Q141)</f>
        <v>0.49</v>
      </c>
      <c r="R132" s="161"/>
      <c r="S132" s="161"/>
      <c r="T132" s="162"/>
      <c r="U132" s="155"/>
      <c r="V132" s="155"/>
      <c r="W132" s="155"/>
      <c r="X132" s="155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ht="33.75" outlineLevel="1">
      <c r="A133" s="163">
        <v>47</v>
      </c>
      <c r="B133" s="164" t="s">
        <v>214</v>
      </c>
      <c r="C133" s="174" t="s">
        <v>209</v>
      </c>
      <c r="D133" s="165" t="s">
        <v>99</v>
      </c>
      <c r="E133" s="166">
        <v>6</v>
      </c>
      <c r="F133" s="167"/>
      <c r="G133" s="168">
        <f>ROUND(E133*F133,2)</f>
        <v>0</v>
      </c>
      <c r="H133" s="167">
        <v>0</v>
      </c>
      <c r="I133" s="168">
        <f>ROUND(E133*H133,2)</f>
        <v>0</v>
      </c>
      <c r="J133" s="167">
        <v>322</v>
      </c>
      <c r="K133" s="168">
        <f>ROUND(E133*J133,2)</f>
        <v>1932</v>
      </c>
      <c r="L133" s="168">
        <v>21</v>
      </c>
      <c r="M133" s="168">
        <f>G133*(1+L133/100)</f>
        <v>0</v>
      </c>
      <c r="N133" s="168">
        <v>0</v>
      </c>
      <c r="O133" s="168">
        <f>ROUND(E133*N133,2)</f>
        <v>0</v>
      </c>
      <c r="P133" s="168">
        <v>8.2000000000000003E-2</v>
      </c>
      <c r="Q133" s="168">
        <f>ROUND(E133*P133,2)</f>
        <v>0.49</v>
      </c>
      <c r="R133" s="168" t="s">
        <v>118</v>
      </c>
      <c r="S133" s="168" t="s">
        <v>96</v>
      </c>
      <c r="T133" s="169" t="s">
        <v>96</v>
      </c>
      <c r="U133" s="155"/>
      <c r="V133" s="155"/>
      <c r="W133" s="155"/>
      <c r="X133" s="155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ht="13.15" customHeight="1" outlineLevel="1">
      <c r="A134" s="153"/>
      <c r="B134" s="154"/>
      <c r="C134" s="273" t="s">
        <v>235</v>
      </c>
      <c r="D134" s="274"/>
      <c r="E134" s="274"/>
      <c r="F134" s="274"/>
      <c r="G134" s="274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>
      <c r="A135" s="153"/>
      <c r="B135" s="154"/>
      <c r="C135" s="271"/>
      <c r="D135" s="272"/>
      <c r="E135" s="272"/>
      <c r="F135" s="272"/>
      <c r="G135" s="272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ht="22.5" outlineLevel="1">
      <c r="A136" s="163">
        <v>48</v>
      </c>
      <c r="B136" s="164" t="s">
        <v>215</v>
      </c>
      <c r="C136" s="174" t="s">
        <v>210</v>
      </c>
      <c r="D136" s="165" t="s">
        <v>124</v>
      </c>
      <c r="E136" s="166">
        <v>240</v>
      </c>
      <c r="F136" s="167"/>
      <c r="G136" s="168">
        <f>ROUND(E136*F136,2)</f>
        <v>0</v>
      </c>
      <c r="H136" s="167">
        <v>0</v>
      </c>
      <c r="I136" s="168">
        <f>ROUND(E136*H136,2)</f>
        <v>0</v>
      </c>
      <c r="J136" s="167">
        <v>34.799999999999997</v>
      </c>
      <c r="K136" s="168">
        <f>ROUND(E136*J136,2)</f>
        <v>8352</v>
      </c>
      <c r="L136" s="168">
        <v>21</v>
      </c>
      <c r="M136" s="168">
        <f>G136*(1+L136/100)</f>
        <v>0</v>
      </c>
      <c r="N136" s="168">
        <v>0</v>
      </c>
      <c r="O136" s="168">
        <f>ROUND(E136*N136,2)</f>
        <v>0</v>
      </c>
      <c r="P136" s="168">
        <v>0</v>
      </c>
      <c r="Q136" s="168">
        <f>ROUND(E136*P136,2)</f>
        <v>0</v>
      </c>
      <c r="R136" s="168" t="s">
        <v>118</v>
      </c>
      <c r="S136" s="168" t="s">
        <v>96</v>
      </c>
      <c r="T136" s="169" t="s">
        <v>96</v>
      </c>
      <c r="U136" s="155"/>
      <c r="V136" s="155"/>
      <c r="W136" s="155"/>
      <c r="X136" s="155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ht="13.15" customHeight="1" outlineLevel="1">
      <c r="A137" s="153"/>
      <c r="B137" s="154"/>
      <c r="C137" s="273" t="s">
        <v>286</v>
      </c>
      <c r="D137" s="274"/>
      <c r="E137" s="274"/>
      <c r="F137" s="274"/>
      <c r="G137" s="274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1">
      <c r="A138" s="153"/>
      <c r="B138" s="154"/>
      <c r="C138" s="271"/>
      <c r="D138" s="272"/>
      <c r="E138" s="272"/>
      <c r="F138" s="272"/>
      <c r="G138" s="272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ht="22.5" outlineLevel="1">
      <c r="A139" s="163">
        <v>49</v>
      </c>
      <c r="B139" s="164" t="s">
        <v>216</v>
      </c>
      <c r="C139" s="174" t="s">
        <v>211</v>
      </c>
      <c r="D139" s="165" t="s">
        <v>104</v>
      </c>
      <c r="E139" s="166">
        <f>E9</f>
        <v>43</v>
      </c>
      <c r="F139" s="167"/>
      <c r="G139" s="168">
        <f>ROUND(E139*F139,2)</f>
        <v>0</v>
      </c>
      <c r="H139" s="167">
        <v>0</v>
      </c>
      <c r="I139" s="168">
        <f>ROUND(E139*H139,2)</f>
        <v>0</v>
      </c>
      <c r="J139" s="167">
        <v>34.799999999999997</v>
      </c>
      <c r="K139" s="168">
        <f>ROUND(E139*J139,2)</f>
        <v>1496.4</v>
      </c>
      <c r="L139" s="168">
        <v>21</v>
      </c>
      <c r="M139" s="168">
        <f>G139*(1+L139/100)</f>
        <v>0</v>
      </c>
      <c r="N139" s="168">
        <v>0</v>
      </c>
      <c r="O139" s="168">
        <f>ROUND(E139*N139,2)</f>
        <v>0</v>
      </c>
      <c r="P139" s="168">
        <v>0</v>
      </c>
      <c r="Q139" s="168">
        <f>ROUND(E139*P139,2)</f>
        <v>0</v>
      </c>
      <c r="R139" s="168" t="s">
        <v>118</v>
      </c>
      <c r="S139" s="168" t="s">
        <v>96</v>
      </c>
      <c r="T139" s="169" t="s">
        <v>96</v>
      </c>
      <c r="U139" s="155"/>
      <c r="V139" s="155"/>
      <c r="W139" s="155"/>
      <c r="X139" s="155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ht="23.25" customHeight="1" outlineLevel="1">
      <c r="A140" s="153"/>
      <c r="B140" s="154"/>
      <c r="C140" s="273" t="s">
        <v>212</v>
      </c>
      <c r="D140" s="274"/>
      <c r="E140" s="274"/>
      <c r="F140" s="274"/>
      <c r="G140" s="274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1">
      <c r="A141" s="153"/>
      <c r="B141" s="154"/>
      <c r="C141" s="271"/>
      <c r="D141" s="272"/>
      <c r="E141" s="272"/>
      <c r="F141" s="272"/>
      <c r="G141" s="272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>
      <c r="A142" s="157" t="s">
        <v>94</v>
      </c>
      <c r="B142" s="158" t="s">
        <v>61</v>
      </c>
      <c r="C142" s="173" t="s">
        <v>62</v>
      </c>
      <c r="D142" s="159"/>
      <c r="E142" s="160"/>
      <c r="F142" s="161"/>
      <c r="G142" s="161">
        <f>SUMIF(AG143:AG148,"&lt;&gt;NOR",G143:G148)</f>
        <v>0</v>
      </c>
      <c r="H142" s="161"/>
      <c r="I142" s="161">
        <f>SUM(I143:I148)</f>
        <v>0</v>
      </c>
      <c r="J142" s="161"/>
      <c r="K142" s="161">
        <f>SUM(K143:K148)</f>
        <v>103059.14</v>
      </c>
      <c r="L142" s="161"/>
      <c r="M142" s="161">
        <f>SUM(M143:M148)</f>
        <v>0</v>
      </c>
      <c r="N142" s="161"/>
      <c r="O142" s="161">
        <f>SUM(O143:O148)</f>
        <v>0</v>
      </c>
      <c r="P142" s="161"/>
      <c r="Q142" s="161">
        <f>SUM(Q143:Q148)</f>
        <v>0</v>
      </c>
      <c r="R142" s="161"/>
      <c r="S142" s="161"/>
      <c r="T142" s="162"/>
      <c r="U142" s="156"/>
      <c r="V142" s="156">
        <f>SUM(V143:V148)</f>
        <v>131.07</v>
      </c>
      <c r="W142" s="156"/>
      <c r="X142" s="156"/>
      <c r="AG142" t="s">
        <v>95</v>
      </c>
    </row>
    <row r="143" spans="1:60" outlineLevel="1">
      <c r="A143" s="163">
        <v>50</v>
      </c>
      <c r="B143" s="164" t="s">
        <v>175</v>
      </c>
      <c r="C143" s="174" t="s">
        <v>153</v>
      </c>
      <c r="D143" s="165" t="s">
        <v>144</v>
      </c>
      <c r="E143" s="166">
        <f>289.926+25+20</f>
        <v>334.92599999999999</v>
      </c>
      <c r="F143" s="167"/>
      <c r="G143" s="168">
        <f>ROUND(E143*F143,2)</f>
        <v>0</v>
      </c>
      <c r="H143" s="167">
        <v>0</v>
      </c>
      <c r="I143" s="168">
        <f>ROUND(E143*H143,2)</f>
        <v>0</v>
      </c>
      <c r="J143" s="167">
        <v>225.5</v>
      </c>
      <c r="K143" s="168">
        <f>ROUND(E143*J143,2)</f>
        <v>75525.81</v>
      </c>
      <c r="L143" s="168">
        <v>21</v>
      </c>
      <c r="M143" s="168">
        <f>G143*(1+L143/100)</f>
        <v>0</v>
      </c>
      <c r="N143" s="168">
        <v>0</v>
      </c>
      <c r="O143" s="168">
        <f>ROUND(E143*N143,2)</f>
        <v>0</v>
      </c>
      <c r="P143" s="168">
        <v>0</v>
      </c>
      <c r="Q143" s="168">
        <f>ROUND(E143*P143,2)</f>
        <v>0</v>
      </c>
      <c r="R143" s="168" t="s">
        <v>118</v>
      </c>
      <c r="S143" s="168" t="s">
        <v>96</v>
      </c>
      <c r="T143" s="169" t="s">
        <v>96</v>
      </c>
      <c r="U143" s="155">
        <v>0.39</v>
      </c>
      <c r="V143" s="155">
        <f>ROUND(E143*U143,2)</f>
        <v>130.62</v>
      </c>
      <c r="W143" s="155"/>
      <c r="X143" s="155" t="s">
        <v>151</v>
      </c>
      <c r="Y143" s="146"/>
      <c r="Z143" s="146"/>
      <c r="AA143" s="146"/>
      <c r="AB143" s="146"/>
      <c r="AC143" s="146"/>
      <c r="AD143" s="146"/>
      <c r="AE143" s="146"/>
      <c r="AF143" s="146"/>
      <c r="AG143" s="146" t="s">
        <v>152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>
      <c r="A144" s="153"/>
      <c r="B144" s="154"/>
      <c r="C144" s="271"/>
      <c r="D144" s="272"/>
      <c r="E144" s="272"/>
      <c r="F144" s="272"/>
      <c r="G144" s="272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46"/>
      <c r="Z144" s="146"/>
      <c r="AA144" s="146"/>
      <c r="AB144" s="146"/>
      <c r="AC144" s="146"/>
      <c r="AD144" s="146"/>
      <c r="AE144" s="146"/>
      <c r="AF144" s="146"/>
      <c r="AG144" s="146" t="s">
        <v>97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1">
      <c r="A145" s="163">
        <v>51</v>
      </c>
      <c r="B145" s="164" t="s">
        <v>257</v>
      </c>
      <c r="C145" s="174" t="s">
        <v>258</v>
      </c>
      <c r="D145" s="165" t="s">
        <v>144</v>
      </c>
      <c r="E145" s="166">
        <f>(E73*0.1*2)+(E69*0.15*2)+(E67*0.15*2)</f>
        <v>362.9</v>
      </c>
      <c r="F145" s="167"/>
      <c r="G145" s="168">
        <f>ROUND(E145*F145,2)</f>
        <v>0</v>
      </c>
      <c r="H145" s="167">
        <v>0</v>
      </c>
      <c r="I145" s="168">
        <f>ROUND(E145*H145,2)</f>
        <v>0</v>
      </c>
      <c r="J145" s="167">
        <v>71.2</v>
      </c>
      <c r="K145" s="168">
        <f>ROUND(E145*J145,2)</f>
        <v>25838.48</v>
      </c>
      <c r="L145" s="168">
        <v>21</v>
      </c>
      <c r="M145" s="168">
        <f>G145*(1+L145/100)</f>
        <v>0</v>
      </c>
      <c r="N145" s="168">
        <v>0</v>
      </c>
      <c r="O145" s="168">
        <f>ROUND(E145*N145,2)</f>
        <v>0</v>
      </c>
      <c r="P145" s="168">
        <v>0</v>
      </c>
      <c r="Q145" s="168">
        <f>ROUND(E145*P145,2)</f>
        <v>0</v>
      </c>
      <c r="R145" s="168" t="s">
        <v>118</v>
      </c>
      <c r="S145" s="168" t="s">
        <v>96</v>
      </c>
      <c r="T145" s="169" t="s">
        <v>96</v>
      </c>
      <c r="U145" s="155"/>
      <c r="V145" s="155"/>
      <c r="W145" s="155"/>
      <c r="X145" s="155"/>
      <c r="Y145" s="146"/>
      <c r="Z145" s="146"/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>
      <c r="A146" s="153"/>
      <c r="B146" s="154"/>
      <c r="C146" s="271"/>
      <c r="D146" s="272"/>
      <c r="E146" s="272"/>
      <c r="F146" s="272"/>
      <c r="G146" s="272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46"/>
      <c r="Z146" s="146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1">
      <c r="A147" s="163">
        <v>52</v>
      </c>
      <c r="B147" s="164" t="s">
        <v>176</v>
      </c>
      <c r="C147" s="174" t="s">
        <v>174</v>
      </c>
      <c r="D147" s="165" t="s">
        <v>144</v>
      </c>
      <c r="E147" s="166">
        <f>110*0.1*2.53</f>
        <v>27.83</v>
      </c>
      <c r="F147" s="167"/>
      <c r="G147" s="168">
        <f>ROUND(E147*F147,2)</f>
        <v>0</v>
      </c>
      <c r="H147" s="167">
        <v>0</v>
      </c>
      <c r="I147" s="168">
        <f>ROUND(E147*H147,2)</f>
        <v>0</v>
      </c>
      <c r="J147" s="167">
        <v>60.9</v>
      </c>
      <c r="K147" s="168">
        <f>ROUND(E147*J147,2)</f>
        <v>1694.85</v>
      </c>
      <c r="L147" s="168">
        <v>21</v>
      </c>
      <c r="M147" s="168">
        <f>G147*(1+L147/100)</f>
        <v>0</v>
      </c>
      <c r="N147" s="168">
        <v>0</v>
      </c>
      <c r="O147" s="168">
        <f>ROUND(E147*N147,2)</f>
        <v>0</v>
      </c>
      <c r="P147" s="168">
        <v>0</v>
      </c>
      <c r="Q147" s="168">
        <f>ROUND(E147*P147,2)</f>
        <v>0</v>
      </c>
      <c r="R147" s="168" t="s">
        <v>118</v>
      </c>
      <c r="S147" s="168" t="s">
        <v>96</v>
      </c>
      <c r="T147" s="169" t="s">
        <v>96</v>
      </c>
      <c r="U147" s="155">
        <v>1.6E-2</v>
      </c>
      <c r="V147" s="155">
        <f>ROUND(E147*U147,2)</f>
        <v>0.45</v>
      </c>
      <c r="W147" s="155"/>
      <c r="X147" s="155" t="s">
        <v>151</v>
      </c>
      <c r="Y147" s="146"/>
      <c r="Z147" s="146"/>
      <c r="AA147" s="146"/>
      <c r="AB147" s="146"/>
      <c r="AC147" s="146"/>
      <c r="AD147" s="146"/>
      <c r="AE147" s="146"/>
      <c r="AF147" s="146"/>
      <c r="AG147" s="146" t="s">
        <v>152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1">
      <c r="A148" s="153"/>
      <c r="B148" s="154"/>
      <c r="C148" s="271"/>
      <c r="D148" s="272"/>
      <c r="E148" s="272"/>
      <c r="F148" s="272"/>
      <c r="G148" s="272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46"/>
      <c r="Z148" s="146"/>
      <c r="AA148" s="146"/>
      <c r="AB148" s="146"/>
      <c r="AC148" s="146"/>
      <c r="AD148" s="146"/>
      <c r="AE148" s="146"/>
      <c r="AF148" s="146"/>
      <c r="AG148" s="146" t="s">
        <v>97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>
      <c r="A149" s="157" t="s">
        <v>94</v>
      </c>
      <c r="B149" s="158" t="s">
        <v>63</v>
      </c>
      <c r="C149" s="173" t="s">
        <v>64</v>
      </c>
      <c r="D149" s="159"/>
      <c r="E149" s="160"/>
      <c r="F149" s="161"/>
      <c r="G149" s="161">
        <f>SUMIF(AG150:AG153,"&lt;&gt;NOR",G150:G153)</f>
        <v>0</v>
      </c>
      <c r="H149" s="161"/>
      <c r="I149" s="161">
        <f>SUM(I150:I153)</f>
        <v>0</v>
      </c>
      <c r="J149" s="161"/>
      <c r="K149" s="161">
        <f>SUM(K150:K153)</f>
        <v>193227.75</v>
      </c>
      <c r="L149" s="161"/>
      <c r="M149" s="161">
        <f>SUM(M150:M153)</f>
        <v>0</v>
      </c>
      <c r="N149" s="161"/>
      <c r="O149" s="161">
        <f>SUM(O150:O153)</f>
        <v>0</v>
      </c>
      <c r="P149" s="161"/>
      <c r="Q149" s="161">
        <f>SUM(Q150:Q153)</f>
        <v>0</v>
      </c>
      <c r="R149" s="161"/>
      <c r="S149" s="161"/>
      <c r="T149" s="162"/>
      <c r="U149" s="156"/>
      <c r="V149" s="156">
        <f>SUM(V150:V153)</f>
        <v>79.59</v>
      </c>
      <c r="W149" s="156"/>
      <c r="X149" s="156"/>
      <c r="Z149" s="84"/>
      <c r="AG149" t="s">
        <v>95</v>
      </c>
    </row>
    <row r="150" spans="1:60" outlineLevel="1">
      <c r="A150" s="163">
        <v>53</v>
      </c>
      <c r="B150" s="164" t="s">
        <v>190</v>
      </c>
      <c r="C150" s="174" t="s">
        <v>189</v>
      </c>
      <c r="D150" s="165" t="s">
        <v>144</v>
      </c>
      <c r="E150" s="166">
        <f>(E15*0.2*2)+(E17*0.1*2.5)+(620*0.3*0.3*2)</f>
        <v>273.5</v>
      </c>
      <c r="F150" s="167"/>
      <c r="G150" s="168">
        <f>ROUND(E150*F150,2)</f>
        <v>0</v>
      </c>
      <c r="H150" s="167">
        <v>0</v>
      </c>
      <c r="I150" s="168">
        <f>ROUND(E150*H150,2)</f>
        <v>0</v>
      </c>
      <c r="J150" s="167">
        <v>406.5</v>
      </c>
      <c r="K150" s="168">
        <f>ROUND(E150*J150,2)</f>
        <v>111177.75</v>
      </c>
      <c r="L150" s="168">
        <v>21</v>
      </c>
      <c r="M150" s="168">
        <f>G150*(1+L150/100)</f>
        <v>0</v>
      </c>
      <c r="N150" s="168">
        <v>0</v>
      </c>
      <c r="O150" s="168">
        <f>ROUND(E150*N150,2)</f>
        <v>0</v>
      </c>
      <c r="P150" s="168">
        <v>0</v>
      </c>
      <c r="Q150" s="168">
        <f>ROUND(E150*P150,2)</f>
        <v>0</v>
      </c>
      <c r="R150" s="168"/>
      <c r="S150" s="168" t="s">
        <v>96</v>
      </c>
      <c r="T150" s="169" t="s">
        <v>96</v>
      </c>
      <c r="U150" s="155">
        <v>0.29099999999999998</v>
      </c>
      <c r="V150" s="155">
        <f>ROUND(E150*U150,2)</f>
        <v>79.59</v>
      </c>
      <c r="W150" s="155"/>
      <c r="X150" s="155" t="s">
        <v>154</v>
      </c>
      <c r="Y150" s="182"/>
      <c r="Z150" s="146"/>
      <c r="AA150" s="146"/>
      <c r="AB150" s="146"/>
      <c r="AC150" s="146"/>
      <c r="AD150" s="146"/>
      <c r="AE150" s="146"/>
      <c r="AF150" s="146"/>
      <c r="AG150" s="146" t="s">
        <v>155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1">
      <c r="A151" s="153"/>
      <c r="B151" s="154"/>
      <c r="C151" s="269"/>
      <c r="D151" s="270"/>
      <c r="E151" s="270"/>
      <c r="F151" s="270"/>
      <c r="G151" s="270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46"/>
      <c r="Z151" s="146"/>
      <c r="AA151" s="146"/>
      <c r="AB151" s="146"/>
      <c r="AC151" s="146"/>
      <c r="AD151" s="146"/>
      <c r="AE151" s="146"/>
      <c r="AF151" s="146"/>
      <c r="AG151" s="146" t="s">
        <v>97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>
      <c r="A152" s="163">
        <v>54</v>
      </c>
      <c r="B152" s="164" t="s">
        <v>178</v>
      </c>
      <c r="C152" s="174" t="s">
        <v>177</v>
      </c>
      <c r="D152" s="165" t="s">
        <v>144</v>
      </c>
      <c r="E152" s="166">
        <f>E150</f>
        <v>273.5</v>
      </c>
      <c r="F152" s="167"/>
      <c r="G152" s="168">
        <f>ROUND(E152*F152,2)</f>
        <v>0</v>
      </c>
      <c r="H152" s="167">
        <v>0</v>
      </c>
      <c r="I152" s="168">
        <f>ROUND(E152*H152,2)</f>
        <v>0</v>
      </c>
      <c r="J152" s="167">
        <v>300</v>
      </c>
      <c r="K152" s="168">
        <f>ROUND(E152*J152,2)</f>
        <v>82050</v>
      </c>
      <c r="L152" s="168">
        <v>21</v>
      </c>
      <c r="M152" s="168">
        <f>G152*(1+L152/100)</f>
        <v>0</v>
      </c>
      <c r="N152" s="168">
        <v>0</v>
      </c>
      <c r="O152" s="168">
        <f>ROUND(E152*N152,2)</f>
        <v>0</v>
      </c>
      <c r="P152" s="168">
        <v>0</v>
      </c>
      <c r="Q152" s="168">
        <f>ROUND(E152*P152,2)</f>
        <v>0</v>
      </c>
      <c r="R152" s="168" t="s">
        <v>156</v>
      </c>
      <c r="S152" s="168" t="s">
        <v>96</v>
      </c>
      <c r="T152" s="169" t="s">
        <v>96</v>
      </c>
      <c r="U152" s="155">
        <v>0</v>
      </c>
      <c r="V152" s="155">
        <f>ROUND(E152*U152,2)</f>
        <v>0</v>
      </c>
      <c r="W152" s="155"/>
      <c r="X152" s="155" t="s">
        <v>154</v>
      </c>
      <c r="Y152" s="146"/>
      <c r="Z152" s="146"/>
      <c r="AA152" s="146"/>
      <c r="AB152" s="146"/>
      <c r="AC152" s="146"/>
      <c r="AD152" s="146"/>
      <c r="AE152" s="146"/>
      <c r="AF152" s="146"/>
      <c r="AG152" s="146" t="s">
        <v>155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1">
      <c r="A153" s="153"/>
      <c r="B153" s="154"/>
      <c r="C153" s="269"/>
      <c r="D153" s="270"/>
      <c r="E153" s="270"/>
      <c r="F153" s="270"/>
      <c r="G153" s="270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46"/>
      <c r="Z153" s="146"/>
      <c r="AA153" s="146"/>
      <c r="AB153" s="146"/>
      <c r="AC153" s="146"/>
      <c r="AD153" s="146"/>
      <c r="AE153" s="146"/>
      <c r="AF153" s="146"/>
      <c r="AG153" s="146" t="s">
        <v>97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>
      <c r="A154" s="157" t="s">
        <v>94</v>
      </c>
      <c r="B154" s="158" t="s">
        <v>66</v>
      </c>
      <c r="C154" s="173" t="s">
        <v>26</v>
      </c>
      <c r="D154" s="159"/>
      <c r="E154" s="160"/>
      <c r="F154" s="161"/>
      <c r="G154" s="161">
        <f>G155+G157+G160+G162+G165</f>
        <v>0</v>
      </c>
      <c r="H154" s="161"/>
      <c r="I154" s="161">
        <f>SUM(I157:I159)</f>
        <v>0</v>
      </c>
      <c r="J154" s="161"/>
      <c r="K154" s="161">
        <f>SUM(K157:K159)</f>
        <v>0</v>
      </c>
      <c r="L154" s="161"/>
      <c r="M154" s="161">
        <f>M155+M157+M160+M162+M165</f>
        <v>0</v>
      </c>
      <c r="N154" s="161"/>
      <c r="O154" s="161">
        <f>SUM(O157:O159)</f>
        <v>0</v>
      </c>
      <c r="P154" s="161"/>
      <c r="Q154" s="161">
        <f>SUM(Q157:Q159)</f>
        <v>0</v>
      </c>
      <c r="R154" s="161"/>
      <c r="S154" s="161"/>
      <c r="T154" s="162"/>
      <c r="U154" s="156"/>
      <c r="V154" s="156">
        <f>SUM(V157:V159)</f>
        <v>0</v>
      </c>
      <c r="W154" s="156"/>
      <c r="X154" s="156"/>
      <c r="Z154" s="84"/>
      <c r="AG154" t="s">
        <v>95</v>
      </c>
    </row>
    <row r="155" spans="1:60">
      <c r="A155" s="163">
        <v>55</v>
      </c>
      <c r="B155" s="164" t="s">
        <v>184</v>
      </c>
      <c r="C155" s="174" t="s">
        <v>111</v>
      </c>
      <c r="D155" s="165" t="s">
        <v>107</v>
      </c>
      <c r="E155" s="166">
        <v>1</v>
      </c>
      <c r="F155" s="167"/>
      <c r="G155" s="168">
        <f>ROUND(E155*F155,2)</f>
        <v>0</v>
      </c>
      <c r="H155" s="167">
        <v>0</v>
      </c>
      <c r="I155" s="168">
        <f>ROUND(E155*H155,2)</f>
        <v>0</v>
      </c>
      <c r="J155" s="167">
        <v>0</v>
      </c>
      <c r="K155" s="168">
        <f>ROUND(E155*J155,2)</f>
        <v>0</v>
      </c>
      <c r="L155" s="168">
        <v>21</v>
      </c>
      <c r="M155" s="168">
        <f>G155*(1+L155/100)</f>
        <v>0</v>
      </c>
      <c r="N155" s="168">
        <v>0</v>
      </c>
      <c r="O155" s="168">
        <f>ROUND(E155*N155,2)</f>
        <v>0</v>
      </c>
      <c r="P155" s="168">
        <v>0</v>
      </c>
      <c r="Q155" s="168">
        <f>ROUND(E155*P155,2)</f>
        <v>0</v>
      </c>
      <c r="R155" s="168"/>
      <c r="S155" s="168" t="s">
        <v>96</v>
      </c>
      <c r="T155" s="169" t="s">
        <v>108</v>
      </c>
      <c r="U155" s="156"/>
      <c r="V155" s="156"/>
      <c r="W155" s="156"/>
      <c r="X155" s="156"/>
    </row>
    <row r="156" spans="1:60">
      <c r="A156" s="179"/>
      <c r="B156" s="180"/>
      <c r="C156" s="269"/>
      <c r="D156" s="270"/>
      <c r="E156" s="270"/>
      <c r="F156" s="270"/>
      <c r="G156" s="270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56"/>
      <c r="V156" s="156"/>
      <c r="W156" s="156"/>
      <c r="X156" s="156"/>
    </row>
    <row r="157" spans="1:60" outlineLevel="1">
      <c r="A157" s="163">
        <v>56</v>
      </c>
      <c r="B157" s="164" t="s">
        <v>157</v>
      </c>
      <c r="C157" s="174" t="s">
        <v>158</v>
      </c>
      <c r="D157" s="165" t="s">
        <v>107</v>
      </c>
      <c r="E157" s="166">
        <v>1</v>
      </c>
      <c r="F157" s="167"/>
      <c r="G157" s="168">
        <f>ROUND(E157*F157,2)</f>
        <v>0</v>
      </c>
      <c r="H157" s="167">
        <v>0</v>
      </c>
      <c r="I157" s="168">
        <f>ROUND(E157*H157,2)</f>
        <v>0</v>
      </c>
      <c r="J157" s="167">
        <v>0</v>
      </c>
      <c r="K157" s="168">
        <f>ROUND(E157*J157,2)</f>
        <v>0</v>
      </c>
      <c r="L157" s="168">
        <v>21</v>
      </c>
      <c r="M157" s="168">
        <f>G157*(1+L157/100)</f>
        <v>0</v>
      </c>
      <c r="N157" s="168">
        <v>0</v>
      </c>
      <c r="O157" s="168">
        <f>ROUND(E157*N157,2)</f>
        <v>0</v>
      </c>
      <c r="P157" s="168">
        <v>0</v>
      </c>
      <c r="Q157" s="168">
        <f>ROUND(E157*P157,2)</f>
        <v>0</v>
      </c>
      <c r="R157" s="168"/>
      <c r="S157" s="168" t="s">
        <v>96</v>
      </c>
      <c r="T157" s="169" t="s">
        <v>108</v>
      </c>
      <c r="U157" s="155">
        <v>0</v>
      </c>
      <c r="V157" s="155">
        <f>ROUND(E157*U157,2)</f>
        <v>0</v>
      </c>
      <c r="W157" s="155"/>
      <c r="X157" s="155" t="s">
        <v>109</v>
      </c>
      <c r="Y157" s="146"/>
      <c r="Z157" s="146"/>
      <c r="AA157" s="146"/>
      <c r="AB157" s="146"/>
      <c r="AC157" s="146"/>
      <c r="AD157" s="146"/>
      <c r="AE157" s="146"/>
      <c r="AF157" s="146"/>
      <c r="AG157" s="146" t="s">
        <v>110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ht="22.5" outlineLevel="1">
      <c r="A158" s="153"/>
      <c r="B158" s="154"/>
      <c r="C158" s="286" t="s">
        <v>159</v>
      </c>
      <c r="D158" s="287"/>
      <c r="E158" s="287"/>
      <c r="F158" s="287"/>
      <c r="G158" s="287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46"/>
      <c r="Z158" s="146"/>
      <c r="AA158" s="146"/>
      <c r="AB158" s="146"/>
      <c r="AC158" s="146"/>
      <c r="AD158" s="146"/>
      <c r="AE158" s="146"/>
      <c r="AF158" s="146"/>
      <c r="AG158" s="146" t="s">
        <v>112</v>
      </c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71" t="str">
        <f>C158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58" s="146"/>
      <c r="BC158" s="146"/>
      <c r="BD158" s="146"/>
      <c r="BE158" s="146"/>
      <c r="BF158" s="146"/>
      <c r="BG158" s="146"/>
      <c r="BH158" s="146"/>
    </row>
    <row r="159" spans="1:60" outlineLevel="1">
      <c r="A159" s="153"/>
      <c r="B159" s="154"/>
      <c r="C159" s="271"/>
      <c r="D159" s="272"/>
      <c r="E159" s="272"/>
      <c r="F159" s="272"/>
      <c r="G159" s="272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46"/>
      <c r="Z159" s="146"/>
      <c r="AA159" s="146"/>
      <c r="AB159" s="146"/>
      <c r="AC159" s="146"/>
      <c r="AD159" s="146"/>
      <c r="AE159" s="146"/>
      <c r="AF159" s="146"/>
      <c r="AG159" s="146" t="s">
        <v>97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1">
      <c r="A160" s="163">
        <v>57</v>
      </c>
      <c r="B160" s="164" t="s">
        <v>179</v>
      </c>
      <c r="C160" s="174" t="s">
        <v>106</v>
      </c>
      <c r="D160" s="165" t="s">
        <v>107</v>
      </c>
      <c r="E160" s="166">
        <v>1</v>
      </c>
      <c r="F160" s="167"/>
      <c r="G160" s="168">
        <f>ROUND(E160*F160,2)</f>
        <v>0</v>
      </c>
      <c r="H160" s="167">
        <v>0</v>
      </c>
      <c r="I160" s="168">
        <f>ROUND(E160*H160,2)</f>
        <v>0</v>
      </c>
      <c r="J160" s="167">
        <v>0</v>
      </c>
      <c r="K160" s="168">
        <f>ROUND(E160*J160,2)</f>
        <v>0</v>
      </c>
      <c r="L160" s="168">
        <v>21</v>
      </c>
      <c r="M160" s="168">
        <f>G160*(1+L160/100)</f>
        <v>0</v>
      </c>
      <c r="N160" s="168">
        <v>0</v>
      </c>
      <c r="O160" s="168">
        <f>ROUND(E160*N160,2)</f>
        <v>0</v>
      </c>
      <c r="P160" s="168">
        <v>0</v>
      </c>
      <c r="Q160" s="168">
        <f>ROUND(E160*P160,2)</f>
        <v>0</v>
      </c>
      <c r="R160" s="168"/>
      <c r="S160" s="168" t="s">
        <v>96</v>
      </c>
      <c r="T160" s="169" t="s">
        <v>108</v>
      </c>
      <c r="U160" s="155"/>
      <c r="V160" s="155"/>
      <c r="W160" s="155"/>
      <c r="X160" s="155"/>
      <c r="Y160" s="146"/>
      <c r="Z160" s="146"/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>
      <c r="A161" s="153"/>
      <c r="B161" s="154"/>
      <c r="C161" s="269"/>
      <c r="D161" s="270"/>
      <c r="E161" s="270"/>
      <c r="F161" s="270"/>
      <c r="G161" s="270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46"/>
      <c r="Z161" s="146"/>
      <c r="AA161" s="146"/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1">
      <c r="A162" s="163">
        <v>58</v>
      </c>
      <c r="B162" s="164" t="s">
        <v>113</v>
      </c>
      <c r="C162" s="174" t="s">
        <v>114</v>
      </c>
      <c r="D162" s="165" t="s">
        <v>107</v>
      </c>
      <c r="E162" s="166">
        <v>1</v>
      </c>
      <c r="F162" s="167"/>
      <c r="G162" s="168">
        <f>ROUND(E162*F162,2)</f>
        <v>0</v>
      </c>
      <c r="H162" s="167">
        <v>0</v>
      </c>
      <c r="I162" s="168">
        <f>ROUND(E162*H162,2)</f>
        <v>0</v>
      </c>
      <c r="J162" s="167">
        <v>0</v>
      </c>
      <c r="K162" s="168">
        <f>ROUND(E162*J162,2)</f>
        <v>0</v>
      </c>
      <c r="L162" s="168">
        <v>21</v>
      </c>
      <c r="M162" s="168">
        <f>G162*(1+L162/100)</f>
        <v>0</v>
      </c>
      <c r="N162" s="168">
        <v>0</v>
      </c>
      <c r="O162" s="168">
        <f>ROUND(E162*N162,2)</f>
        <v>0</v>
      </c>
      <c r="P162" s="168">
        <v>0</v>
      </c>
      <c r="Q162" s="168">
        <f>ROUND(E162*P162,2)</f>
        <v>0</v>
      </c>
      <c r="R162" s="168"/>
      <c r="S162" s="168" t="s">
        <v>96</v>
      </c>
      <c r="T162" s="169" t="s">
        <v>108</v>
      </c>
      <c r="U162" s="155"/>
      <c r="V162" s="155"/>
      <c r="W162" s="155"/>
      <c r="X162" s="155"/>
      <c r="Y162" s="146"/>
      <c r="Z162" s="146"/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ht="24" customHeight="1" outlineLevel="1">
      <c r="A163" s="153"/>
      <c r="B163" s="154"/>
      <c r="C163" s="286" t="s">
        <v>198</v>
      </c>
      <c r="D163" s="287"/>
      <c r="E163" s="287"/>
      <c r="F163" s="287"/>
      <c r="G163" s="287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46"/>
      <c r="Z163" s="146"/>
      <c r="AA163" s="146"/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1">
      <c r="A164" s="153"/>
      <c r="B164" s="154"/>
      <c r="C164" s="271"/>
      <c r="D164" s="272"/>
      <c r="E164" s="272"/>
      <c r="F164" s="272"/>
      <c r="G164" s="272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46"/>
      <c r="Z164" s="146"/>
      <c r="AA164" s="146"/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1">
      <c r="A165" s="163">
        <v>59</v>
      </c>
      <c r="B165" s="164" t="s">
        <v>115</v>
      </c>
      <c r="C165" s="174" t="s">
        <v>116</v>
      </c>
      <c r="D165" s="165" t="s">
        <v>107</v>
      </c>
      <c r="E165" s="166">
        <v>1</v>
      </c>
      <c r="F165" s="167"/>
      <c r="G165" s="168">
        <f>ROUND(E165*F165,2)</f>
        <v>0</v>
      </c>
      <c r="H165" s="167">
        <v>0</v>
      </c>
      <c r="I165" s="168">
        <f>ROUND(E165*H165,2)</f>
        <v>0</v>
      </c>
      <c r="J165" s="167">
        <v>0</v>
      </c>
      <c r="K165" s="168">
        <f>ROUND(E165*J165,2)</f>
        <v>0</v>
      </c>
      <c r="L165" s="168">
        <v>21</v>
      </c>
      <c r="M165" s="168">
        <f>G165*(1+L165/100)</f>
        <v>0</v>
      </c>
      <c r="N165" s="168">
        <v>0</v>
      </c>
      <c r="O165" s="168">
        <f>ROUND(E165*N165,2)</f>
        <v>0</v>
      </c>
      <c r="P165" s="168">
        <v>0</v>
      </c>
      <c r="Q165" s="168">
        <f>ROUND(E165*P165,2)</f>
        <v>0</v>
      </c>
      <c r="R165" s="168"/>
      <c r="S165" s="168" t="s">
        <v>96</v>
      </c>
      <c r="T165" s="169" t="s">
        <v>108</v>
      </c>
      <c r="U165" s="155"/>
      <c r="V165" s="155"/>
      <c r="W165" s="155"/>
      <c r="X165" s="155"/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22.5" customHeight="1" outlineLevel="1">
      <c r="A166" s="153"/>
      <c r="B166" s="154"/>
      <c r="C166" s="286" t="s">
        <v>117</v>
      </c>
      <c r="D166" s="287"/>
      <c r="E166" s="287"/>
      <c r="F166" s="287"/>
      <c r="G166" s="287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46"/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1">
      <c r="A167" s="153"/>
      <c r="B167" s="154"/>
      <c r="C167" s="175"/>
      <c r="D167" s="170"/>
      <c r="E167" s="170"/>
      <c r="F167" s="170"/>
      <c r="G167" s="170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>
      <c r="A168" s="157" t="s">
        <v>94</v>
      </c>
      <c r="B168" s="158" t="s">
        <v>67</v>
      </c>
      <c r="C168" s="173" t="s">
        <v>27</v>
      </c>
      <c r="D168" s="159"/>
      <c r="E168" s="160"/>
      <c r="F168" s="161"/>
      <c r="G168" s="161">
        <f>SUMIF(AG169:AG177,"&lt;&gt;NOR",G169:G177)</f>
        <v>0</v>
      </c>
      <c r="H168" s="161"/>
      <c r="I168" s="161">
        <f>SUM(I169:I177)</f>
        <v>0</v>
      </c>
      <c r="J168" s="161"/>
      <c r="K168" s="161">
        <f>SUM(K169:K177)</f>
        <v>0</v>
      </c>
      <c r="L168" s="161"/>
      <c r="M168" s="161">
        <f>SUM(M169:M177)</f>
        <v>0</v>
      </c>
      <c r="N168" s="161"/>
      <c r="O168" s="161">
        <f>SUM(O169:O177)</f>
        <v>0</v>
      </c>
      <c r="P168" s="161"/>
      <c r="Q168" s="161">
        <f>SUM(Q169:Q177)</f>
        <v>0</v>
      </c>
      <c r="R168" s="161"/>
      <c r="S168" s="161"/>
      <c r="T168" s="162"/>
      <c r="U168" s="156"/>
      <c r="V168" s="156">
        <f>SUM(V169:V177)</f>
        <v>0</v>
      </c>
      <c r="W168" s="156"/>
      <c r="X168" s="156"/>
      <c r="AG168" t="s">
        <v>95</v>
      </c>
    </row>
    <row r="169" spans="1:60" outlineLevel="1">
      <c r="A169" s="163">
        <v>60</v>
      </c>
      <c r="B169" s="164" t="s">
        <v>160</v>
      </c>
      <c r="C169" s="174" t="s">
        <v>161</v>
      </c>
      <c r="D169" s="165" t="s">
        <v>107</v>
      </c>
      <c r="E169" s="166">
        <v>1</v>
      </c>
      <c r="F169" s="167"/>
      <c r="G169" s="168">
        <f>ROUND(E169*F169,2)</f>
        <v>0</v>
      </c>
      <c r="H169" s="167">
        <v>0</v>
      </c>
      <c r="I169" s="168">
        <f>ROUND(E169*H169,2)</f>
        <v>0</v>
      </c>
      <c r="J169" s="167">
        <v>0</v>
      </c>
      <c r="K169" s="168">
        <f>ROUND(E169*J169,2)</f>
        <v>0</v>
      </c>
      <c r="L169" s="168">
        <v>21</v>
      </c>
      <c r="M169" s="168">
        <f>G169*(1+L169/100)</f>
        <v>0</v>
      </c>
      <c r="N169" s="168">
        <v>0</v>
      </c>
      <c r="O169" s="168">
        <f>ROUND(E169*N169,2)</f>
        <v>0</v>
      </c>
      <c r="P169" s="168">
        <v>0</v>
      </c>
      <c r="Q169" s="168">
        <f>ROUND(E169*P169,2)</f>
        <v>0</v>
      </c>
      <c r="R169" s="168"/>
      <c r="S169" s="168" t="s">
        <v>96</v>
      </c>
      <c r="T169" s="169" t="s">
        <v>108</v>
      </c>
      <c r="U169" s="155">
        <v>0</v>
      </c>
      <c r="V169" s="155">
        <f>ROUND(E169*U169,2)</f>
        <v>0</v>
      </c>
      <c r="W169" s="155"/>
      <c r="X169" s="155" t="s">
        <v>109</v>
      </c>
      <c r="Y169" s="182"/>
      <c r="Z169" s="146"/>
      <c r="AA169" s="146"/>
      <c r="AB169" s="146"/>
      <c r="AC169" s="146"/>
      <c r="AD169" s="146"/>
      <c r="AE169" s="146"/>
      <c r="AF169" s="146"/>
      <c r="AG169" s="146" t="s">
        <v>110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ht="33.75" customHeight="1" outlineLevel="1">
      <c r="A170" s="153"/>
      <c r="B170" s="154"/>
      <c r="C170" s="286" t="s">
        <v>180</v>
      </c>
      <c r="D170" s="287"/>
      <c r="E170" s="287"/>
      <c r="F170" s="287"/>
      <c r="G170" s="287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46"/>
      <c r="Z170" s="146"/>
      <c r="AA170" s="146"/>
      <c r="AB170" s="146"/>
      <c r="AC170" s="146"/>
      <c r="AD170" s="146"/>
      <c r="AE170" s="146"/>
      <c r="AF170" s="146"/>
      <c r="AG170" s="146" t="s">
        <v>112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71" t="str">
        <f>C170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70" s="146"/>
      <c r="BC170" s="146"/>
      <c r="BD170" s="146"/>
      <c r="BE170" s="146"/>
      <c r="BF170" s="146"/>
      <c r="BG170" s="146"/>
      <c r="BH170" s="146"/>
    </row>
    <row r="171" spans="1:60" outlineLevel="1">
      <c r="A171" s="153"/>
      <c r="B171" s="154"/>
      <c r="C171" s="271"/>
      <c r="D171" s="272"/>
      <c r="E171" s="272"/>
      <c r="F171" s="272"/>
      <c r="G171" s="272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46"/>
      <c r="Z171" s="146"/>
      <c r="AA171" s="146"/>
      <c r="AB171" s="146"/>
      <c r="AC171" s="146"/>
      <c r="AD171" s="146"/>
      <c r="AE171" s="146"/>
      <c r="AF171" s="146"/>
      <c r="AG171" s="146" t="s">
        <v>97</v>
      </c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>
      <c r="A172" s="163">
        <v>61</v>
      </c>
      <c r="B172" s="164" t="s">
        <v>162</v>
      </c>
      <c r="C172" s="174" t="s">
        <v>163</v>
      </c>
      <c r="D172" s="165" t="s">
        <v>107</v>
      </c>
      <c r="E172" s="166">
        <v>1</v>
      </c>
      <c r="F172" s="167"/>
      <c r="G172" s="168">
        <f>ROUND(E172*F172,2)</f>
        <v>0</v>
      </c>
      <c r="H172" s="167">
        <v>0</v>
      </c>
      <c r="I172" s="168">
        <f>ROUND(E172*H172,2)</f>
        <v>0</v>
      </c>
      <c r="J172" s="167">
        <v>0</v>
      </c>
      <c r="K172" s="168">
        <f>ROUND(E172*J172,2)</f>
        <v>0</v>
      </c>
      <c r="L172" s="168">
        <v>21</v>
      </c>
      <c r="M172" s="168">
        <f>G172*(1+L172/100)</f>
        <v>0</v>
      </c>
      <c r="N172" s="168">
        <v>0</v>
      </c>
      <c r="O172" s="168">
        <f>ROUND(E172*N172,2)</f>
        <v>0</v>
      </c>
      <c r="P172" s="168">
        <v>0</v>
      </c>
      <c r="Q172" s="168">
        <f>ROUND(E172*P172,2)</f>
        <v>0</v>
      </c>
      <c r="R172" s="168"/>
      <c r="S172" s="168" t="s">
        <v>96</v>
      </c>
      <c r="T172" s="169" t="s">
        <v>108</v>
      </c>
      <c r="U172" s="155">
        <v>0</v>
      </c>
      <c r="V172" s="155">
        <f>ROUND(E172*U172,2)</f>
        <v>0</v>
      </c>
      <c r="W172" s="155"/>
      <c r="X172" s="155" t="s">
        <v>109</v>
      </c>
      <c r="Y172" s="146"/>
      <c r="Z172" s="146"/>
      <c r="AA172" s="146"/>
      <c r="AB172" s="146"/>
      <c r="AC172" s="146"/>
      <c r="AD172" s="146"/>
      <c r="AE172" s="146"/>
      <c r="AF172" s="146"/>
      <c r="AG172" s="146" t="s">
        <v>110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1">
      <c r="A173" s="153"/>
      <c r="B173" s="154"/>
      <c r="C173" s="286" t="s">
        <v>164</v>
      </c>
      <c r="D173" s="287"/>
      <c r="E173" s="287"/>
      <c r="F173" s="287"/>
      <c r="G173" s="287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46"/>
      <c r="Z173" s="146"/>
      <c r="AA173" s="146"/>
      <c r="AB173" s="146"/>
      <c r="AC173" s="146"/>
      <c r="AD173" s="146"/>
      <c r="AE173" s="146"/>
      <c r="AF173" s="146"/>
      <c r="AG173" s="146" t="s">
        <v>112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71" t="str">
        <f>C173</f>
        <v>Náklady na vyhotovení dokumentace skutečného provedení stavby a její předání objednateli v požadované formě a požadovaném počtu.</v>
      </c>
      <c r="BB173" s="146"/>
      <c r="BC173" s="146"/>
      <c r="BD173" s="146"/>
      <c r="BE173" s="146"/>
      <c r="BF173" s="146"/>
      <c r="BG173" s="146"/>
      <c r="BH173" s="146"/>
    </row>
    <row r="174" spans="1:60" outlineLevel="1">
      <c r="A174" s="153"/>
      <c r="B174" s="154"/>
      <c r="C174" s="271"/>
      <c r="D174" s="272"/>
      <c r="E174" s="272"/>
      <c r="F174" s="272"/>
      <c r="G174" s="272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46"/>
      <c r="Z174" s="146"/>
      <c r="AA174" s="146"/>
      <c r="AB174" s="146"/>
      <c r="AC174" s="146"/>
      <c r="AD174" s="146"/>
      <c r="AE174" s="146"/>
      <c r="AF174" s="146"/>
      <c r="AG174" s="146" t="s">
        <v>97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1">
      <c r="A175" s="163">
        <v>62</v>
      </c>
      <c r="B175" s="164" t="s">
        <v>165</v>
      </c>
      <c r="C175" s="174" t="s">
        <v>166</v>
      </c>
      <c r="D175" s="165" t="s">
        <v>107</v>
      </c>
      <c r="E175" s="166">
        <v>1</v>
      </c>
      <c r="F175" s="167"/>
      <c r="G175" s="168">
        <f>ROUND(E175*F175,2)</f>
        <v>0</v>
      </c>
      <c r="H175" s="167">
        <v>0</v>
      </c>
      <c r="I175" s="168">
        <f>ROUND(E175*H175,2)</f>
        <v>0</v>
      </c>
      <c r="J175" s="167">
        <v>0</v>
      </c>
      <c r="K175" s="168">
        <f>ROUND(E175*J175,2)</f>
        <v>0</v>
      </c>
      <c r="L175" s="168">
        <v>21</v>
      </c>
      <c r="M175" s="168">
        <f>G175*(1+L175/100)</f>
        <v>0</v>
      </c>
      <c r="N175" s="168">
        <v>0</v>
      </c>
      <c r="O175" s="168">
        <f>ROUND(E175*N175,2)</f>
        <v>0</v>
      </c>
      <c r="P175" s="168">
        <v>0</v>
      </c>
      <c r="Q175" s="168">
        <f>ROUND(E175*P175,2)</f>
        <v>0</v>
      </c>
      <c r="R175" s="168"/>
      <c r="S175" s="168" t="s">
        <v>96</v>
      </c>
      <c r="T175" s="169" t="s">
        <v>108</v>
      </c>
      <c r="U175" s="155">
        <v>0</v>
      </c>
      <c r="V175" s="155">
        <f>ROUND(E175*U175,2)</f>
        <v>0</v>
      </c>
      <c r="W175" s="155"/>
      <c r="X175" s="155" t="s">
        <v>109</v>
      </c>
      <c r="Y175" s="146"/>
      <c r="Z175" s="146"/>
      <c r="AA175" s="146"/>
      <c r="AB175" s="146"/>
      <c r="AC175" s="146"/>
      <c r="AD175" s="146"/>
      <c r="AE175" s="146"/>
      <c r="AF175" s="146"/>
      <c r="AG175" s="146" t="s">
        <v>110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ht="13.9" customHeight="1" outlineLevel="1">
      <c r="A176" s="153"/>
      <c r="B176" s="154"/>
      <c r="C176" s="286" t="s">
        <v>181</v>
      </c>
      <c r="D176" s="287"/>
      <c r="E176" s="287"/>
      <c r="F176" s="287"/>
      <c r="G176" s="287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46"/>
      <c r="Z176" s="146"/>
      <c r="AA176" s="146"/>
      <c r="AB176" s="146"/>
      <c r="AC176" s="146"/>
      <c r="AD176" s="146"/>
      <c r="AE176" s="146"/>
      <c r="AF176" s="146"/>
      <c r="AG176" s="146" t="s">
        <v>112</v>
      </c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71" t="str">
        <f>C176</f>
        <v>Náklady spojené s povinnou publicitou. Zahrnuje zejména náklady na propagační a informační billboardy, tabule, internetovou propagaci, tiskoviny apod.</v>
      </c>
      <c r="BB176" s="146"/>
      <c r="BC176" s="146"/>
      <c r="BD176" s="146"/>
      <c r="BE176" s="146"/>
      <c r="BF176" s="146"/>
      <c r="BG176" s="146"/>
      <c r="BH176" s="146"/>
    </row>
    <row r="177" spans="1:60" outlineLevel="1">
      <c r="A177" s="153"/>
      <c r="B177" s="154"/>
      <c r="C177" s="271"/>
      <c r="D177" s="272"/>
      <c r="E177" s="272"/>
      <c r="F177" s="272"/>
      <c r="G177" s="272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46"/>
      <c r="Z177" s="146"/>
      <c r="AA177" s="146"/>
      <c r="AB177" s="146"/>
      <c r="AC177" s="146"/>
      <c r="AD177" s="146"/>
      <c r="AE177" s="146"/>
      <c r="AF177" s="146"/>
      <c r="AG177" s="146" t="s">
        <v>97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>
      <c r="A178" s="3"/>
      <c r="B178" s="4"/>
      <c r="C178" s="176"/>
      <c r="D178" s="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AE178">
        <v>15</v>
      </c>
      <c r="AF178">
        <v>21</v>
      </c>
      <c r="AG178" t="s">
        <v>81</v>
      </c>
    </row>
    <row r="179" spans="1:60">
      <c r="A179" s="149"/>
      <c r="B179" s="150" t="s">
        <v>28</v>
      </c>
      <c r="C179" s="177"/>
      <c r="D179" s="151"/>
      <c r="E179" s="152"/>
      <c r="F179" s="152"/>
      <c r="G179" s="172">
        <f>G168+G154+G149+G142+G132+G127+G101+G97+G66+G8</f>
        <v>0</v>
      </c>
      <c r="H179" s="3"/>
      <c r="I179" s="3"/>
      <c r="J179" s="3"/>
      <c r="K179" s="3"/>
      <c r="L179" s="148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AE179">
        <f>SUMIF(L7:L177,AE178,G7:G177)</f>
        <v>0</v>
      </c>
      <c r="AF179">
        <f>SUMIF(L7:L177,AF178,G7:G177)</f>
        <v>0</v>
      </c>
      <c r="AG179" t="s">
        <v>167</v>
      </c>
    </row>
    <row r="180" spans="1:60">
      <c r="C180" s="178"/>
      <c r="D180" s="10"/>
      <c r="AG180" t="s">
        <v>168</v>
      </c>
    </row>
    <row r="181" spans="1:60">
      <c r="D181" s="10"/>
    </row>
    <row r="182" spans="1:60">
      <c r="D182" s="10"/>
    </row>
    <row r="183" spans="1:60">
      <c r="D183" s="10"/>
    </row>
    <row r="184" spans="1:60">
      <c r="D184" s="10"/>
    </row>
    <row r="185" spans="1:60">
      <c r="D185" s="10"/>
    </row>
    <row r="186" spans="1:60">
      <c r="D186" s="10"/>
    </row>
    <row r="187" spans="1:60">
      <c r="D187" s="10"/>
    </row>
    <row r="188" spans="1:60">
      <c r="D188" s="10"/>
    </row>
    <row r="189" spans="1:60">
      <c r="D189" s="10"/>
    </row>
    <row r="190" spans="1:60">
      <c r="D190" s="10"/>
    </row>
    <row r="191" spans="1:60">
      <c r="D191" s="10"/>
    </row>
    <row r="192" spans="1:60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</sheetData>
  <mergeCells count="83">
    <mergeCell ref="C99:G99"/>
    <mergeCell ref="C100:G100"/>
    <mergeCell ref="C110:G110"/>
    <mergeCell ref="C113:G113"/>
    <mergeCell ref="C109:G109"/>
    <mergeCell ref="C112:G112"/>
    <mergeCell ref="C104:G104"/>
    <mergeCell ref="C107:G107"/>
    <mergeCell ref="C76:G76"/>
    <mergeCell ref="C81:G81"/>
    <mergeCell ref="C91:G91"/>
    <mergeCell ref="C92:G92"/>
    <mergeCell ref="C94:G94"/>
    <mergeCell ref="C83:G83"/>
    <mergeCell ref="C84:G84"/>
    <mergeCell ref="C86:G86"/>
    <mergeCell ref="C78:G78"/>
    <mergeCell ref="C148:G148"/>
    <mergeCell ref="C171:G171"/>
    <mergeCell ref="C173:G173"/>
    <mergeCell ref="C134:G134"/>
    <mergeCell ref="C135:G135"/>
    <mergeCell ref="C137:G137"/>
    <mergeCell ref="C146:G146"/>
    <mergeCell ref="C138:G138"/>
    <mergeCell ref="C140:G140"/>
    <mergeCell ref="C141:G141"/>
    <mergeCell ref="C176:G176"/>
    <mergeCell ref="C177:G177"/>
    <mergeCell ref="C151:G151"/>
    <mergeCell ref="C153:G153"/>
    <mergeCell ref="C158:G158"/>
    <mergeCell ref="C159:G159"/>
    <mergeCell ref="C156:G156"/>
    <mergeCell ref="C161:G161"/>
    <mergeCell ref="C163:G163"/>
    <mergeCell ref="C164:G164"/>
    <mergeCell ref="C166:G166"/>
    <mergeCell ref="C170:G170"/>
    <mergeCell ref="C174:G174"/>
    <mergeCell ref="A1:G1"/>
    <mergeCell ref="C3:G3"/>
    <mergeCell ref="C35:G35"/>
    <mergeCell ref="C11:G11"/>
    <mergeCell ref="C16:G16"/>
    <mergeCell ref="C18:G18"/>
    <mergeCell ref="C20:G20"/>
    <mergeCell ref="C21:G21"/>
    <mergeCell ref="C10:G10"/>
    <mergeCell ref="C34:G34"/>
    <mergeCell ref="C23:G23"/>
    <mergeCell ref="C13:G13"/>
    <mergeCell ref="C2:H2"/>
    <mergeCell ref="C4:H4"/>
    <mergeCell ref="C26:G26"/>
    <mergeCell ref="C27:G27"/>
    <mergeCell ref="C43:G43"/>
    <mergeCell ref="C44:G44"/>
    <mergeCell ref="C29:G29"/>
    <mergeCell ref="C37:G37"/>
    <mergeCell ref="C54:G54"/>
    <mergeCell ref="C51:G51"/>
    <mergeCell ref="C46:G46"/>
    <mergeCell ref="C32:G32"/>
    <mergeCell ref="C40:G40"/>
    <mergeCell ref="C41:G41"/>
    <mergeCell ref="C65:G65"/>
    <mergeCell ref="C68:G68"/>
    <mergeCell ref="C74:G74"/>
    <mergeCell ref="C48:G48"/>
    <mergeCell ref="C62:G62"/>
    <mergeCell ref="C49:G49"/>
    <mergeCell ref="C61:G61"/>
    <mergeCell ref="C57:G57"/>
    <mergeCell ref="C58:G58"/>
    <mergeCell ref="C59:G59"/>
    <mergeCell ref="C115:G115"/>
    <mergeCell ref="C121:G121"/>
    <mergeCell ref="C144:G144"/>
    <mergeCell ref="C125:G125"/>
    <mergeCell ref="C126:G126"/>
    <mergeCell ref="C123:G123"/>
    <mergeCell ref="C129:G129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SO 01 01285 Pol</vt:lpstr>
      <vt:lpstr>List1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01285 Pol'!Názvy_tisku</vt:lpstr>
      <vt:lpstr>oadresa</vt:lpstr>
      <vt:lpstr>Stavba!Objednatel</vt:lpstr>
      <vt:lpstr>Stavba!Objekt</vt:lpstr>
      <vt:lpstr>'SO 01 01285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</dc:creator>
  <cp:lastModifiedBy>Placha</cp:lastModifiedBy>
  <cp:lastPrinted>2020-09-11T12:42:25Z</cp:lastPrinted>
  <dcterms:created xsi:type="dcterms:W3CDTF">2009-04-08T07:15:50Z</dcterms:created>
  <dcterms:modified xsi:type="dcterms:W3CDTF">2021-05-31T08:25:44Z</dcterms:modified>
</cp:coreProperties>
</file>